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4695" windowWidth="15480" windowHeight="4755" tabRatio="737" activeTab="3"/>
  </bookViews>
  <sheets>
    <sheet name="Balance" sheetId="2" r:id="rId1"/>
    <sheet name="TabAmort" sheetId="14" r:id="rId2"/>
    <sheet name="Calcul IR" sheetId="29" r:id="rId3"/>
    <sheet name="IR DU" sheetId="27" r:id="rId4"/>
    <sheet name="Bilan" sheetId="4" r:id="rId5"/>
    <sheet name="CR" sheetId="5" r:id="rId6"/>
    <sheet name="Tableau Trésorerie" sheetId="18" r:id="rId7"/>
    <sheet name="Varit° Capitaux" sheetId="19" r:id="rId8"/>
    <sheet name="Evo Immo et AFNC" sheetId="20" r:id="rId9"/>
    <sheet name="Tab Amort" sheetId="21" r:id="rId10"/>
    <sheet name="Réf" sheetId="3" r:id="rId11"/>
    <sheet name="Tab pert valeur" sheetId="24" r:id="rId12"/>
    <sheet name="Tab part" sheetId="23" r:id="rId13"/>
  </sheets>
  <externalReferences>
    <externalReference r:id="rId14"/>
    <externalReference r:id="rId15"/>
    <externalReference r:id="rId16"/>
  </externalReferences>
  <definedNames>
    <definedName name="_xlnm._FilterDatabase" localSheetId="10" hidden="1">Réf!$A$1:$G$844</definedName>
    <definedName name="_xlnm.Database">#REF!</definedName>
    <definedName name="centres">[1]Centres!$B$1:$J$1</definedName>
    <definedName name="CHARGE_ded">[2]EXPLIG60!$A$1:$AE$115</definedName>
    <definedName name="coefficient">[1]Centres!$B$2:$J$13</definedName>
    <definedName name="DETAIL">#REF!</definedName>
    <definedName name="_xlnm.Print_Titles" localSheetId="0">Balance!$1:$1</definedName>
    <definedName name="_xlnm.Print_Titles" localSheetId="10">Réf!$1:$1</definedName>
    <definedName name="_xlnm.Print_Titles" localSheetId="1">TabAmort!$2:$5</definedName>
    <definedName name="postes">[1]Centres!$A$2:$A$13</definedName>
    <definedName name="Tiana">#REF!</definedName>
    <definedName name="TVA_déduc">'[3]44387BASE'!$A$1:$AE$801</definedName>
    <definedName name="_xlnm.Print_Area" localSheetId="0">Balance!$B$1:$L$255</definedName>
    <definedName name="_xlnm.Print_Area" localSheetId="4">Bilan!$A$1:$J$60</definedName>
    <definedName name="_xlnm.Print_Area" localSheetId="2">'Calcul IR'!$A$1:$D$69</definedName>
    <definedName name="_xlnm.Print_Area" localSheetId="5">CR!$A$1:$D$53</definedName>
    <definedName name="_xlnm.Print_Area" localSheetId="10">Réf!$A$1:$G$843</definedName>
    <definedName name="_xlnm.Print_Area" localSheetId="1">TabAmort!$A$1:$Q$383</definedName>
  </definedNames>
  <calcPr calcId="124519"/>
</workbook>
</file>

<file path=xl/calcChain.xml><?xml version="1.0" encoding="utf-8"?>
<calcChain xmlns="http://schemas.openxmlformats.org/spreadsheetml/2006/main">
  <c r="D37" i="29"/>
  <c r="H224" i="2"/>
  <c r="H225"/>
  <c r="H226"/>
  <c r="C65" i="29"/>
  <c r="D11"/>
  <c r="O387" i="14"/>
  <c r="M387"/>
  <c r="K387"/>
  <c r="I387"/>
  <c r="I385"/>
  <c r="H385"/>
  <c r="N385" s="1"/>
  <c r="P385" s="1"/>
  <c r="Q385" s="1"/>
  <c r="R385" s="1"/>
  <c r="R387" s="1"/>
  <c r="AD384"/>
  <c r="AC384"/>
  <c r="J384"/>
  <c r="I384"/>
  <c r="N384" s="1"/>
  <c r="H384"/>
  <c r="AD383"/>
  <c r="AC383"/>
  <c r="J383"/>
  <c r="N383" s="1"/>
  <c r="I383"/>
  <c r="H383"/>
  <c r="S382"/>
  <c r="S376"/>
  <c r="S374"/>
  <c r="I374"/>
  <c r="H374"/>
  <c r="O373"/>
  <c r="M373"/>
  <c r="K373"/>
  <c r="P372"/>
  <c r="Q372" s="1"/>
  <c r="R372" s="1"/>
  <c r="I372"/>
  <c r="H372"/>
  <c r="P371"/>
  <c r="Q371" s="1"/>
  <c r="R371" s="1"/>
  <c r="H371"/>
  <c r="AD370"/>
  <c r="AC370"/>
  <c r="J370"/>
  <c r="N370" s="1"/>
  <c r="I370"/>
  <c r="H370"/>
  <c r="AD369"/>
  <c r="AC369"/>
  <c r="K369"/>
  <c r="J369"/>
  <c r="N369" s="1"/>
  <c r="I369"/>
  <c r="H369"/>
  <c r="AD368"/>
  <c r="AC368"/>
  <c r="N368"/>
  <c r="AB368" s="1"/>
  <c r="J368"/>
  <c r="I368"/>
  <c r="H368"/>
  <c r="AD367"/>
  <c r="AC367"/>
  <c r="AA367"/>
  <c r="Y367"/>
  <c r="W367"/>
  <c r="T367"/>
  <c r="P367"/>
  <c r="Q367" s="1"/>
  <c r="N367"/>
  <c r="AB367" s="1"/>
  <c r="J367"/>
  <c r="I367"/>
  <c r="H367"/>
  <c r="AD366"/>
  <c r="AC366"/>
  <c r="N366"/>
  <c r="AB366" s="1"/>
  <c r="J366"/>
  <c r="I366"/>
  <c r="H366"/>
  <c r="AD365"/>
  <c r="AC365"/>
  <c r="J365"/>
  <c r="I365"/>
  <c r="H365"/>
  <c r="S364"/>
  <c r="S363"/>
  <c r="U362"/>
  <c r="O362"/>
  <c r="M362"/>
  <c r="R361"/>
  <c r="P361"/>
  <c r="Q361" s="1"/>
  <c r="I361"/>
  <c r="H361"/>
  <c r="P360"/>
  <c r="Q360" s="1"/>
  <c r="R360" s="1"/>
  <c r="I360"/>
  <c r="H360"/>
  <c r="AD359"/>
  <c r="AC359"/>
  <c r="J359"/>
  <c r="I359"/>
  <c r="N359" s="1"/>
  <c r="H359"/>
  <c r="AD358"/>
  <c r="AC358"/>
  <c r="J358"/>
  <c r="I358"/>
  <c r="H358"/>
  <c r="AD357"/>
  <c r="AC357"/>
  <c r="J357"/>
  <c r="I357"/>
  <c r="N357" s="1"/>
  <c r="H357"/>
  <c r="AD356"/>
  <c r="AC356"/>
  <c r="J356"/>
  <c r="I356"/>
  <c r="H356"/>
  <c r="AD355"/>
  <c r="AC355"/>
  <c r="J355"/>
  <c r="I355"/>
  <c r="N355" s="1"/>
  <c r="H355"/>
  <c r="AD354"/>
  <c r="AC354"/>
  <c r="J354"/>
  <c r="I354"/>
  <c r="H354"/>
  <c r="AD353"/>
  <c r="AC353"/>
  <c r="AB353"/>
  <c r="AA353"/>
  <c r="Z353"/>
  <c r="Y353"/>
  <c r="X353"/>
  <c r="W353"/>
  <c r="V353"/>
  <c r="T353"/>
  <c r="J353"/>
  <c r="I353"/>
  <c r="N353" s="1"/>
  <c r="P353" s="1"/>
  <c r="Q353" s="1"/>
  <c r="H353"/>
  <c r="AD352"/>
  <c r="AC352"/>
  <c r="J352"/>
  <c r="I352"/>
  <c r="H352"/>
  <c r="AD351"/>
  <c r="AC351"/>
  <c r="J351"/>
  <c r="I351"/>
  <c r="N351" s="1"/>
  <c r="H351"/>
  <c r="AD350"/>
  <c r="AC350"/>
  <c r="J350"/>
  <c r="I350"/>
  <c r="H350"/>
  <c r="AD349"/>
  <c r="R349"/>
  <c r="J349"/>
  <c r="I349"/>
  <c r="H349"/>
  <c r="AD348"/>
  <c r="R348"/>
  <c r="J348"/>
  <c r="I348"/>
  <c r="H348"/>
  <c r="AD347"/>
  <c r="AC347"/>
  <c r="J347"/>
  <c r="I347"/>
  <c r="N347" s="1"/>
  <c r="H347"/>
  <c r="AD346"/>
  <c r="AC346"/>
  <c r="J346"/>
  <c r="I346"/>
  <c r="H346"/>
  <c r="AD345"/>
  <c r="AC345"/>
  <c r="J345"/>
  <c r="I345"/>
  <c r="N345" s="1"/>
  <c r="H345"/>
  <c r="AD344"/>
  <c r="AC344"/>
  <c r="J344"/>
  <c r="I344"/>
  <c r="H344"/>
  <c r="AD343"/>
  <c r="AC343"/>
  <c r="J343"/>
  <c r="I343"/>
  <c r="N343" s="1"/>
  <c r="H343"/>
  <c r="AD342"/>
  <c r="AC342"/>
  <c r="AB342"/>
  <c r="AA342"/>
  <c r="Z342"/>
  <c r="Y342"/>
  <c r="X342"/>
  <c r="W342"/>
  <c r="J342"/>
  <c r="I342"/>
  <c r="H342"/>
  <c r="AD341"/>
  <c r="AC341"/>
  <c r="K341"/>
  <c r="J341"/>
  <c r="N341" s="1"/>
  <c r="I341"/>
  <c r="H341"/>
  <c r="AD340"/>
  <c r="AC340"/>
  <c r="K340"/>
  <c r="J340"/>
  <c r="N340" s="1"/>
  <c r="I340"/>
  <c r="H340"/>
  <c r="AD339"/>
  <c r="AC339"/>
  <c r="J339"/>
  <c r="I339"/>
  <c r="N339" s="1"/>
  <c r="H339"/>
  <c r="AD338"/>
  <c r="AC338"/>
  <c r="J338"/>
  <c r="I338"/>
  <c r="H338"/>
  <c r="AD337"/>
  <c r="AC337"/>
  <c r="AB337"/>
  <c r="AA337"/>
  <c r="Z337"/>
  <c r="Y337"/>
  <c r="X337"/>
  <c r="W337"/>
  <c r="V337"/>
  <c r="T337"/>
  <c r="Q337"/>
  <c r="P337"/>
  <c r="J337"/>
  <c r="I337"/>
  <c r="H337"/>
  <c r="AD336"/>
  <c r="AC336"/>
  <c r="AB336"/>
  <c r="AA336"/>
  <c r="Z336"/>
  <c r="Y336"/>
  <c r="X336"/>
  <c r="W336"/>
  <c r="V336"/>
  <c r="T336"/>
  <c r="Q336"/>
  <c r="P336"/>
  <c r="J336"/>
  <c r="I336"/>
  <c r="H336"/>
  <c r="AD335"/>
  <c r="AC335"/>
  <c r="AB335"/>
  <c r="AA335"/>
  <c r="Z335"/>
  <c r="Y335"/>
  <c r="X335"/>
  <c r="W335"/>
  <c r="V335"/>
  <c r="T335"/>
  <c r="Q335"/>
  <c r="P335"/>
  <c r="J335"/>
  <c r="I335"/>
  <c r="H335"/>
  <c r="AD334"/>
  <c r="AC334"/>
  <c r="AB334"/>
  <c r="AA334"/>
  <c r="Z334"/>
  <c r="Y334"/>
  <c r="X334"/>
  <c r="W334"/>
  <c r="V334"/>
  <c r="T334"/>
  <c r="AE334" s="1"/>
  <c r="Q334"/>
  <c r="P334"/>
  <c r="J334"/>
  <c r="I334"/>
  <c r="H334"/>
  <c r="AD333"/>
  <c r="AC333"/>
  <c r="AB333"/>
  <c r="AA333"/>
  <c r="Z333"/>
  <c r="Y333"/>
  <c r="X333"/>
  <c r="W333"/>
  <c r="V333"/>
  <c r="T333"/>
  <c r="Q333"/>
  <c r="P333"/>
  <c r="J333"/>
  <c r="I333"/>
  <c r="H333"/>
  <c r="AD332"/>
  <c r="AC332"/>
  <c r="AB332"/>
  <c r="AA332"/>
  <c r="Z332"/>
  <c r="Y332"/>
  <c r="X332"/>
  <c r="W332"/>
  <c r="V332"/>
  <c r="T332"/>
  <c r="AE332" s="1"/>
  <c r="Q332"/>
  <c r="P332"/>
  <c r="J332"/>
  <c r="I332"/>
  <c r="H332"/>
  <c r="AD331"/>
  <c r="AC331"/>
  <c r="AB331"/>
  <c r="X331"/>
  <c r="N331"/>
  <c r="J331"/>
  <c r="I331"/>
  <c r="H331"/>
  <c r="AD330"/>
  <c r="AC330"/>
  <c r="J330"/>
  <c r="I330"/>
  <c r="H330"/>
  <c r="AD329"/>
  <c r="AC329"/>
  <c r="AB329"/>
  <c r="X329"/>
  <c r="N329"/>
  <c r="J329"/>
  <c r="I329"/>
  <c r="H329"/>
  <c r="AD328"/>
  <c r="AC328"/>
  <c r="AB328"/>
  <c r="AA328"/>
  <c r="Z328"/>
  <c r="Y328"/>
  <c r="X328"/>
  <c r="W328"/>
  <c r="V328"/>
  <c r="T328"/>
  <c r="AE328" s="1"/>
  <c r="J328"/>
  <c r="I328"/>
  <c r="H328"/>
  <c r="AD327"/>
  <c r="AC327"/>
  <c r="J327"/>
  <c r="N327" s="1"/>
  <c r="I327"/>
  <c r="H327"/>
  <c r="AD326"/>
  <c r="AC326"/>
  <c r="N326"/>
  <c r="AB326" s="1"/>
  <c r="J326"/>
  <c r="I326"/>
  <c r="H326"/>
  <c r="AD325"/>
  <c r="AC325"/>
  <c r="J325"/>
  <c r="N325" s="1"/>
  <c r="I325"/>
  <c r="H325"/>
  <c r="AD324"/>
  <c r="AC324"/>
  <c r="N324"/>
  <c r="AB324" s="1"/>
  <c r="J324"/>
  <c r="I324"/>
  <c r="H324"/>
  <c r="AD323"/>
  <c r="AC323"/>
  <c r="J323"/>
  <c r="N323" s="1"/>
  <c r="I323"/>
  <c r="H323"/>
  <c r="AD322"/>
  <c r="AC322"/>
  <c r="K322"/>
  <c r="J322"/>
  <c r="N322" s="1"/>
  <c r="I322"/>
  <c r="H322"/>
  <c r="AD321"/>
  <c r="AC321"/>
  <c r="K321"/>
  <c r="J321"/>
  <c r="N321" s="1"/>
  <c r="I321"/>
  <c r="H321"/>
  <c r="AD320"/>
  <c r="AC320"/>
  <c r="N320"/>
  <c r="AB320" s="1"/>
  <c r="J320"/>
  <c r="I320"/>
  <c r="H320"/>
  <c r="AD319"/>
  <c r="AC319"/>
  <c r="J319"/>
  <c r="N319" s="1"/>
  <c r="I319"/>
  <c r="H319"/>
  <c r="AD318"/>
  <c r="AC318"/>
  <c r="K318"/>
  <c r="J318"/>
  <c r="N318" s="1"/>
  <c r="I318"/>
  <c r="H318"/>
  <c r="AD317"/>
  <c r="AC317"/>
  <c r="N317"/>
  <c r="AB317" s="1"/>
  <c r="J317"/>
  <c r="I317"/>
  <c r="H317"/>
  <c r="AD316"/>
  <c r="AC316"/>
  <c r="J316"/>
  <c r="N316" s="1"/>
  <c r="I316"/>
  <c r="H316"/>
  <c r="AD315"/>
  <c r="AC315"/>
  <c r="N315"/>
  <c r="AB315" s="1"/>
  <c r="J315"/>
  <c r="I315"/>
  <c r="H315"/>
  <c r="AD314"/>
  <c r="AC314"/>
  <c r="J314"/>
  <c r="N314" s="1"/>
  <c r="I314"/>
  <c r="H314"/>
  <c r="AD313"/>
  <c r="AC313"/>
  <c r="N313"/>
  <c r="AB313" s="1"/>
  <c r="J313"/>
  <c r="I313"/>
  <c r="H313"/>
  <c r="AD312"/>
  <c r="AC312"/>
  <c r="K312"/>
  <c r="K362" s="1"/>
  <c r="J312"/>
  <c r="N312" s="1"/>
  <c r="I312"/>
  <c r="H312"/>
  <c r="AD311"/>
  <c r="AC311"/>
  <c r="J311"/>
  <c r="N311" s="1"/>
  <c r="I311"/>
  <c r="H311"/>
  <c r="I310"/>
  <c r="H310"/>
  <c r="S309"/>
  <c r="U308"/>
  <c r="O308"/>
  <c r="M308"/>
  <c r="Q307"/>
  <c r="R307" s="1"/>
  <c r="P307"/>
  <c r="I307"/>
  <c r="H307"/>
  <c r="Q306"/>
  <c r="R306" s="1"/>
  <c r="P306"/>
  <c r="I306"/>
  <c r="H306"/>
  <c r="AC305"/>
  <c r="R305"/>
  <c r="AD305" s="1"/>
  <c r="J305"/>
  <c r="I305"/>
  <c r="N305" s="1"/>
  <c r="H305"/>
  <c r="AC304"/>
  <c r="R304"/>
  <c r="AD304" s="1"/>
  <c r="J304"/>
  <c r="I304"/>
  <c r="N304" s="1"/>
  <c r="H304"/>
  <c r="AC303"/>
  <c r="R303"/>
  <c r="AD303" s="1"/>
  <c r="J303"/>
  <c r="I303"/>
  <c r="N303" s="1"/>
  <c r="H303"/>
  <c r="AC302"/>
  <c r="R302"/>
  <c r="AD302" s="1"/>
  <c r="J302"/>
  <c r="I302"/>
  <c r="N302" s="1"/>
  <c r="H302"/>
  <c r="AC301"/>
  <c r="R301"/>
  <c r="AD301" s="1"/>
  <c r="J301"/>
  <c r="I301"/>
  <c r="N301" s="1"/>
  <c r="H301"/>
  <c r="AC300"/>
  <c r="R300"/>
  <c r="AD300" s="1"/>
  <c r="J300"/>
  <c r="I300"/>
  <c r="N300" s="1"/>
  <c r="H300"/>
  <c r="AC299"/>
  <c r="R299"/>
  <c r="AD299" s="1"/>
  <c r="J299"/>
  <c r="I299"/>
  <c r="N299" s="1"/>
  <c r="H299"/>
  <c r="AC298"/>
  <c r="R298"/>
  <c r="AD298" s="1"/>
  <c r="J298"/>
  <c r="I298"/>
  <c r="N298" s="1"/>
  <c r="H298"/>
  <c r="AC297"/>
  <c r="R297"/>
  <c r="AD297" s="1"/>
  <c r="J297"/>
  <c r="I297"/>
  <c r="N297" s="1"/>
  <c r="H297"/>
  <c r="AC296"/>
  <c r="R296"/>
  <c r="AD296" s="1"/>
  <c r="J296"/>
  <c r="I296"/>
  <c r="N296" s="1"/>
  <c r="H296"/>
  <c r="AC295"/>
  <c r="R295"/>
  <c r="AD295" s="1"/>
  <c r="J295"/>
  <c r="I295"/>
  <c r="N295" s="1"/>
  <c r="H295"/>
  <c r="AC294"/>
  <c r="R294"/>
  <c r="AD294" s="1"/>
  <c r="J294"/>
  <c r="I294"/>
  <c r="N294" s="1"/>
  <c r="H294"/>
  <c r="AC293"/>
  <c r="R293"/>
  <c r="AD293" s="1"/>
  <c r="J293"/>
  <c r="I293"/>
  <c r="N293" s="1"/>
  <c r="H293"/>
  <c r="AC292"/>
  <c r="R292"/>
  <c r="AD292" s="1"/>
  <c r="J292"/>
  <c r="I292"/>
  <c r="N292" s="1"/>
  <c r="H292"/>
  <c r="AC291"/>
  <c r="R291"/>
  <c r="AD291" s="1"/>
  <c r="J291"/>
  <c r="I291"/>
  <c r="N291" s="1"/>
  <c r="H291"/>
  <c r="AC290"/>
  <c r="R290"/>
  <c r="AD290" s="1"/>
  <c r="J290"/>
  <c r="I290"/>
  <c r="N290" s="1"/>
  <c r="H290"/>
  <c r="AC289"/>
  <c r="R289"/>
  <c r="AD289" s="1"/>
  <c r="J289"/>
  <c r="I289"/>
  <c r="N289" s="1"/>
  <c r="H289"/>
  <c r="AC288"/>
  <c r="R288"/>
  <c r="AD288" s="1"/>
  <c r="J288"/>
  <c r="I288"/>
  <c r="N288" s="1"/>
  <c r="H288"/>
  <c r="AC287"/>
  <c r="R287"/>
  <c r="R308" s="1"/>
  <c r="J287"/>
  <c r="I287"/>
  <c r="N287" s="1"/>
  <c r="H287"/>
  <c r="AD286"/>
  <c r="AC286"/>
  <c r="J286"/>
  <c r="I286"/>
  <c r="H286"/>
  <c r="AC285"/>
  <c r="J285"/>
  <c r="I285"/>
  <c r="N285" s="1"/>
  <c r="H285"/>
  <c r="AD284"/>
  <c r="AC284"/>
  <c r="J284"/>
  <c r="I284"/>
  <c r="H284"/>
  <c r="AD283"/>
  <c r="AC283"/>
  <c r="J283"/>
  <c r="I283"/>
  <c r="N283" s="1"/>
  <c r="H283"/>
  <c r="AD282"/>
  <c r="AC282"/>
  <c r="J282"/>
  <c r="I282"/>
  <c r="H282"/>
  <c r="AD281"/>
  <c r="AC281"/>
  <c r="J281"/>
  <c r="I281"/>
  <c r="N281" s="1"/>
  <c r="H281"/>
  <c r="AD280"/>
  <c r="AC280"/>
  <c r="J280"/>
  <c r="I280"/>
  <c r="H280"/>
  <c r="AD279"/>
  <c r="AC279"/>
  <c r="J279"/>
  <c r="I279"/>
  <c r="N279" s="1"/>
  <c r="H279"/>
  <c r="AD278"/>
  <c r="AC278"/>
  <c r="J278"/>
  <c r="I278"/>
  <c r="N278" s="1"/>
  <c r="H278"/>
  <c r="AD277"/>
  <c r="AC277"/>
  <c r="J277"/>
  <c r="N277" s="1"/>
  <c r="I277"/>
  <c r="H277"/>
  <c r="AD276"/>
  <c r="AC276"/>
  <c r="J276"/>
  <c r="I276"/>
  <c r="N276" s="1"/>
  <c r="H276"/>
  <c r="AD275"/>
  <c r="AC275"/>
  <c r="J275"/>
  <c r="N275" s="1"/>
  <c r="I275"/>
  <c r="H275"/>
  <c r="AD274"/>
  <c r="AC274"/>
  <c r="N274"/>
  <c r="AA274" s="1"/>
  <c r="J274"/>
  <c r="I274"/>
  <c r="H274"/>
  <c r="AD273"/>
  <c r="AC273"/>
  <c r="J273"/>
  <c r="N273" s="1"/>
  <c r="I273"/>
  <c r="H273"/>
  <c r="AD272"/>
  <c r="AC272"/>
  <c r="N272"/>
  <c r="AA272" s="1"/>
  <c r="J272"/>
  <c r="I272"/>
  <c r="H272"/>
  <c r="AD271"/>
  <c r="AC271"/>
  <c r="J271"/>
  <c r="N271" s="1"/>
  <c r="I271"/>
  <c r="H271"/>
  <c r="AD270"/>
  <c r="AC270"/>
  <c r="AB270"/>
  <c r="AA270"/>
  <c r="Z270"/>
  <c r="Y270"/>
  <c r="X270"/>
  <c r="W270"/>
  <c r="V270"/>
  <c r="T270"/>
  <c r="AE270" s="1"/>
  <c r="N270"/>
  <c r="P270" s="1"/>
  <c r="Q270" s="1"/>
  <c r="J270"/>
  <c r="I270"/>
  <c r="H270"/>
  <c r="AD269"/>
  <c r="AC269"/>
  <c r="AA269"/>
  <c r="Y269"/>
  <c r="W269"/>
  <c r="T269"/>
  <c r="P269"/>
  <c r="Q269" s="1"/>
  <c r="N269"/>
  <c r="AB269" s="1"/>
  <c r="J269"/>
  <c r="I269"/>
  <c r="H269"/>
  <c r="AD268"/>
  <c r="AC268"/>
  <c r="N268"/>
  <c r="AA268" s="1"/>
  <c r="J268"/>
  <c r="I268"/>
  <c r="H268"/>
  <c r="AD267"/>
  <c r="AC267"/>
  <c r="J267"/>
  <c r="N267" s="1"/>
  <c r="I267"/>
  <c r="H267"/>
  <c r="AD266"/>
  <c r="AC266"/>
  <c r="N266"/>
  <c r="AA266" s="1"/>
  <c r="J266"/>
  <c r="I266"/>
  <c r="H266"/>
  <c r="AD265"/>
  <c r="AC265"/>
  <c r="J265"/>
  <c r="N265" s="1"/>
  <c r="I265"/>
  <c r="H265"/>
  <c r="AD264"/>
  <c r="AC264"/>
  <c r="N264"/>
  <c r="AA264" s="1"/>
  <c r="J264"/>
  <c r="I264"/>
  <c r="H264"/>
  <c r="AD263"/>
  <c r="AC263"/>
  <c r="J263"/>
  <c r="N263" s="1"/>
  <c r="I263"/>
  <c r="H263"/>
  <c r="AD262"/>
  <c r="AC262"/>
  <c r="N262"/>
  <c r="AA262" s="1"/>
  <c r="J262"/>
  <c r="I262"/>
  <c r="H262"/>
  <c r="AD261"/>
  <c r="AC261"/>
  <c r="J261"/>
  <c r="N261" s="1"/>
  <c r="I261"/>
  <c r="H261"/>
  <c r="AD260"/>
  <c r="AC260"/>
  <c r="N260"/>
  <c r="AA260" s="1"/>
  <c r="J260"/>
  <c r="I260"/>
  <c r="H260"/>
  <c r="AD259"/>
  <c r="AC259"/>
  <c r="J259"/>
  <c r="N259" s="1"/>
  <c r="I259"/>
  <c r="H259"/>
  <c r="AD258"/>
  <c r="AC258"/>
  <c r="N258"/>
  <c r="AA258" s="1"/>
  <c r="J258"/>
  <c r="I258"/>
  <c r="H258"/>
  <c r="AD257"/>
  <c r="AC257"/>
  <c r="J257"/>
  <c r="N257" s="1"/>
  <c r="I257"/>
  <c r="H257"/>
  <c r="AD256"/>
  <c r="AC256"/>
  <c r="N256"/>
  <c r="AA256" s="1"/>
  <c r="J256"/>
  <c r="I256"/>
  <c r="H256"/>
  <c r="AD255"/>
  <c r="AC255"/>
  <c r="J255"/>
  <c r="N255" s="1"/>
  <c r="I255"/>
  <c r="H255"/>
  <c r="AD254"/>
  <c r="AC254"/>
  <c r="N254"/>
  <c r="AA254" s="1"/>
  <c r="J254"/>
  <c r="I254"/>
  <c r="H254"/>
  <c r="AD253"/>
  <c r="AC253"/>
  <c r="AB253"/>
  <c r="AA253"/>
  <c r="Z253"/>
  <c r="Y253"/>
  <c r="X253"/>
  <c r="W253"/>
  <c r="V253"/>
  <c r="T253"/>
  <c r="AE253" s="1"/>
  <c r="P253"/>
  <c r="J253"/>
  <c r="I253"/>
  <c r="H253"/>
  <c r="AD252"/>
  <c r="AC252"/>
  <c r="N252"/>
  <c r="AA252" s="1"/>
  <c r="J252"/>
  <c r="I252"/>
  <c r="H252"/>
  <c r="AD251"/>
  <c r="AC251"/>
  <c r="J251"/>
  <c r="N251" s="1"/>
  <c r="I251"/>
  <c r="H251"/>
  <c r="AD250"/>
  <c r="AC250"/>
  <c r="N250"/>
  <c r="AA250" s="1"/>
  <c r="J250"/>
  <c r="I250"/>
  <c r="H250"/>
  <c r="AD249"/>
  <c r="AC249"/>
  <c r="AB249"/>
  <c r="AA249"/>
  <c r="Z249"/>
  <c r="Y249"/>
  <c r="X249"/>
  <c r="W249"/>
  <c r="V249"/>
  <c r="T249"/>
  <c r="AE249" s="1"/>
  <c r="P249"/>
  <c r="Q249" s="1"/>
  <c r="J249"/>
  <c r="I249"/>
  <c r="H249"/>
  <c r="AD248"/>
  <c r="AC248"/>
  <c r="J248"/>
  <c r="N248" s="1"/>
  <c r="I248"/>
  <c r="H248"/>
  <c r="AD247"/>
  <c r="AC247"/>
  <c r="AB247"/>
  <c r="AA247"/>
  <c r="Z247"/>
  <c r="Y247"/>
  <c r="X247"/>
  <c r="W247"/>
  <c r="V247"/>
  <c r="T247"/>
  <c r="AE247" s="1"/>
  <c r="K247"/>
  <c r="K308" s="1"/>
  <c r="J247"/>
  <c r="N247" s="1"/>
  <c r="P247" s="1"/>
  <c r="Q247" s="1"/>
  <c r="I247"/>
  <c r="H247"/>
  <c r="AD246"/>
  <c r="AC246"/>
  <c r="N246"/>
  <c r="AA246" s="1"/>
  <c r="J246"/>
  <c r="I246"/>
  <c r="H246"/>
  <c r="AD245"/>
  <c r="AC245"/>
  <c r="J245"/>
  <c r="N245" s="1"/>
  <c r="I245"/>
  <c r="H245"/>
  <c r="AD244"/>
  <c r="AC244"/>
  <c r="N244"/>
  <c r="AA244" s="1"/>
  <c r="J244"/>
  <c r="I244"/>
  <c r="H244"/>
  <c r="AD243"/>
  <c r="AC243"/>
  <c r="AB243"/>
  <c r="AA243"/>
  <c r="Z243"/>
  <c r="Y243"/>
  <c r="X243"/>
  <c r="W243"/>
  <c r="V243"/>
  <c r="T243"/>
  <c r="AE243" s="1"/>
  <c r="J243"/>
  <c r="N243" s="1"/>
  <c r="P243" s="1"/>
  <c r="Q243" s="1"/>
  <c r="I243"/>
  <c r="H243"/>
  <c r="AD242"/>
  <c r="AC242"/>
  <c r="AB242"/>
  <c r="AA242"/>
  <c r="Z242"/>
  <c r="Y242"/>
  <c r="X242"/>
  <c r="W242"/>
  <c r="V242"/>
  <c r="T242"/>
  <c r="AE242" s="1"/>
  <c r="N242"/>
  <c r="P242" s="1"/>
  <c r="Q242" s="1"/>
  <c r="J242"/>
  <c r="I242"/>
  <c r="H242"/>
  <c r="AD241"/>
  <c r="AC241"/>
  <c r="J241"/>
  <c r="N241" s="1"/>
  <c r="I241"/>
  <c r="H241"/>
  <c r="AD240"/>
  <c r="AC240"/>
  <c r="N240"/>
  <c r="AA240" s="1"/>
  <c r="J240"/>
  <c r="I240"/>
  <c r="H240"/>
  <c r="AD239"/>
  <c r="AC239"/>
  <c r="AB239"/>
  <c r="AA239"/>
  <c r="Z239"/>
  <c r="Y239"/>
  <c r="X239"/>
  <c r="W239"/>
  <c r="V239"/>
  <c r="T239"/>
  <c r="AE239" s="1"/>
  <c r="J239"/>
  <c r="N239" s="1"/>
  <c r="P239" s="1"/>
  <c r="Q239" s="1"/>
  <c r="I239"/>
  <c r="H239"/>
  <c r="AD238"/>
  <c r="AC238"/>
  <c r="N238"/>
  <c r="AA238" s="1"/>
  <c r="J238"/>
  <c r="I238"/>
  <c r="H238"/>
  <c r="AD237"/>
  <c r="AC237"/>
  <c r="J237"/>
  <c r="N237" s="1"/>
  <c r="I237"/>
  <c r="H237"/>
  <c r="AD236"/>
  <c r="AC236"/>
  <c r="J236"/>
  <c r="N236" s="1"/>
  <c r="I236"/>
  <c r="H236"/>
  <c r="AD235"/>
  <c r="AC235"/>
  <c r="J235"/>
  <c r="N235" s="1"/>
  <c r="I235"/>
  <c r="H235"/>
  <c r="AD234"/>
  <c r="AC234"/>
  <c r="J234"/>
  <c r="N234" s="1"/>
  <c r="I234"/>
  <c r="H234"/>
  <c r="AD233"/>
  <c r="AC233"/>
  <c r="J233"/>
  <c r="N233" s="1"/>
  <c r="I233"/>
  <c r="H233"/>
  <c r="AD232"/>
  <c r="AC232"/>
  <c r="N232"/>
  <c r="AA232" s="1"/>
  <c r="J232"/>
  <c r="I232"/>
  <c r="H232"/>
  <c r="AD231"/>
  <c r="AC231"/>
  <c r="J231"/>
  <c r="N231" s="1"/>
  <c r="I231"/>
  <c r="H231"/>
  <c r="AD230"/>
  <c r="AC230"/>
  <c r="N230"/>
  <c r="AA230" s="1"/>
  <c r="J230"/>
  <c r="I230"/>
  <c r="H230"/>
  <c r="AD229"/>
  <c r="AC229"/>
  <c r="J229"/>
  <c r="N229" s="1"/>
  <c r="I229"/>
  <c r="H229"/>
  <c r="AD228"/>
  <c r="AC228"/>
  <c r="J228"/>
  <c r="N228" s="1"/>
  <c r="I228"/>
  <c r="H228"/>
  <c r="AD227"/>
  <c r="AC227"/>
  <c r="N227"/>
  <c r="AA227" s="1"/>
  <c r="J227"/>
  <c r="I227"/>
  <c r="H227"/>
  <c r="AD226"/>
  <c r="AC226"/>
  <c r="J226"/>
  <c r="N226" s="1"/>
  <c r="I226"/>
  <c r="H226"/>
  <c r="AD225"/>
  <c r="AC225"/>
  <c r="N225"/>
  <c r="AA225" s="1"/>
  <c r="J225"/>
  <c r="I225"/>
  <c r="H225"/>
  <c r="AD224"/>
  <c r="AC224"/>
  <c r="J224"/>
  <c r="N224" s="1"/>
  <c r="I224"/>
  <c r="H224"/>
  <c r="AD223"/>
  <c r="AC223"/>
  <c r="N223"/>
  <c r="J223"/>
  <c r="I223"/>
  <c r="H223"/>
  <c r="S222"/>
  <c r="I222"/>
  <c r="H222"/>
  <c r="U220"/>
  <c r="O220"/>
  <c r="M220"/>
  <c r="N218"/>
  <c r="P218" s="1"/>
  <c r="Q218" s="1"/>
  <c r="R218" s="1"/>
  <c r="AD217"/>
  <c r="AC217"/>
  <c r="AB217"/>
  <c r="AA217"/>
  <c r="Z217"/>
  <c r="Y217"/>
  <c r="X217"/>
  <c r="W217"/>
  <c r="V217"/>
  <c r="T217"/>
  <c r="AE217" s="1"/>
  <c r="J217"/>
  <c r="I217"/>
  <c r="N217" s="1"/>
  <c r="P217" s="1"/>
  <c r="Q217" s="1"/>
  <c r="H217"/>
  <c r="AD216"/>
  <c r="AC216"/>
  <c r="AB216"/>
  <c r="AA216"/>
  <c r="Z216"/>
  <c r="Y216"/>
  <c r="X216"/>
  <c r="W216"/>
  <c r="V216"/>
  <c r="T216"/>
  <c r="AE216" s="1"/>
  <c r="J216"/>
  <c r="N216" s="1"/>
  <c r="P216" s="1"/>
  <c r="Q216" s="1"/>
  <c r="I216"/>
  <c r="H216"/>
  <c r="AD215"/>
  <c r="AC215"/>
  <c r="AB215"/>
  <c r="AA215"/>
  <c r="Z215"/>
  <c r="Y215"/>
  <c r="X215"/>
  <c r="W215"/>
  <c r="V215"/>
  <c r="T215"/>
  <c r="AE215" s="1"/>
  <c r="J215"/>
  <c r="I215"/>
  <c r="N215" s="1"/>
  <c r="P215" s="1"/>
  <c r="Q215" s="1"/>
  <c r="H215"/>
  <c r="AD214"/>
  <c r="AC214"/>
  <c r="J214"/>
  <c r="N214" s="1"/>
  <c r="I214"/>
  <c r="H214"/>
  <c r="AD213"/>
  <c r="AC213"/>
  <c r="J213"/>
  <c r="I213"/>
  <c r="N213" s="1"/>
  <c r="H213"/>
  <c r="AD212"/>
  <c r="AC212"/>
  <c r="J212"/>
  <c r="N212" s="1"/>
  <c r="I212"/>
  <c r="H212"/>
  <c r="AD211"/>
  <c r="AC211"/>
  <c r="J211"/>
  <c r="I211"/>
  <c r="N211" s="1"/>
  <c r="H211"/>
  <c r="AD210"/>
  <c r="AC210"/>
  <c r="J210"/>
  <c r="N210" s="1"/>
  <c r="I210"/>
  <c r="H210"/>
  <c r="AD209"/>
  <c r="AC209"/>
  <c r="K209"/>
  <c r="K220" s="1"/>
  <c r="J209"/>
  <c r="N209" s="1"/>
  <c r="I209"/>
  <c r="H209"/>
  <c r="AD208"/>
  <c r="AC208"/>
  <c r="J208"/>
  <c r="I208"/>
  <c r="N208" s="1"/>
  <c r="H208"/>
  <c r="AD207"/>
  <c r="AC207"/>
  <c r="J207"/>
  <c r="N207" s="1"/>
  <c r="I207"/>
  <c r="H207"/>
  <c r="AD206"/>
  <c r="AC206"/>
  <c r="N206"/>
  <c r="AA206" s="1"/>
  <c r="J206"/>
  <c r="I206"/>
  <c r="H206"/>
  <c r="AD205"/>
  <c r="AC205"/>
  <c r="J205"/>
  <c r="N205" s="1"/>
  <c r="I205"/>
  <c r="H205"/>
  <c r="AD204"/>
  <c r="AC204"/>
  <c r="N204"/>
  <c r="AA204" s="1"/>
  <c r="J204"/>
  <c r="I204"/>
  <c r="H204"/>
  <c r="AD203"/>
  <c r="AC203"/>
  <c r="AA203"/>
  <c r="Y203"/>
  <c r="W203"/>
  <c r="T203"/>
  <c r="P203"/>
  <c r="Q203" s="1"/>
  <c r="N203"/>
  <c r="AB203" s="1"/>
  <c r="J203"/>
  <c r="I203"/>
  <c r="H203"/>
  <c r="S202"/>
  <c r="R200"/>
  <c r="O200"/>
  <c r="M200"/>
  <c r="I200"/>
  <c r="AD198"/>
  <c r="AC198"/>
  <c r="AB198"/>
  <c r="AA198"/>
  <c r="Z198"/>
  <c r="Y198"/>
  <c r="X198"/>
  <c r="W198"/>
  <c r="V198"/>
  <c r="T198"/>
  <c r="AE198" s="1"/>
  <c r="I198"/>
  <c r="H198"/>
  <c r="N198" s="1"/>
  <c r="P198" s="1"/>
  <c r="Q198" s="1"/>
  <c r="AD197"/>
  <c r="AC197"/>
  <c r="J197"/>
  <c r="N197" s="1"/>
  <c r="I197"/>
  <c r="H197"/>
  <c r="AD196"/>
  <c r="AC196"/>
  <c r="J196"/>
  <c r="I196"/>
  <c r="N196" s="1"/>
  <c r="H196"/>
  <c r="AD195"/>
  <c r="AC195"/>
  <c r="J195"/>
  <c r="N195" s="1"/>
  <c r="I195"/>
  <c r="H195"/>
  <c r="AD194"/>
  <c r="AC194"/>
  <c r="J194"/>
  <c r="I194"/>
  <c r="N194" s="1"/>
  <c r="H194"/>
  <c r="AD193"/>
  <c r="AC193"/>
  <c r="J193"/>
  <c r="I193"/>
  <c r="H193"/>
  <c r="AD192"/>
  <c r="AC192"/>
  <c r="J192"/>
  <c r="I192"/>
  <c r="N192" s="1"/>
  <c r="H192"/>
  <c r="AD191"/>
  <c r="AC191"/>
  <c r="J191"/>
  <c r="I191"/>
  <c r="H191"/>
  <c r="AD190"/>
  <c r="AC190"/>
  <c r="AB190"/>
  <c r="AA190"/>
  <c r="Z190"/>
  <c r="Y190"/>
  <c r="X190"/>
  <c r="W190"/>
  <c r="V190"/>
  <c r="T190"/>
  <c r="J190"/>
  <c r="I190"/>
  <c r="N190" s="1"/>
  <c r="P190" s="1"/>
  <c r="Q190" s="1"/>
  <c r="H190"/>
  <c r="AD189"/>
  <c r="AC189"/>
  <c r="AB189"/>
  <c r="AA189"/>
  <c r="Z189"/>
  <c r="Y189"/>
  <c r="X189"/>
  <c r="W189"/>
  <c r="V189"/>
  <c r="T189"/>
  <c r="AE189" s="1"/>
  <c r="J189"/>
  <c r="I189"/>
  <c r="H189"/>
  <c r="AD188"/>
  <c r="AC188"/>
  <c r="J188"/>
  <c r="I188"/>
  <c r="N188" s="1"/>
  <c r="H188"/>
  <c r="AD187"/>
  <c r="AC187"/>
  <c r="J187"/>
  <c r="N187" s="1"/>
  <c r="I187"/>
  <c r="H187"/>
  <c r="AD186"/>
  <c r="AC186"/>
  <c r="J186"/>
  <c r="I186"/>
  <c r="N186" s="1"/>
  <c r="H186"/>
  <c r="AD185"/>
  <c r="AC185"/>
  <c r="AB185"/>
  <c r="AA185"/>
  <c r="Z185"/>
  <c r="Y185"/>
  <c r="X185"/>
  <c r="W185"/>
  <c r="V185"/>
  <c r="T185"/>
  <c r="AE185" s="1"/>
  <c r="J185"/>
  <c r="N185" s="1"/>
  <c r="P185" s="1"/>
  <c r="Q185" s="1"/>
  <c r="I185"/>
  <c r="H185"/>
  <c r="AD184"/>
  <c r="AC184"/>
  <c r="AB184"/>
  <c r="AA184"/>
  <c r="Z184"/>
  <c r="Y184"/>
  <c r="X184"/>
  <c r="W184"/>
  <c r="V184"/>
  <c r="T184"/>
  <c r="AE184" s="1"/>
  <c r="J184"/>
  <c r="I184"/>
  <c r="N184" s="1"/>
  <c r="P184" s="1"/>
  <c r="Q184" s="1"/>
  <c r="H184"/>
  <c r="AD183"/>
  <c r="AC183"/>
  <c r="J183"/>
  <c r="N183" s="1"/>
  <c r="I183"/>
  <c r="H183"/>
  <c r="AD182"/>
  <c r="AC182"/>
  <c r="J182"/>
  <c r="I182"/>
  <c r="N182" s="1"/>
  <c r="H182"/>
  <c r="AD181"/>
  <c r="AC181"/>
  <c r="J181"/>
  <c r="N181" s="1"/>
  <c r="I181"/>
  <c r="H181"/>
  <c r="AD180"/>
  <c r="AC180"/>
  <c r="J180"/>
  <c r="I180"/>
  <c r="N180" s="1"/>
  <c r="H180"/>
  <c r="AD179"/>
  <c r="AC179"/>
  <c r="K179"/>
  <c r="J179"/>
  <c r="N179" s="1"/>
  <c r="I179"/>
  <c r="H179"/>
  <c r="AD178"/>
  <c r="AC178"/>
  <c r="AB178"/>
  <c r="AA178"/>
  <c r="Z178"/>
  <c r="Y178"/>
  <c r="X178"/>
  <c r="W178"/>
  <c r="V178"/>
  <c r="T178"/>
  <c r="AE178" s="1"/>
  <c r="J178"/>
  <c r="N178" s="1"/>
  <c r="P178" s="1"/>
  <c r="Q178" s="1"/>
  <c r="I178"/>
  <c r="H178"/>
  <c r="AD177"/>
  <c r="AC177"/>
  <c r="J177"/>
  <c r="I177"/>
  <c r="N177" s="1"/>
  <c r="H177"/>
  <c r="AD176"/>
  <c r="AC176"/>
  <c r="J176"/>
  <c r="N176" s="1"/>
  <c r="I176"/>
  <c r="H176"/>
  <c r="AD175"/>
  <c r="AC175"/>
  <c r="AB175"/>
  <c r="AA175"/>
  <c r="Z175"/>
  <c r="Y175"/>
  <c r="X175"/>
  <c r="W175"/>
  <c r="V175"/>
  <c r="T175"/>
  <c r="J175"/>
  <c r="N175" s="1"/>
  <c r="I175"/>
  <c r="H175"/>
  <c r="AD174"/>
  <c r="AC174"/>
  <c r="J174"/>
  <c r="I174"/>
  <c r="N174" s="1"/>
  <c r="H174"/>
  <c r="AD173"/>
  <c r="AC173"/>
  <c r="J173"/>
  <c r="I173"/>
  <c r="N173" s="1"/>
  <c r="H173"/>
  <c r="AD172"/>
  <c r="AC172"/>
  <c r="J172"/>
  <c r="I172"/>
  <c r="N172" s="1"/>
  <c r="H172"/>
  <c r="AD171"/>
  <c r="AC171"/>
  <c r="J171"/>
  <c r="N171" s="1"/>
  <c r="I171"/>
  <c r="H171"/>
  <c r="AD170"/>
  <c r="AC170"/>
  <c r="J170"/>
  <c r="I170"/>
  <c r="N170" s="1"/>
  <c r="H170"/>
  <c r="AD169"/>
  <c r="AC169"/>
  <c r="J169"/>
  <c r="N169" s="1"/>
  <c r="I169"/>
  <c r="H169"/>
  <c r="AD168"/>
  <c r="AC168"/>
  <c r="J168"/>
  <c r="I168"/>
  <c r="N168" s="1"/>
  <c r="H168"/>
  <c r="AD167"/>
  <c r="AC167"/>
  <c r="J167"/>
  <c r="N167" s="1"/>
  <c r="I167"/>
  <c r="H167"/>
  <c r="AD166"/>
  <c r="AC166"/>
  <c r="J166"/>
  <c r="I166"/>
  <c r="N166" s="1"/>
  <c r="H166"/>
  <c r="AD165"/>
  <c r="AC165"/>
  <c r="J165"/>
  <c r="N165" s="1"/>
  <c r="I165"/>
  <c r="H165"/>
  <c r="AD164"/>
  <c r="AC164"/>
  <c r="J164"/>
  <c r="I164"/>
  <c r="N164" s="1"/>
  <c r="H164"/>
  <c r="AD163"/>
  <c r="AC163"/>
  <c r="J163"/>
  <c r="N163" s="1"/>
  <c r="I163"/>
  <c r="H163"/>
  <c r="AD162"/>
  <c r="AC162"/>
  <c r="J162"/>
  <c r="I162"/>
  <c r="N162" s="1"/>
  <c r="H162"/>
  <c r="AD161"/>
  <c r="AC161"/>
  <c r="J161"/>
  <c r="N161" s="1"/>
  <c r="I161"/>
  <c r="H161"/>
  <c r="AD160"/>
  <c r="AC160"/>
  <c r="J160"/>
  <c r="I160"/>
  <c r="N160" s="1"/>
  <c r="H160"/>
  <c r="AD159"/>
  <c r="AC159"/>
  <c r="J159"/>
  <c r="N159" s="1"/>
  <c r="I159"/>
  <c r="H159"/>
  <c r="AD158"/>
  <c r="AC158"/>
  <c r="J158"/>
  <c r="I158"/>
  <c r="N158" s="1"/>
  <c r="H158"/>
  <c r="AD157"/>
  <c r="AC157"/>
  <c r="J157"/>
  <c r="N157" s="1"/>
  <c r="I157"/>
  <c r="H157"/>
  <c r="AD156"/>
  <c r="AC156"/>
  <c r="J156"/>
  <c r="I156"/>
  <c r="N156" s="1"/>
  <c r="H156"/>
  <c r="AD155"/>
  <c r="AC155"/>
  <c r="J155"/>
  <c r="N155" s="1"/>
  <c r="I155"/>
  <c r="H155"/>
  <c r="AD154"/>
  <c r="AC154"/>
  <c r="J154"/>
  <c r="I154"/>
  <c r="N154" s="1"/>
  <c r="H154"/>
  <c r="AD153"/>
  <c r="AC153"/>
  <c r="J153"/>
  <c r="N153" s="1"/>
  <c r="I153"/>
  <c r="H153"/>
  <c r="AD152"/>
  <c r="AC152"/>
  <c r="N152"/>
  <c r="AA152" s="1"/>
  <c r="J152"/>
  <c r="I152"/>
  <c r="H152"/>
  <c r="AD151"/>
  <c r="AC151"/>
  <c r="K151"/>
  <c r="J151"/>
  <c r="N151" s="1"/>
  <c r="I151"/>
  <c r="H151"/>
  <c r="AD150"/>
  <c r="AC150"/>
  <c r="J150"/>
  <c r="N150" s="1"/>
  <c r="I150"/>
  <c r="H150"/>
  <c r="AD149"/>
  <c r="AC149"/>
  <c r="N149"/>
  <c r="AA149" s="1"/>
  <c r="J149"/>
  <c r="I149"/>
  <c r="H149"/>
  <c r="AD148"/>
  <c r="AC148"/>
  <c r="J148"/>
  <c r="N148" s="1"/>
  <c r="I148"/>
  <c r="H148"/>
  <c r="AD147"/>
  <c r="AC147"/>
  <c r="N147"/>
  <c r="AA147" s="1"/>
  <c r="J147"/>
  <c r="I147"/>
  <c r="H147"/>
  <c r="AD146"/>
  <c r="AC146"/>
  <c r="AB146"/>
  <c r="AA146"/>
  <c r="Z146"/>
  <c r="Y146"/>
  <c r="X146"/>
  <c r="W146"/>
  <c r="V146"/>
  <c r="T146"/>
  <c r="AE146" s="1"/>
  <c r="P146"/>
  <c r="Q146" s="1"/>
  <c r="N146"/>
  <c r="J146"/>
  <c r="I146"/>
  <c r="H146"/>
  <c r="AD145"/>
  <c r="AC145"/>
  <c r="N145"/>
  <c r="AA145" s="1"/>
  <c r="J145"/>
  <c r="I145"/>
  <c r="H145"/>
  <c r="AD144"/>
  <c r="AC144"/>
  <c r="AA144"/>
  <c r="Y144"/>
  <c r="W144"/>
  <c r="T144"/>
  <c r="P144"/>
  <c r="Q144" s="1"/>
  <c r="N144"/>
  <c r="AB144" s="1"/>
  <c r="J144"/>
  <c r="I144"/>
  <c r="H144"/>
  <c r="AD143"/>
  <c r="AC143"/>
  <c r="N143"/>
  <c r="AA143" s="1"/>
  <c r="J143"/>
  <c r="I143"/>
  <c r="H143"/>
  <c r="AD142"/>
  <c r="AC142"/>
  <c r="K142"/>
  <c r="J142"/>
  <c r="I142"/>
  <c r="H142"/>
  <c r="AD141"/>
  <c r="AC141"/>
  <c r="AB141"/>
  <c r="AA141"/>
  <c r="Z141"/>
  <c r="Y141"/>
  <c r="X141"/>
  <c r="W141"/>
  <c r="V141"/>
  <c r="T141"/>
  <c r="AE141" s="1"/>
  <c r="P141"/>
  <c r="Q141" s="1"/>
  <c r="N141"/>
  <c r="J141"/>
  <c r="I141"/>
  <c r="H141"/>
  <c r="AD140"/>
  <c r="AC140"/>
  <c r="N140"/>
  <c r="AA140" s="1"/>
  <c r="J140"/>
  <c r="I140"/>
  <c r="H140"/>
  <c r="AD139"/>
  <c r="AC139"/>
  <c r="AB139"/>
  <c r="AA139"/>
  <c r="Z139"/>
  <c r="Y139"/>
  <c r="X139"/>
  <c r="W139"/>
  <c r="V139"/>
  <c r="T139"/>
  <c r="AE139" s="1"/>
  <c r="J139"/>
  <c r="N139" s="1"/>
  <c r="P139" s="1"/>
  <c r="Q139" s="1"/>
  <c r="I139"/>
  <c r="H139"/>
  <c r="AD138"/>
  <c r="AC138"/>
  <c r="AB138"/>
  <c r="AA138"/>
  <c r="Z138"/>
  <c r="Y138"/>
  <c r="X138"/>
  <c r="W138"/>
  <c r="V138"/>
  <c r="T138"/>
  <c r="AE138" s="1"/>
  <c r="N138"/>
  <c r="P138" s="1"/>
  <c r="Q138" s="1"/>
  <c r="J138"/>
  <c r="I138"/>
  <c r="H138"/>
  <c r="AD137"/>
  <c r="AC137"/>
  <c r="AB137"/>
  <c r="AA137"/>
  <c r="Z137"/>
  <c r="Y137"/>
  <c r="X137"/>
  <c r="W137"/>
  <c r="V137"/>
  <c r="T137"/>
  <c r="AE137" s="1"/>
  <c r="J137"/>
  <c r="N137" s="1"/>
  <c r="P137" s="1"/>
  <c r="Q137" s="1"/>
  <c r="I137"/>
  <c r="H137"/>
  <c r="AD136"/>
  <c r="AC136"/>
  <c r="N136"/>
  <c r="AA136" s="1"/>
  <c r="J136"/>
  <c r="I136"/>
  <c r="H136"/>
  <c r="AD135"/>
  <c r="AC135"/>
  <c r="J135"/>
  <c r="N135" s="1"/>
  <c r="I135"/>
  <c r="H135"/>
  <c r="AD134"/>
  <c r="AC134"/>
  <c r="AB134"/>
  <c r="AA134"/>
  <c r="Z134"/>
  <c r="Y134"/>
  <c r="X134"/>
  <c r="W134"/>
  <c r="V134"/>
  <c r="T134"/>
  <c r="AE134" s="1"/>
  <c r="K134"/>
  <c r="J134"/>
  <c r="N134" s="1"/>
  <c r="P134" s="1"/>
  <c r="Q134" s="1"/>
  <c r="I134"/>
  <c r="H134"/>
  <c r="AD133"/>
  <c r="AC133"/>
  <c r="AB133"/>
  <c r="AA133"/>
  <c r="Z133"/>
  <c r="Y133"/>
  <c r="X133"/>
  <c r="W133"/>
  <c r="V133"/>
  <c r="T133"/>
  <c r="AE133" s="1"/>
  <c r="K133"/>
  <c r="J133"/>
  <c r="N133" s="1"/>
  <c r="P133" s="1"/>
  <c r="Q133" s="1"/>
  <c r="I133"/>
  <c r="H133"/>
  <c r="AD132"/>
  <c r="AC132"/>
  <c r="AB132"/>
  <c r="AA132"/>
  <c r="Z132"/>
  <c r="Y132"/>
  <c r="X132"/>
  <c r="W132"/>
  <c r="V132"/>
  <c r="T132"/>
  <c r="AE132" s="1"/>
  <c r="N132"/>
  <c r="P132" s="1"/>
  <c r="Q132" s="1"/>
  <c r="J132"/>
  <c r="I132"/>
  <c r="H132"/>
  <c r="AD131"/>
  <c r="AC131"/>
  <c r="AB131"/>
  <c r="AA131"/>
  <c r="Z131"/>
  <c r="Y131"/>
  <c r="X131"/>
  <c r="W131"/>
  <c r="V131"/>
  <c r="T131"/>
  <c r="AE131" s="1"/>
  <c r="J131"/>
  <c r="N131" s="1"/>
  <c r="P131" s="1"/>
  <c r="Q131" s="1"/>
  <c r="I131"/>
  <c r="H131"/>
  <c r="AD130"/>
  <c r="AC130"/>
  <c r="N130"/>
  <c r="AA130" s="1"/>
  <c r="J130"/>
  <c r="I130"/>
  <c r="H130"/>
  <c r="AD129"/>
  <c r="AC129"/>
  <c r="AB129"/>
  <c r="AA129"/>
  <c r="Z129"/>
  <c r="Y129"/>
  <c r="X129"/>
  <c r="W129"/>
  <c r="V129"/>
  <c r="T129"/>
  <c r="AE129" s="1"/>
  <c r="J129"/>
  <c r="N129" s="1"/>
  <c r="P129" s="1"/>
  <c r="Q129" s="1"/>
  <c r="I129"/>
  <c r="H129"/>
  <c r="AD128"/>
  <c r="AC128"/>
  <c r="N128"/>
  <c r="AA128" s="1"/>
  <c r="J128"/>
  <c r="I128"/>
  <c r="H128"/>
  <c r="AD127"/>
  <c r="AC127"/>
  <c r="K127"/>
  <c r="J127"/>
  <c r="N127" s="1"/>
  <c r="I127"/>
  <c r="H127"/>
  <c r="AD126"/>
  <c r="AC126"/>
  <c r="K126"/>
  <c r="J126"/>
  <c r="N126" s="1"/>
  <c r="I126"/>
  <c r="H126"/>
  <c r="AD125"/>
  <c r="AC125"/>
  <c r="J125"/>
  <c r="N125" s="1"/>
  <c r="I125"/>
  <c r="H125"/>
  <c r="AD124"/>
  <c r="AC124"/>
  <c r="N124"/>
  <c r="AA124" s="1"/>
  <c r="J124"/>
  <c r="I124"/>
  <c r="H124"/>
  <c r="AD123"/>
  <c r="AC123"/>
  <c r="AB123"/>
  <c r="AA123"/>
  <c r="Z123"/>
  <c r="Y123"/>
  <c r="X123"/>
  <c r="W123"/>
  <c r="V123"/>
  <c r="T123"/>
  <c r="AE123" s="1"/>
  <c r="J123"/>
  <c r="N123" s="1"/>
  <c r="P123" s="1"/>
  <c r="Q123" s="1"/>
  <c r="I123"/>
  <c r="H123"/>
  <c r="AD122"/>
  <c r="AC122"/>
  <c r="N122"/>
  <c r="AA122" s="1"/>
  <c r="J122"/>
  <c r="I122"/>
  <c r="H122"/>
  <c r="AD121"/>
  <c r="AC121"/>
  <c r="J121"/>
  <c r="N121" s="1"/>
  <c r="I121"/>
  <c r="H121"/>
  <c r="AD120"/>
  <c r="AC120"/>
  <c r="N120"/>
  <c r="AA120" s="1"/>
  <c r="J120"/>
  <c r="I120"/>
  <c r="H120"/>
  <c r="AD119"/>
  <c r="AC119"/>
  <c r="AB119"/>
  <c r="AA119"/>
  <c r="Z119"/>
  <c r="Y119"/>
  <c r="X119"/>
  <c r="W119"/>
  <c r="V119"/>
  <c r="T119"/>
  <c r="AE119" s="1"/>
  <c r="J119"/>
  <c r="N119" s="1"/>
  <c r="P119" s="1"/>
  <c r="Q119" s="1"/>
  <c r="I119"/>
  <c r="H119"/>
  <c r="AD118"/>
  <c r="AC118"/>
  <c r="N118"/>
  <c r="AA118" s="1"/>
  <c r="J118"/>
  <c r="I118"/>
  <c r="H118"/>
  <c r="AD117"/>
  <c r="AC117"/>
  <c r="J117"/>
  <c r="N117" s="1"/>
  <c r="I117"/>
  <c r="H117"/>
  <c r="AD116"/>
  <c r="AC116"/>
  <c r="N116"/>
  <c r="AA116" s="1"/>
  <c r="J116"/>
  <c r="I116"/>
  <c r="H116"/>
  <c r="AD115"/>
  <c r="AC115"/>
  <c r="J115"/>
  <c r="N115" s="1"/>
  <c r="I115"/>
  <c r="H115"/>
  <c r="AD114"/>
  <c r="AC114"/>
  <c r="AB114"/>
  <c r="AA114"/>
  <c r="Z114"/>
  <c r="Y114"/>
  <c r="X114"/>
  <c r="W114"/>
  <c r="V114"/>
  <c r="T114"/>
  <c r="AE114" s="1"/>
  <c r="N114"/>
  <c r="P114" s="1"/>
  <c r="Q114" s="1"/>
  <c r="J114"/>
  <c r="I114"/>
  <c r="H114"/>
  <c r="AD113"/>
  <c r="AC113"/>
  <c r="J113"/>
  <c r="N113" s="1"/>
  <c r="I113"/>
  <c r="H113"/>
  <c r="AD112"/>
  <c r="AC112"/>
  <c r="N112"/>
  <c r="AA112" s="1"/>
  <c r="J112"/>
  <c r="I112"/>
  <c r="H112"/>
  <c r="AD111"/>
  <c r="AC111"/>
  <c r="J111"/>
  <c r="N111" s="1"/>
  <c r="I111"/>
  <c r="H111"/>
  <c r="AD110"/>
  <c r="AC110"/>
  <c r="J110"/>
  <c r="N110" s="1"/>
  <c r="I110"/>
  <c r="H110"/>
  <c r="AD109"/>
  <c r="AC109"/>
  <c r="J109"/>
  <c r="N109" s="1"/>
  <c r="I109"/>
  <c r="H109"/>
  <c r="AD108"/>
  <c r="AC108"/>
  <c r="J108"/>
  <c r="N108" s="1"/>
  <c r="I108"/>
  <c r="H108"/>
  <c r="AD107"/>
  <c r="AC107"/>
  <c r="N107"/>
  <c r="AA107" s="1"/>
  <c r="J107"/>
  <c r="I107"/>
  <c r="H107"/>
  <c r="AD106"/>
  <c r="AC106"/>
  <c r="N106"/>
  <c r="AB106" s="1"/>
  <c r="J106"/>
  <c r="I106"/>
  <c r="H106"/>
  <c r="AD105"/>
  <c r="AC105"/>
  <c r="N105"/>
  <c r="AB105" s="1"/>
  <c r="J105"/>
  <c r="I105"/>
  <c r="H105"/>
  <c r="AD104"/>
  <c r="AC104"/>
  <c r="J104"/>
  <c r="N104" s="1"/>
  <c r="I104"/>
  <c r="H104"/>
  <c r="AD103"/>
  <c r="AC103"/>
  <c r="N103"/>
  <c r="AA103" s="1"/>
  <c r="J103"/>
  <c r="I103"/>
  <c r="H103"/>
  <c r="AD102"/>
  <c r="AC102"/>
  <c r="J102"/>
  <c r="N102" s="1"/>
  <c r="I102"/>
  <c r="H102"/>
  <c r="AD101"/>
  <c r="AC101"/>
  <c r="J101"/>
  <c r="N101" s="1"/>
  <c r="I101"/>
  <c r="H101"/>
  <c r="AD100"/>
  <c r="AC100"/>
  <c r="J100"/>
  <c r="N100" s="1"/>
  <c r="I100"/>
  <c r="H100"/>
  <c r="AD99"/>
  <c r="AC99"/>
  <c r="N99"/>
  <c r="AA99" s="1"/>
  <c r="J99"/>
  <c r="I99"/>
  <c r="H99"/>
  <c r="AD98"/>
  <c r="AC98"/>
  <c r="N98"/>
  <c r="AB98" s="1"/>
  <c r="J98"/>
  <c r="I98"/>
  <c r="H98"/>
  <c r="AD97"/>
  <c r="AC97"/>
  <c r="J97"/>
  <c r="N97" s="1"/>
  <c r="I97"/>
  <c r="H97"/>
  <c r="AD96"/>
  <c r="AC96"/>
  <c r="N96"/>
  <c r="AA96" s="1"/>
  <c r="J96"/>
  <c r="I96"/>
  <c r="H96"/>
  <c r="AD95"/>
  <c r="AC95"/>
  <c r="N95"/>
  <c r="AB95" s="1"/>
  <c r="J95"/>
  <c r="I95"/>
  <c r="H95"/>
  <c r="AD94"/>
  <c r="AC94"/>
  <c r="J94"/>
  <c r="N94" s="1"/>
  <c r="I94"/>
  <c r="H94"/>
  <c r="AD93"/>
  <c r="AC93"/>
  <c r="N93"/>
  <c r="AA93" s="1"/>
  <c r="J93"/>
  <c r="I93"/>
  <c r="H93"/>
  <c r="AD92"/>
  <c r="AC92"/>
  <c r="J92"/>
  <c r="N92" s="1"/>
  <c r="I92"/>
  <c r="H92"/>
  <c r="AD91"/>
  <c r="AC91"/>
  <c r="J91"/>
  <c r="N91" s="1"/>
  <c r="I91"/>
  <c r="H91"/>
  <c r="AD90"/>
  <c r="AC90"/>
  <c r="N90"/>
  <c r="AA90" s="1"/>
  <c r="J90"/>
  <c r="I90"/>
  <c r="H90"/>
  <c r="AD89"/>
  <c r="AC89"/>
  <c r="J89"/>
  <c r="I89"/>
  <c r="H89"/>
  <c r="AD88"/>
  <c r="AC88"/>
  <c r="AB88"/>
  <c r="X88"/>
  <c r="N88"/>
  <c r="J88"/>
  <c r="I88"/>
  <c r="H88"/>
  <c r="AD87"/>
  <c r="AC87"/>
  <c r="J87"/>
  <c r="I87"/>
  <c r="H87"/>
  <c r="AD86"/>
  <c r="AC86"/>
  <c r="AB86"/>
  <c r="X86"/>
  <c r="N86"/>
  <c r="J86"/>
  <c r="I86"/>
  <c r="H86"/>
  <c r="AD85"/>
  <c r="AC85"/>
  <c r="J85"/>
  <c r="I85"/>
  <c r="H85"/>
  <c r="AD84"/>
  <c r="AC84"/>
  <c r="AB84"/>
  <c r="X84"/>
  <c r="N84"/>
  <c r="J84"/>
  <c r="I84"/>
  <c r="H84"/>
  <c r="AD83"/>
  <c r="AC83"/>
  <c r="J83"/>
  <c r="I83"/>
  <c r="H83"/>
  <c r="AD82"/>
  <c r="AC82"/>
  <c r="AB82"/>
  <c r="X82"/>
  <c r="N82"/>
  <c r="J82"/>
  <c r="I82"/>
  <c r="H82"/>
  <c r="AD81"/>
  <c r="AC81"/>
  <c r="J81"/>
  <c r="I81"/>
  <c r="H81"/>
  <c r="AD80"/>
  <c r="AC80"/>
  <c r="AB80"/>
  <c r="X80"/>
  <c r="N80"/>
  <c r="J80"/>
  <c r="I80"/>
  <c r="H80"/>
  <c r="AD79"/>
  <c r="AC79"/>
  <c r="J79"/>
  <c r="I79"/>
  <c r="H79"/>
  <c r="AD78"/>
  <c r="AC78"/>
  <c r="AB78"/>
  <c r="X78"/>
  <c r="N78"/>
  <c r="J78"/>
  <c r="I78"/>
  <c r="H78"/>
  <c r="AD77"/>
  <c r="AC77"/>
  <c r="J77"/>
  <c r="N77" s="1"/>
  <c r="I77"/>
  <c r="H77"/>
  <c r="AD76"/>
  <c r="AC76"/>
  <c r="N76"/>
  <c r="AA76" s="1"/>
  <c r="J76"/>
  <c r="I76"/>
  <c r="H76"/>
  <c r="AD75"/>
  <c r="AC75"/>
  <c r="J75"/>
  <c r="N75" s="1"/>
  <c r="I75"/>
  <c r="H75"/>
  <c r="AD74"/>
  <c r="AC74"/>
  <c r="N74"/>
  <c r="AA74" s="1"/>
  <c r="J74"/>
  <c r="I74"/>
  <c r="H74"/>
  <c r="AD73"/>
  <c r="AC73"/>
  <c r="J73"/>
  <c r="N73" s="1"/>
  <c r="I73"/>
  <c r="H73"/>
  <c r="AD72"/>
  <c r="AC72"/>
  <c r="N72"/>
  <c r="AA72" s="1"/>
  <c r="J72"/>
  <c r="I72"/>
  <c r="H72"/>
  <c r="AD71"/>
  <c r="AC71"/>
  <c r="J71"/>
  <c r="N71" s="1"/>
  <c r="I71"/>
  <c r="H71"/>
  <c r="AD70"/>
  <c r="AC70"/>
  <c r="N70"/>
  <c r="AA70" s="1"/>
  <c r="J70"/>
  <c r="I70"/>
  <c r="H70"/>
  <c r="AD69"/>
  <c r="AC69"/>
  <c r="J69"/>
  <c r="N69" s="1"/>
  <c r="I69"/>
  <c r="H69"/>
  <c r="AD68"/>
  <c r="AC68"/>
  <c r="N68"/>
  <c r="AA68" s="1"/>
  <c r="J68"/>
  <c r="I68"/>
  <c r="H68"/>
  <c r="AD67"/>
  <c r="AC67"/>
  <c r="J67"/>
  <c r="N67" s="1"/>
  <c r="I67"/>
  <c r="H67"/>
  <c r="AD66"/>
  <c r="AC66"/>
  <c r="N66"/>
  <c r="AA66" s="1"/>
  <c r="J66"/>
  <c r="I66"/>
  <c r="H66"/>
  <c r="AD65"/>
  <c r="AC65"/>
  <c r="J65"/>
  <c r="N65" s="1"/>
  <c r="I65"/>
  <c r="H65"/>
  <c r="AD64"/>
  <c r="AC64"/>
  <c r="K64"/>
  <c r="K200" s="1"/>
  <c r="J64"/>
  <c r="N64" s="1"/>
  <c r="I64"/>
  <c r="H64"/>
  <c r="AD63"/>
  <c r="AD200" s="1"/>
  <c r="AC63"/>
  <c r="N63"/>
  <c r="J63"/>
  <c r="I63"/>
  <c r="H63"/>
  <c r="S62"/>
  <c r="O60"/>
  <c r="M60"/>
  <c r="I60"/>
  <c r="H60"/>
  <c r="I58"/>
  <c r="H58"/>
  <c r="N58" s="1"/>
  <c r="P58" s="1"/>
  <c r="Q58" s="1"/>
  <c r="R58" s="1"/>
  <c r="AD57"/>
  <c r="AC57"/>
  <c r="J57"/>
  <c r="N57" s="1"/>
  <c r="I57"/>
  <c r="H57"/>
  <c r="AD56"/>
  <c r="AC56"/>
  <c r="J56"/>
  <c r="I56"/>
  <c r="N56" s="1"/>
  <c r="H56"/>
  <c r="AD55"/>
  <c r="AC55"/>
  <c r="J55"/>
  <c r="N55" s="1"/>
  <c r="I55"/>
  <c r="H55"/>
  <c r="AD54"/>
  <c r="AC54"/>
  <c r="J54"/>
  <c r="I54"/>
  <c r="N54" s="1"/>
  <c r="H54"/>
  <c r="AD53"/>
  <c r="AC53"/>
  <c r="K53"/>
  <c r="J53"/>
  <c r="N53" s="1"/>
  <c r="I53"/>
  <c r="H53"/>
  <c r="AD52"/>
  <c r="AC52"/>
  <c r="K52"/>
  <c r="J52"/>
  <c r="N52" s="1"/>
  <c r="I52"/>
  <c r="H52"/>
  <c r="AD51"/>
  <c r="AC51"/>
  <c r="K51"/>
  <c r="K60" s="1"/>
  <c r="J51"/>
  <c r="N51" s="1"/>
  <c r="I51"/>
  <c r="H51"/>
  <c r="N50"/>
  <c r="P50" s="1"/>
  <c r="Q50" s="1"/>
  <c r="O48"/>
  <c r="M48"/>
  <c r="K48"/>
  <c r="AE46"/>
  <c r="I46"/>
  <c r="H46"/>
  <c r="N46" s="1"/>
  <c r="P46" s="1"/>
  <c r="Q46" s="1"/>
  <c r="R46" s="1"/>
  <c r="R48" s="1"/>
  <c r="AD45"/>
  <c r="AC45"/>
  <c r="AB45"/>
  <c r="AA45"/>
  <c r="Z45"/>
  <c r="Y45"/>
  <c r="X45"/>
  <c r="W45"/>
  <c r="V45"/>
  <c r="T45"/>
  <c r="AE45" s="1"/>
  <c r="J45"/>
  <c r="N45" s="1"/>
  <c r="P45" s="1"/>
  <c r="Q45" s="1"/>
  <c r="I45"/>
  <c r="H45"/>
  <c r="AD44"/>
  <c r="AC44"/>
  <c r="J44"/>
  <c r="I44"/>
  <c r="N44" s="1"/>
  <c r="H44"/>
  <c r="AD43"/>
  <c r="AC43"/>
  <c r="J43"/>
  <c r="N43" s="1"/>
  <c r="I43"/>
  <c r="H43"/>
  <c r="AD42"/>
  <c r="AC42"/>
  <c r="J42"/>
  <c r="I42"/>
  <c r="N42" s="1"/>
  <c r="H42"/>
  <c r="AD41"/>
  <c r="AC41"/>
  <c r="J41"/>
  <c r="N41" s="1"/>
  <c r="I41"/>
  <c r="H41"/>
  <c r="AD40"/>
  <c r="AC40"/>
  <c r="J40"/>
  <c r="I40"/>
  <c r="N40" s="1"/>
  <c r="H40"/>
  <c r="AD39"/>
  <c r="AC39"/>
  <c r="J39"/>
  <c r="N39" s="1"/>
  <c r="I39"/>
  <c r="H39"/>
  <c r="AD38"/>
  <c r="AC38"/>
  <c r="J38"/>
  <c r="I38"/>
  <c r="N38" s="1"/>
  <c r="H38"/>
  <c r="AD37"/>
  <c r="AC37"/>
  <c r="J37"/>
  <c r="I37"/>
  <c r="N37" s="1"/>
  <c r="H37"/>
  <c r="AD36"/>
  <c r="AC36"/>
  <c r="J36"/>
  <c r="I36"/>
  <c r="N36" s="1"/>
  <c r="H36"/>
  <c r="AD35"/>
  <c r="AC35"/>
  <c r="J35"/>
  <c r="I35"/>
  <c r="N35" s="1"/>
  <c r="H35"/>
  <c r="AD34"/>
  <c r="AC34"/>
  <c r="J34"/>
  <c r="I34"/>
  <c r="N34" s="1"/>
  <c r="H34"/>
  <c r="AD33"/>
  <c r="AC33"/>
  <c r="J33"/>
  <c r="I33"/>
  <c r="N33" s="1"/>
  <c r="H33"/>
  <c r="AD32"/>
  <c r="AC32"/>
  <c r="J32"/>
  <c r="I32"/>
  <c r="N32" s="1"/>
  <c r="H32"/>
  <c r="AD31"/>
  <c r="AC31"/>
  <c r="J31"/>
  <c r="I31"/>
  <c r="N31" s="1"/>
  <c r="H31"/>
  <c r="AD30"/>
  <c r="AC30"/>
  <c r="J30"/>
  <c r="I30"/>
  <c r="N30" s="1"/>
  <c r="H30"/>
  <c r="AD29"/>
  <c r="AD48" s="1"/>
  <c r="AC29"/>
  <c r="AC48" s="1"/>
  <c r="J29"/>
  <c r="I29"/>
  <c r="N29" s="1"/>
  <c r="H29"/>
  <c r="I28"/>
  <c r="H28"/>
  <c r="O26"/>
  <c r="M26"/>
  <c r="K26"/>
  <c r="AE24"/>
  <c r="I24"/>
  <c r="H24"/>
  <c r="N24" s="1"/>
  <c r="P24" s="1"/>
  <c r="Q24" s="1"/>
  <c r="R24" s="1"/>
  <c r="AD23"/>
  <c r="AC23"/>
  <c r="J23"/>
  <c r="N23" s="1"/>
  <c r="I23"/>
  <c r="H23"/>
  <c r="AD22"/>
  <c r="AC22"/>
  <c r="J22"/>
  <c r="N22" s="1"/>
  <c r="I22"/>
  <c r="H22"/>
  <c r="AD21"/>
  <c r="AC21"/>
  <c r="J21"/>
  <c r="N21" s="1"/>
  <c r="I21"/>
  <c r="H21"/>
  <c r="AD20"/>
  <c r="AD26" s="1"/>
  <c r="R20"/>
  <c r="AC20" s="1"/>
  <c r="AC26" s="1"/>
  <c r="J20"/>
  <c r="I20"/>
  <c r="N20" s="1"/>
  <c r="H20"/>
  <c r="I19"/>
  <c r="H19"/>
  <c r="R17"/>
  <c r="Q17"/>
  <c r="O17"/>
  <c r="N17"/>
  <c r="K17"/>
  <c r="I17"/>
  <c r="H17"/>
  <c r="P16"/>
  <c r="I16"/>
  <c r="H16"/>
  <c r="J15"/>
  <c r="I15"/>
  <c r="H15"/>
  <c r="P14"/>
  <c r="P17" s="1"/>
  <c r="J14"/>
  <c r="I14"/>
  <c r="H14"/>
  <c r="P13"/>
  <c r="Q13" s="1"/>
  <c r="R13" s="1"/>
  <c r="N13"/>
  <c r="O11"/>
  <c r="M11"/>
  <c r="K11"/>
  <c r="I11"/>
  <c r="H11"/>
  <c r="I9"/>
  <c r="H9"/>
  <c r="N9" s="1"/>
  <c r="P9" s="1"/>
  <c r="Q9" s="1"/>
  <c r="R9" s="1"/>
  <c r="R11" s="1"/>
  <c r="I8"/>
  <c r="H8"/>
  <c r="N8" s="1"/>
  <c r="P7"/>
  <c r="Q7" s="1"/>
  <c r="R7" s="1"/>
  <c r="N7"/>
  <c r="P6"/>
  <c r="Q6" s="1"/>
  <c r="R6" s="1"/>
  <c r="N6"/>
  <c r="G17" i="19"/>
  <c r="F17"/>
  <c r="E17"/>
  <c r="C14" i="18"/>
  <c r="F8" i="21"/>
  <c r="F32" i="20"/>
  <c r="E32"/>
  <c r="D32"/>
  <c r="C32"/>
  <c r="F11"/>
  <c r="C59" i="29"/>
  <c r="C54"/>
  <c r="D54"/>
  <c r="I223" i="2"/>
  <c r="K223" s="1"/>
  <c r="H223"/>
  <c r="J223" s="1"/>
  <c r="A223"/>
  <c r="I109"/>
  <c r="H109"/>
  <c r="J109" s="1"/>
  <c r="A109"/>
  <c r="I91"/>
  <c r="H91"/>
  <c r="J91" s="1"/>
  <c r="A91"/>
  <c r="I85"/>
  <c r="H85"/>
  <c r="A85"/>
  <c r="I73"/>
  <c r="H73"/>
  <c r="A73"/>
  <c r="I70"/>
  <c r="H70"/>
  <c r="J70" s="1"/>
  <c r="A70"/>
  <c r="P20" i="14" l="1"/>
  <c r="N26"/>
  <c r="AB20"/>
  <c r="Z20"/>
  <c r="X20"/>
  <c r="V20"/>
  <c r="AA21"/>
  <c r="Y21"/>
  <c r="W21"/>
  <c r="T21"/>
  <c r="AB21"/>
  <c r="Z21"/>
  <c r="X21"/>
  <c r="V21"/>
  <c r="P21"/>
  <c r="Q21" s="1"/>
  <c r="AA23"/>
  <c r="Y23"/>
  <c r="W23"/>
  <c r="T23"/>
  <c r="AB23"/>
  <c r="Z23"/>
  <c r="X23"/>
  <c r="V23"/>
  <c r="P23"/>
  <c r="Q23" s="1"/>
  <c r="N48"/>
  <c r="AB29"/>
  <c r="Z29"/>
  <c r="X29"/>
  <c r="V29"/>
  <c r="P29"/>
  <c r="AA29"/>
  <c r="Y29"/>
  <c r="W29"/>
  <c r="T29"/>
  <c r="AB31"/>
  <c r="Z31"/>
  <c r="X31"/>
  <c r="V31"/>
  <c r="P31"/>
  <c r="Q31" s="1"/>
  <c r="AA31"/>
  <c r="Y31"/>
  <c r="W31"/>
  <c r="T31"/>
  <c r="AB33"/>
  <c r="Z33"/>
  <c r="X33"/>
  <c r="V33"/>
  <c r="P33"/>
  <c r="Q33" s="1"/>
  <c r="AA33"/>
  <c r="Y33"/>
  <c r="W33"/>
  <c r="T33"/>
  <c r="AB35"/>
  <c r="Z35"/>
  <c r="X35"/>
  <c r="V35"/>
  <c r="P35"/>
  <c r="Q35" s="1"/>
  <c r="AA35"/>
  <c r="Y35"/>
  <c r="W35"/>
  <c r="T35"/>
  <c r="AB37"/>
  <c r="Z37"/>
  <c r="X37"/>
  <c r="V37"/>
  <c r="P37"/>
  <c r="Q37" s="1"/>
  <c r="AA37"/>
  <c r="Y37"/>
  <c r="W37"/>
  <c r="T37"/>
  <c r="AA54"/>
  <c r="Y54"/>
  <c r="W54"/>
  <c r="T54"/>
  <c r="P54"/>
  <c r="Q54" s="1"/>
  <c r="AB54"/>
  <c r="Z54"/>
  <c r="X54"/>
  <c r="V54"/>
  <c r="AB55"/>
  <c r="Z55"/>
  <c r="X55"/>
  <c r="V55"/>
  <c r="AA55"/>
  <c r="Y55"/>
  <c r="W55"/>
  <c r="T55"/>
  <c r="AE55" s="1"/>
  <c r="P55"/>
  <c r="Q55" s="1"/>
  <c r="AA56"/>
  <c r="Y56"/>
  <c r="W56"/>
  <c r="T56"/>
  <c r="P56"/>
  <c r="Q56" s="1"/>
  <c r="AB56"/>
  <c r="Z56"/>
  <c r="X56"/>
  <c r="V56"/>
  <c r="AB57"/>
  <c r="Z57"/>
  <c r="X57"/>
  <c r="V57"/>
  <c r="AA57"/>
  <c r="Y57"/>
  <c r="W57"/>
  <c r="T57"/>
  <c r="AE57" s="1"/>
  <c r="P57"/>
  <c r="Q57" s="1"/>
  <c r="AA64"/>
  <c r="Y64"/>
  <c r="W64"/>
  <c r="T64"/>
  <c r="P64"/>
  <c r="Q64" s="1"/>
  <c r="AB64"/>
  <c r="Z64"/>
  <c r="X64"/>
  <c r="V64"/>
  <c r="AB65"/>
  <c r="Z65"/>
  <c r="X65"/>
  <c r="V65"/>
  <c r="AA65"/>
  <c r="Y65"/>
  <c r="W65"/>
  <c r="T65"/>
  <c r="AE65" s="1"/>
  <c r="P65"/>
  <c r="Q65" s="1"/>
  <c r="AB69"/>
  <c r="Z69"/>
  <c r="X69"/>
  <c r="V69"/>
  <c r="AA69"/>
  <c r="Y69"/>
  <c r="W69"/>
  <c r="T69"/>
  <c r="P69"/>
  <c r="Q69" s="1"/>
  <c r="AB73"/>
  <c r="Z73"/>
  <c r="X73"/>
  <c r="V73"/>
  <c r="AA73"/>
  <c r="Y73"/>
  <c r="W73"/>
  <c r="T73"/>
  <c r="AE73" s="1"/>
  <c r="P73"/>
  <c r="Q73" s="1"/>
  <c r="AB77"/>
  <c r="Z77"/>
  <c r="X77"/>
  <c r="V77"/>
  <c r="AA77"/>
  <c r="Y77"/>
  <c r="W77"/>
  <c r="T77"/>
  <c r="P77"/>
  <c r="Q77" s="1"/>
  <c r="N11"/>
  <c r="P8"/>
  <c r="AA22"/>
  <c r="Y22"/>
  <c r="W22"/>
  <c r="T22"/>
  <c r="AB22"/>
  <c r="Z22"/>
  <c r="X22"/>
  <c r="V22"/>
  <c r="P22"/>
  <c r="Q22" s="1"/>
  <c r="AB30"/>
  <c r="Z30"/>
  <c r="X30"/>
  <c r="V30"/>
  <c r="P30"/>
  <c r="Q30" s="1"/>
  <c r="AA30"/>
  <c r="Y30"/>
  <c r="W30"/>
  <c r="T30"/>
  <c r="AB32"/>
  <c r="Z32"/>
  <c r="X32"/>
  <c r="V32"/>
  <c r="P32"/>
  <c r="Q32" s="1"/>
  <c r="AA32"/>
  <c r="Y32"/>
  <c r="W32"/>
  <c r="T32"/>
  <c r="AB34"/>
  <c r="Z34"/>
  <c r="X34"/>
  <c r="V34"/>
  <c r="P34"/>
  <c r="Q34" s="1"/>
  <c r="AA34"/>
  <c r="Y34"/>
  <c r="W34"/>
  <c r="T34"/>
  <c r="AB36"/>
  <c r="Z36"/>
  <c r="X36"/>
  <c r="V36"/>
  <c r="P36"/>
  <c r="Q36" s="1"/>
  <c r="AA36"/>
  <c r="Y36"/>
  <c r="W36"/>
  <c r="T36"/>
  <c r="AA38"/>
  <c r="Y38"/>
  <c r="W38"/>
  <c r="T38"/>
  <c r="P38"/>
  <c r="Q38" s="1"/>
  <c r="AB38"/>
  <c r="Z38"/>
  <c r="X38"/>
  <c r="V38"/>
  <c r="AB39"/>
  <c r="Z39"/>
  <c r="X39"/>
  <c r="V39"/>
  <c r="AA39"/>
  <c r="Y39"/>
  <c r="W39"/>
  <c r="T39"/>
  <c r="AE39" s="1"/>
  <c r="P39"/>
  <c r="Q39" s="1"/>
  <c r="AA40"/>
  <c r="Y40"/>
  <c r="W40"/>
  <c r="T40"/>
  <c r="P40"/>
  <c r="Q40" s="1"/>
  <c r="AB40"/>
  <c r="Z40"/>
  <c r="X40"/>
  <c r="V40"/>
  <c r="AB41"/>
  <c r="Z41"/>
  <c r="X41"/>
  <c r="V41"/>
  <c r="AA41"/>
  <c r="Y41"/>
  <c r="W41"/>
  <c r="T41"/>
  <c r="AE41" s="1"/>
  <c r="P41"/>
  <c r="Q41" s="1"/>
  <c r="AA42"/>
  <c r="Y42"/>
  <c r="W42"/>
  <c r="T42"/>
  <c r="P42"/>
  <c r="Q42" s="1"/>
  <c r="AB42"/>
  <c r="Z42"/>
  <c r="X42"/>
  <c r="V42"/>
  <c r="AB43"/>
  <c r="Z43"/>
  <c r="X43"/>
  <c r="V43"/>
  <c r="AA43"/>
  <c r="Y43"/>
  <c r="W43"/>
  <c r="T43"/>
  <c r="AE43" s="1"/>
  <c r="P43"/>
  <c r="Q43" s="1"/>
  <c r="AA44"/>
  <c r="Y44"/>
  <c r="W44"/>
  <c r="T44"/>
  <c r="P44"/>
  <c r="Q44" s="1"/>
  <c r="AB44"/>
  <c r="Z44"/>
  <c r="X44"/>
  <c r="V44"/>
  <c r="N60"/>
  <c r="AB51"/>
  <c r="Z51"/>
  <c r="X51"/>
  <c r="V51"/>
  <c r="AA51"/>
  <c r="Y51"/>
  <c r="W51"/>
  <c r="T51"/>
  <c r="P51"/>
  <c r="AB52"/>
  <c r="Z52"/>
  <c r="X52"/>
  <c r="V52"/>
  <c r="AA52"/>
  <c r="Y52"/>
  <c r="W52"/>
  <c r="T52"/>
  <c r="AE52" s="1"/>
  <c r="P52"/>
  <c r="Q52" s="1"/>
  <c r="AB53"/>
  <c r="Z53"/>
  <c r="X53"/>
  <c r="V53"/>
  <c r="AA53"/>
  <c r="Y53"/>
  <c r="W53"/>
  <c r="T53"/>
  <c r="P53"/>
  <c r="Q53" s="1"/>
  <c r="R60"/>
  <c r="AC58"/>
  <c r="AA58"/>
  <c r="Y58"/>
  <c r="W58"/>
  <c r="T58"/>
  <c r="AD58"/>
  <c r="AD60" s="1"/>
  <c r="AB58"/>
  <c r="Z58"/>
  <c r="X58"/>
  <c r="V58"/>
  <c r="AB67"/>
  <c r="Z67"/>
  <c r="X67"/>
  <c r="V67"/>
  <c r="AA67"/>
  <c r="Y67"/>
  <c r="W67"/>
  <c r="T67"/>
  <c r="P67"/>
  <c r="Q67" s="1"/>
  <c r="AB71"/>
  <c r="Z71"/>
  <c r="X71"/>
  <c r="V71"/>
  <c r="AA71"/>
  <c r="Y71"/>
  <c r="W71"/>
  <c r="T71"/>
  <c r="AE71" s="1"/>
  <c r="P71"/>
  <c r="Q71" s="1"/>
  <c r="AB75"/>
  <c r="Z75"/>
  <c r="X75"/>
  <c r="V75"/>
  <c r="AA75"/>
  <c r="Y75"/>
  <c r="W75"/>
  <c r="T75"/>
  <c r="P75"/>
  <c r="Q75" s="1"/>
  <c r="AC60"/>
  <c r="AB92"/>
  <c r="Z92"/>
  <c r="X92"/>
  <c r="V92"/>
  <c r="AA92"/>
  <c r="Y92"/>
  <c r="W92"/>
  <c r="T92"/>
  <c r="P92"/>
  <c r="Q92" s="1"/>
  <c r="AB97"/>
  <c r="Z97"/>
  <c r="X97"/>
  <c r="V97"/>
  <c r="AA97"/>
  <c r="Y97"/>
  <c r="W97"/>
  <c r="T97"/>
  <c r="AE97" s="1"/>
  <c r="P97"/>
  <c r="Q97" s="1"/>
  <c r="AA101"/>
  <c r="Y101"/>
  <c r="W101"/>
  <c r="T101"/>
  <c r="AB101"/>
  <c r="Z101"/>
  <c r="X101"/>
  <c r="V101"/>
  <c r="P101"/>
  <c r="AB104"/>
  <c r="Z104"/>
  <c r="X104"/>
  <c r="V104"/>
  <c r="AA104"/>
  <c r="Y104"/>
  <c r="W104"/>
  <c r="T104"/>
  <c r="AE104" s="1"/>
  <c r="P104"/>
  <c r="Q104" s="1"/>
  <c r="AA109"/>
  <c r="Y109"/>
  <c r="W109"/>
  <c r="T109"/>
  <c r="AB109"/>
  <c r="Z109"/>
  <c r="X109"/>
  <c r="V109"/>
  <c r="P109"/>
  <c r="AB111"/>
  <c r="Z111"/>
  <c r="X111"/>
  <c r="V111"/>
  <c r="AA111"/>
  <c r="Y111"/>
  <c r="W111"/>
  <c r="T111"/>
  <c r="AE111" s="1"/>
  <c r="P111"/>
  <c r="Q111" s="1"/>
  <c r="AB115"/>
  <c r="Z115"/>
  <c r="X115"/>
  <c r="V115"/>
  <c r="AA115"/>
  <c r="Y115"/>
  <c r="W115"/>
  <c r="T115"/>
  <c r="P115"/>
  <c r="Q115" s="1"/>
  <c r="AB126"/>
  <c r="Z126"/>
  <c r="X126"/>
  <c r="V126"/>
  <c r="AA126"/>
  <c r="Y126"/>
  <c r="W126"/>
  <c r="T126"/>
  <c r="AE126" s="1"/>
  <c r="P126"/>
  <c r="AB127"/>
  <c r="Z127"/>
  <c r="X127"/>
  <c r="V127"/>
  <c r="AA127"/>
  <c r="Y127"/>
  <c r="W127"/>
  <c r="T127"/>
  <c r="P127"/>
  <c r="AB135"/>
  <c r="Z135"/>
  <c r="X135"/>
  <c r="V135"/>
  <c r="AA135"/>
  <c r="Y135"/>
  <c r="W135"/>
  <c r="T135"/>
  <c r="AE135" s="1"/>
  <c r="P135"/>
  <c r="Q135" s="1"/>
  <c r="AB148"/>
  <c r="Z148"/>
  <c r="X148"/>
  <c r="V148"/>
  <c r="AA148"/>
  <c r="Y148"/>
  <c r="W148"/>
  <c r="T148"/>
  <c r="P148"/>
  <c r="Q148" s="1"/>
  <c r="AB151"/>
  <c r="Z151"/>
  <c r="X151"/>
  <c r="V151"/>
  <c r="AA151"/>
  <c r="Y151"/>
  <c r="W151"/>
  <c r="T151"/>
  <c r="AE151" s="1"/>
  <c r="P151"/>
  <c r="AB153"/>
  <c r="Z153"/>
  <c r="X153"/>
  <c r="V153"/>
  <c r="AA153"/>
  <c r="Y153"/>
  <c r="W153"/>
  <c r="T153"/>
  <c r="P153"/>
  <c r="Q153" s="1"/>
  <c r="AA154"/>
  <c r="Y154"/>
  <c r="W154"/>
  <c r="T154"/>
  <c r="P154"/>
  <c r="Q154" s="1"/>
  <c r="AB154"/>
  <c r="Z154"/>
  <c r="X154"/>
  <c r="V154"/>
  <c r="AB155"/>
  <c r="Z155"/>
  <c r="X155"/>
  <c r="V155"/>
  <c r="AA155"/>
  <c r="Y155"/>
  <c r="W155"/>
  <c r="T155"/>
  <c r="P155"/>
  <c r="Q155" s="1"/>
  <c r="AA156"/>
  <c r="Y156"/>
  <c r="W156"/>
  <c r="T156"/>
  <c r="P156"/>
  <c r="Q156" s="1"/>
  <c r="AB156"/>
  <c r="Z156"/>
  <c r="X156"/>
  <c r="V156"/>
  <c r="AB157"/>
  <c r="Z157"/>
  <c r="X157"/>
  <c r="V157"/>
  <c r="AA157"/>
  <c r="Y157"/>
  <c r="W157"/>
  <c r="T157"/>
  <c r="P157"/>
  <c r="Q157" s="1"/>
  <c r="AA158"/>
  <c r="Y158"/>
  <c r="W158"/>
  <c r="T158"/>
  <c r="P158"/>
  <c r="Q158" s="1"/>
  <c r="AB158"/>
  <c r="Z158"/>
  <c r="X158"/>
  <c r="V158"/>
  <c r="AB159"/>
  <c r="Z159"/>
  <c r="X159"/>
  <c r="V159"/>
  <c r="AA159"/>
  <c r="Y159"/>
  <c r="W159"/>
  <c r="T159"/>
  <c r="P159"/>
  <c r="Q159" s="1"/>
  <c r="AA160"/>
  <c r="Y160"/>
  <c r="W160"/>
  <c r="T160"/>
  <c r="P160"/>
  <c r="Q160" s="1"/>
  <c r="AB160"/>
  <c r="Z160"/>
  <c r="X160"/>
  <c r="V160"/>
  <c r="AB161"/>
  <c r="Z161"/>
  <c r="X161"/>
  <c r="V161"/>
  <c r="AA161"/>
  <c r="Y161"/>
  <c r="W161"/>
  <c r="T161"/>
  <c r="P161"/>
  <c r="Q161" s="1"/>
  <c r="AA162"/>
  <c r="Y162"/>
  <c r="W162"/>
  <c r="T162"/>
  <c r="P162"/>
  <c r="Q162" s="1"/>
  <c r="AB162"/>
  <c r="Z162"/>
  <c r="X162"/>
  <c r="V162"/>
  <c r="AB163"/>
  <c r="Z163"/>
  <c r="X163"/>
  <c r="V163"/>
  <c r="AA163"/>
  <c r="Y163"/>
  <c r="W163"/>
  <c r="T163"/>
  <c r="P163"/>
  <c r="Q163" s="1"/>
  <c r="AA164"/>
  <c r="Y164"/>
  <c r="W164"/>
  <c r="T164"/>
  <c r="P164"/>
  <c r="Q164" s="1"/>
  <c r="AB164"/>
  <c r="Z164"/>
  <c r="X164"/>
  <c r="V164"/>
  <c r="AB165"/>
  <c r="Z165"/>
  <c r="X165"/>
  <c r="V165"/>
  <c r="AA165"/>
  <c r="Y165"/>
  <c r="W165"/>
  <c r="T165"/>
  <c r="P165"/>
  <c r="Q165" s="1"/>
  <c r="AA166"/>
  <c r="Y166"/>
  <c r="W166"/>
  <c r="T166"/>
  <c r="P166"/>
  <c r="Q166" s="1"/>
  <c r="AB166"/>
  <c r="Z166"/>
  <c r="X166"/>
  <c r="V166"/>
  <c r="AB167"/>
  <c r="Z167"/>
  <c r="X167"/>
  <c r="V167"/>
  <c r="AA167"/>
  <c r="Y167"/>
  <c r="W167"/>
  <c r="T167"/>
  <c r="P167"/>
  <c r="Q167" s="1"/>
  <c r="AA168"/>
  <c r="Y168"/>
  <c r="W168"/>
  <c r="T168"/>
  <c r="P168"/>
  <c r="Q168" s="1"/>
  <c r="AB168"/>
  <c r="Z168"/>
  <c r="X168"/>
  <c r="V168"/>
  <c r="AB169"/>
  <c r="Z169"/>
  <c r="X169"/>
  <c r="V169"/>
  <c r="AA169"/>
  <c r="Y169"/>
  <c r="W169"/>
  <c r="T169"/>
  <c r="P169"/>
  <c r="Q169" s="1"/>
  <c r="AA170"/>
  <c r="Y170"/>
  <c r="W170"/>
  <c r="T170"/>
  <c r="P170"/>
  <c r="Q170" s="1"/>
  <c r="AB170"/>
  <c r="Z170"/>
  <c r="X170"/>
  <c r="V170"/>
  <c r="AB171"/>
  <c r="Z171"/>
  <c r="X171"/>
  <c r="V171"/>
  <c r="AA171"/>
  <c r="Y171"/>
  <c r="W171"/>
  <c r="T171"/>
  <c r="P171"/>
  <c r="Q171" s="1"/>
  <c r="AA172"/>
  <c r="Y172"/>
  <c r="W172"/>
  <c r="T172"/>
  <c r="P172"/>
  <c r="Q172" s="1"/>
  <c r="AB172"/>
  <c r="Z172"/>
  <c r="X172"/>
  <c r="V172"/>
  <c r="AA174"/>
  <c r="Y174"/>
  <c r="W174"/>
  <c r="T174"/>
  <c r="P174"/>
  <c r="Q174" s="1"/>
  <c r="AB174"/>
  <c r="Z174"/>
  <c r="X174"/>
  <c r="V174"/>
  <c r="U175"/>
  <c r="U200" s="1"/>
  <c r="P175"/>
  <c r="Q175" s="1"/>
  <c r="AB179"/>
  <c r="Z179"/>
  <c r="X179"/>
  <c r="V179"/>
  <c r="AA179"/>
  <c r="Y179"/>
  <c r="W179"/>
  <c r="T179"/>
  <c r="AE179" s="1"/>
  <c r="P179"/>
  <c r="R26"/>
  <c r="V63"/>
  <c r="X63"/>
  <c r="Z63"/>
  <c r="AB63"/>
  <c r="V66"/>
  <c r="X66"/>
  <c r="Z66"/>
  <c r="AB66"/>
  <c r="V68"/>
  <c r="X68"/>
  <c r="Z68"/>
  <c r="AB68"/>
  <c r="V70"/>
  <c r="X70"/>
  <c r="Z70"/>
  <c r="AB70"/>
  <c r="V72"/>
  <c r="X72"/>
  <c r="Z72"/>
  <c r="AB72"/>
  <c r="V74"/>
  <c r="X74"/>
  <c r="Z74"/>
  <c r="AB74"/>
  <c r="V76"/>
  <c r="X76"/>
  <c r="Z76"/>
  <c r="AB76"/>
  <c r="AA78"/>
  <c r="Y78"/>
  <c r="W78"/>
  <c r="T78"/>
  <c r="P78"/>
  <c r="Q78" s="1"/>
  <c r="AA80"/>
  <c r="Y80"/>
  <c r="W80"/>
  <c r="T80"/>
  <c r="P80"/>
  <c r="Q80" s="1"/>
  <c r="AA82"/>
  <c r="Y82"/>
  <c r="W82"/>
  <c r="T82"/>
  <c r="P82"/>
  <c r="Q82" s="1"/>
  <c r="AA84"/>
  <c r="Y84"/>
  <c r="W84"/>
  <c r="T84"/>
  <c r="P84"/>
  <c r="Q84" s="1"/>
  <c r="AA86"/>
  <c r="Y86"/>
  <c r="W86"/>
  <c r="T86"/>
  <c r="P86"/>
  <c r="Q86" s="1"/>
  <c r="AA88"/>
  <c r="Y88"/>
  <c r="W88"/>
  <c r="T88"/>
  <c r="P88"/>
  <c r="Q88" s="1"/>
  <c r="AA91"/>
  <c r="Y91"/>
  <c r="W91"/>
  <c r="T91"/>
  <c r="AB91"/>
  <c r="Z91"/>
  <c r="X91"/>
  <c r="V91"/>
  <c r="P91"/>
  <c r="AB94"/>
  <c r="Z94"/>
  <c r="X94"/>
  <c r="V94"/>
  <c r="AA94"/>
  <c r="Y94"/>
  <c r="W94"/>
  <c r="T94"/>
  <c r="AE94" s="1"/>
  <c r="P94"/>
  <c r="Q94" s="1"/>
  <c r="AA100"/>
  <c r="Y100"/>
  <c r="W100"/>
  <c r="T100"/>
  <c r="AB100"/>
  <c r="Z100"/>
  <c r="X100"/>
  <c r="V100"/>
  <c r="P100"/>
  <c r="AB102"/>
  <c r="Z102"/>
  <c r="X102"/>
  <c r="V102"/>
  <c r="AA102"/>
  <c r="Y102"/>
  <c r="W102"/>
  <c r="T102"/>
  <c r="AE102" s="1"/>
  <c r="P102"/>
  <c r="Q102" s="1"/>
  <c r="AA108"/>
  <c r="Y108"/>
  <c r="W108"/>
  <c r="T108"/>
  <c r="AB108"/>
  <c r="Z108"/>
  <c r="X108"/>
  <c r="V108"/>
  <c r="P108"/>
  <c r="AA110"/>
  <c r="Y110"/>
  <c r="W110"/>
  <c r="T110"/>
  <c r="AB110"/>
  <c r="Z110"/>
  <c r="X110"/>
  <c r="V110"/>
  <c r="P110"/>
  <c r="AB113"/>
  <c r="Z113"/>
  <c r="X113"/>
  <c r="V113"/>
  <c r="AA113"/>
  <c r="Y113"/>
  <c r="W113"/>
  <c r="T113"/>
  <c r="P113"/>
  <c r="Q113" s="1"/>
  <c r="AB117"/>
  <c r="Z117"/>
  <c r="X117"/>
  <c r="V117"/>
  <c r="AA117"/>
  <c r="Y117"/>
  <c r="W117"/>
  <c r="T117"/>
  <c r="AE117" s="1"/>
  <c r="P117"/>
  <c r="Q117" s="1"/>
  <c r="AB121"/>
  <c r="Z121"/>
  <c r="X121"/>
  <c r="V121"/>
  <c r="AA121"/>
  <c r="Y121"/>
  <c r="W121"/>
  <c r="T121"/>
  <c r="P121"/>
  <c r="Q121" s="1"/>
  <c r="AB125"/>
  <c r="Z125"/>
  <c r="X125"/>
  <c r="V125"/>
  <c r="AA125"/>
  <c r="Y125"/>
  <c r="W125"/>
  <c r="T125"/>
  <c r="AE125" s="1"/>
  <c r="P125"/>
  <c r="Q125" s="1"/>
  <c r="AB150"/>
  <c r="Z150"/>
  <c r="X150"/>
  <c r="V150"/>
  <c r="AA150"/>
  <c r="Y150"/>
  <c r="W150"/>
  <c r="T150"/>
  <c r="P150"/>
  <c r="Q150" s="1"/>
  <c r="AB173"/>
  <c r="Z173"/>
  <c r="X173"/>
  <c r="V173"/>
  <c r="AA173"/>
  <c r="Y173"/>
  <c r="W173"/>
  <c r="T173"/>
  <c r="AE173" s="1"/>
  <c r="P173"/>
  <c r="Q173" s="1"/>
  <c r="AB176"/>
  <c r="Z176"/>
  <c r="X176"/>
  <c r="V176"/>
  <c r="AA176"/>
  <c r="Y176"/>
  <c r="W176"/>
  <c r="T176"/>
  <c r="P176"/>
  <c r="Q176" s="1"/>
  <c r="AA177"/>
  <c r="Y177"/>
  <c r="W177"/>
  <c r="T177"/>
  <c r="P177"/>
  <c r="Q177" s="1"/>
  <c r="AB177"/>
  <c r="Z177"/>
  <c r="X177"/>
  <c r="V177"/>
  <c r="AA180"/>
  <c r="Y180"/>
  <c r="W180"/>
  <c r="T180"/>
  <c r="P180"/>
  <c r="Q180" s="1"/>
  <c r="AB180"/>
  <c r="Z180"/>
  <c r="X180"/>
  <c r="V180"/>
  <c r="AB181"/>
  <c r="Z181"/>
  <c r="X181"/>
  <c r="V181"/>
  <c r="AA181"/>
  <c r="Y181"/>
  <c r="W181"/>
  <c r="T181"/>
  <c r="AE181" s="1"/>
  <c r="P181"/>
  <c r="Q181" s="1"/>
  <c r="AA182"/>
  <c r="Y182"/>
  <c r="W182"/>
  <c r="T182"/>
  <c r="P182"/>
  <c r="Q182" s="1"/>
  <c r="AB182"/>
  <c r="Z182"/>
  <c r="X182"/>
  <c r="V182"/>
  <c r="AB183"/>
  <c r="Z183"/>
  <c r="X183"/>
  <c r="V183"/>
  <c r="AA183"/>
  <c r="Y183"/>
  <c r="W183"/>
  <c r="T183"/>
  <c r="AE183" s="1"/>
  <c r="P183"/>
  <c r="Q183" s="1"/>
  <c r="AA186"/>
  <c r="Y186"/>
  <c r="W186"/>
  <c r="T186"/>
  <c r="P186"/>
  <c r="Q186" s="1"/>
  <c r="AB186"/>
  <c r="Z186"/>
  <c r="X186"/>
  <c r="V186"/>
  <c r="AB187"/>
  <c r="Z187"/>
  <c r="X187"/>
  <c r="V187"/>
  <c r="AA187"/>
  <c r="Y187"/>
  <c r="W187"/>
  <c r="T187"/>
  <c r="AE187" s="1"/>
  <c r="P187"/>
  <c r="Q187" s="1"/>
  <c r="AA188"/>
  <c r="Y188"/>
  <c r="W188"/>
  <c r="T188"/>
  <c r="P188"/>
  <c r="Q188" s="1"/>
  <c r="AB188"/>
  <c r="Z188"/>
  <c r="X188"/>
  <c r="V188"/>
  <c r="AA192"/>
  <c r="Y192"/>
  <c r="W192"/>
  <c r="T192"/>
  <c r="P192"/>
  <c r="Q192" s="1"/>
  <c r="AB192"/>
  <c r="X192"/>
  <c r="Z192"/>
  <c r="V192"/>
  <c r="AA194"/>
  <c r="Y194"/>
  <c r="W194"/>
  <c r="T194"/>
  <c r="P194"/>
  <c r="Q194" s="1"/>
  <c r="AB194"/>
  <c r="X194"/>
  <c r="Z194"/>
  <c r="V194"/>
  <c r="T20"/>
  <c r="W20"/>
  <c r="W26" s="1"/>
  <c r="Y20"/>
  <c r="Y26" s="1"/>
  <c r="AA20"/>
  <c r="AA26" s="1"/>
  <c r="Q51"/>
  <c r="P63"/>
  <c r="T63"/>
  <c r="W63"/>
  <c r="Y63"/>
  <c r="AA63"/>
  <c r="AC200"/>
  <c r="P66"/>
  <c r="Q66" s="1"/>
  <c r="T66"/>
  <c r="W66"/>
  <c r="Y66"/>
  <c r="P68"/>
  <c r="Q68" s="1"/>
  <c r="T68"/>
  <c r="W68"/>
  <c r="Y68"/>
  <c r="P70"/>
  <c r="Q70" s="1"/>
  <c r="T70"/>
  <c r="W70"/>
  <c r="Y70"/>
  <c r="P72"/>
  <c r="Q72" s="1"/>
  <c r="T72"/>
  <c r="W72"/>
  <c r="Y72"/>
  <c r="P74"/>
  <c r="Q74" s="1"/>
  <c r="T74"/>
  <c r="W74"/>
  <c r="Y74"/>
  <c r="P76"/>
  <c r="Q76" s="1"/>
  <c r="T76"/>
  <c r="W76"/>
  <c r="Y76"/>
  <c r="V78"/>
  <c r="Z78"/>
  <c r="N79"/>
  <c r="V80"/>
  <c r="Z80"/>
  <c r="N81"/>
  <c r="V82"/>
  <c r="Z82"/>
  <c r="N83"/>
  <c r="V84"/>
  <c r="Z84"/>
  <c r="N85"/>
  <c r="V86"/>
  <c r="Z86"/>
  <c r="N87"/>
  <c r="V88"/>
  <c r="Z88"/>
  <c r="N89"/>
  <c r="Q126"/>
  <c r="Q127"/>
  <c r="Q151"/>
  <c r="AE175"/>
  <c r="Q179"/>
  <c r="AB205"/>
  <c r="Z205"/>
  <c r="X205"/>
  <c r="V205"/>
  <c r="AA205"/>
  <c r="Y205"/>
  <c r="W205"/>
  <c r="T205"/>
  <c r="AE205" s="1"/>
  <c r="P205"/>
  <c r="Q205" s="1"/>
  <c r="AB224"/>
  <c r="Z224"/>
  <c r="X224"/>
  <c r="V224"/>
  <c r="AA224"/>
  <c r="Y224"/>
  <c r="W224"/>
  <c r="T224"/>
  <c r="P224"/>
  <c r="Q224" s="1"/>
  <c r="AA228"/>
  <c r="Y228"/>
  <c r="W228"/>
  <c r="T228"/>
  <c r="AB228"/>
  <c r="Z228"/>
  <c r="X228"/>
  <c r="V228"/>
  <c r="P228"/>
  <c r="AB231"/>
  <c r="Z231"/>
  <c r="X231"/>
  <c r="V231"/>
  <c r="AA231"/>
  <c r="Y231"/>
  <c r="W231"/>
  <c r="T231"/>
  <c r="P231"/>
  <c r="Q231" s="1"/>
  <c r="AA234"/>
  <c r="Y234"/>
  <c r="W234"/>
  <c r="T234"/>
  <c r="AB234"/>
  <c r="Z234"/>
  <c r="X234"/>
  <c r="V234"/>
  <c r="P234"/>
  <c r="AA236"/>
  <c r="Y236"/>
  <c r="W236"/>
  <c r="T236"/>
  <c r="AB236"/>
  <c r="Z236"/>
  <c r="X236"/>
  <c r="V236"/>
  <c r="P236"/>
  <c r="AB248"/>
  <c r="Z248"/>
  <c r="X248"/>
  <c r="V248"/>
  <c r="AA248"/>
  <c r="Y248"/>
  <c r="W248"/>
  <c r="T248"/>
  <c r="AE248" s="1"/>
  <c r="P248"/>
  <c r="Q248" s="1"/>
  <c r="AB255"/>
  <c r="Z255"/>
  <c r="X255"/>
  <c r="V255"/>
  <c r="AA255"/>
  <c r="Y255"/>
  <c r="W255"/>
  <c r="T255"/>
  <c r="P255"/>
  <c r="Q255" s="1"/>
  <c r="AB259"/>
  <c r="Z259"/>
  <c r="X259"/>
  <c r="V259"/>
  <c r="AA259"/>
  <c r="Y259"/>
  <c r="W259"/>
  <c r="T259"/>
  <c r="AE259" s="1"/>
  <c r="P259"/>
  <c r="Q259" s="1"/>
  <c r="AB263"/>
  <c r="Z263"/>
  <c r="X263"/>
  <c r="V263"/>
  <c r="AA263"/>
  <c r="Y263"/>
  <c r="W263"/>
  <c r="T263"/>
  <c r="P263"/>
  <c r="Q263" s="1"/>
  <c r="AB267"/>
  <c r="Z267"/>
  <c r="X267"/>
  <c r="V267"/>
  <c r="AA267"/>
  <c r="Y267"/>
  <c r="W267"/>
  <c r="T267"/>
  <c r="AE267" s="1"/>
  <c r="P267"/>
  <c r="Q267" s="1"/>
  <c r="AB271"/>
  <c r="Z271"/>
  <c r="X271"/>
  <c r="V271"/>
  <c r="AA271"/>
  <c r="Y271"/>
  <c r="W271"/>
  <c r="T271"/>
  <c r="P271"/>
  <c r="Q271" s="1"/>
  <c r="AB275"/>
  <c r="Z275"/>
  <c r="X275"/>
  <c r="V275"/>
  <c r="AA275"/>
  <c r="Y275"/>
  <c r="W275"/>
  <c r="T275"/>
  <c r="AE275" s="1"/>
  <c r="P275"/>
  <c r="Q275" s="1"/>
  <c r="AA276"/>
  <c r="Y276"/>
  <c r="W276"/>
  <c r="T276"/>
  <c r="P276"/>
  <c r="Q276" s="1"/>
  <c r="AB276"/>
  <c r="Z276"/>
  <c r="X276"/>
  <c r="V276"/>
  <c r="AB277"/>
  <c r="Z277"/>
  <c r="X277"/>
  <c r="V277"/>
  <c r="AA277"/>
  <c r="Y277"/>
  <c r="W277"/>
  <c r="T277"/>
  <c r="AE277" s="1"/>
  <c r="P277"/>
  <c r="Q277" s="1"/>
  <c r="AB278"/>
  <c r="Z278"/>
  <c r="Y278"/>
  <c r="W278"/>
  <c r="T278"/>
  <c r="P278"/>
  <c r="Q278" s="1"/>
  <c r="AA278"/>
  <c r="X278"/>
  <c r="V278"/>
  <c r="P287"/>
  <c r="Q287" s="1"/>
  <c r="Y287"/>
  <c r="T287"/>
  <c r="AA287"/>
  <c r="W287"/>
  <c r="P289"/>
  <c r="Q289" s="1"/>
  <c r="Y289"/>
  <c r="T289"/>
  <c r="AA289"/>
  <c r="W289"/>
  <c r="P291"/>
  <c r="Q291" s="1"/>
  <c r="Y291"/>
  <c r="T291"/>
  <c r="AA291"/>
  <c r="W291"/>
  <c r="P293"/>
  <c r="Q293" s="1"/>
  <c r="Y293"/>
  <c r="T293"/>
  <c r="AA293"/>
  <c r="W293"/>
  <c r="P295"/>
  <c r="Q295" s="1"/>
  <c r="Y295"/>
  <c r="T295"/>
  <c r="AA295"/>
  <c r="W295"/>
  <c r="P297"/>
  <c r="Q297" s="1"/>
  <c r="Y297"/>
  <c r="T297"/>
  <c r="AA297"/>
  <c r="W297"/>
  <c r="V90"/>
  <c r="X90"/>
  <c r="Z90"/>
  <c r="AB90"/>
  <c r="V93"/>
  <c r="X93"/>
  <c r="Z93"/>
  <c r="AB93"/>
  <c r="T95"/>
  <c r="W95"/>
  <c r="Y95"/>
  <c r="AA95"/>
  <c r="V96"/>
  <c r="X96"/>
  <c r="Z96"/>
  <c r="AB96"/>
  <c r="T98"/>
  <c r="W98"/>
  <c r="Y98"/>
  <c r="AA98"/>
  <c r="V99"/>
  <c r="X99"/>
  <c r="Z99"/>
  <c r="AB99"/>
  <c r="V103"/>
  <c r="X103"/>
  <c r="Z103"/>
  <c r="AB103"/>
  <c r="T105"/>
  <c r="W105"/>
  <c r="Y105"/>
  <c r="AA105"/>
  <c r="T106"/>
  <c r="W106"/>
  <c r="Y106"/>
  <c r="AA106"/>
  <c r="V107"/>
  <c r="X107"/>
  <c r="Z107"/>
  <c r="AB107"/>
  <c r="V112"/>
  <c r="X112"/>
  <c r="Z112"/>
  <c r="AB112"/>
  <c r="V116"/>
  <c r="X116"/>
  <c r="Z116"/>
  <c r="AB116"/>
  <c r="V118"/>
  <c r="X118"/>
  <c r="Z118"/>
  <c r="AB118"/>
  <c r="V120"/>
  <c r="X120"/>
  <c r="Z120"/>
  <c r="AB120"/>
  <c r="V122"/>
  <c r="X122"/>
  <c r="Z122"/>
  <c r="AB122"/>
  <c r="V124"/>
  <c r="X124"/>
  <c r="Z124"/>
  <c r="AB124"/>
  <c r="V128"/>
  <c r="X128"/>
  <c r="Z128"/>
  <c r="AB128"/>
  <c r="V130"/>
  <c r="X130"/>
  <c r="Z130"/>
  <c r="AB130"/>
  <c r="V136"/>
  <c r="X136"/>
  <c r="Z136"/>
  <c r="AB136"/>
  <c r="V140"/>
  <c r="X140"/>
  <c r="Z140"/>
  <c r="AB140"/>
  <c r="V143"/>
  <c r="X143"/>
  <c r="Z143"/>
  <c r="AB143"/>
  <c r="V145"/>
  <c r="X145"/>
  <c r="Z145"/>
  <c r="AB145"/>
  <c r="V147"/>
  <c r="X147"/>
  <c r="Z147"/>
  <c r="AB147"/>
  <c r="V149"/>
  <c r="X149"/>
  <c r="Z149"/>
  <c r="AB149"/>
  <c r="V152"/>
  <c r="X152"/>
  <c r="Z152"/>
  <c r="AB152"/>
  <c r="N189"/>
  <c r="P189" s="1"/>
  <c r="Q189" s="1"/>
  <c r="AE190"/>
  <c r="N191"/>
  <c r="N193"/>
  <c r="AB195"/>
  <c r="Z195"/>
  <c r="X195"/>
  <c r="V195"/>
  <c r="AA195"/>
  <c r="Y195"/>
  <c r="W195"/>
  <c r="T195"/>
  <c r="P195"/>
  <c r="Q195" s="1"/>
  <c r="AA196"/>
  <c r="Y196"/>
  <c r="W196"/>
  <c r="T196"/>
  <c r="P196"/>
  <c r="Q196" s="1"/>
  <c r="AB196"/>
  <c r="Z196"/>
  <c r="X196"/>
  <c r="V196"/>
  <c r="AB197"/>
  <c r="Z197"/>
  <c r="X197"/>
  <c r="V197"/>
  <c r="AA197"/>
  <c r="Y197"/>
  <c r="W197"/>
  <c r="T197"/>
  <c r="P197"/>
  <c r="Q197" s="1"/>
  <c r="AB207"/>
  <c r="Z207"/>
  <c r="X207"/>
  <c r="V207"/>
  <c r="AA207"/>
  <c r="Y207"/>
  <c r="W207"/>
  <c r="T207"/>
  <c r="AE207" s="1"/>
  <c r="P207"/>
  <c r="Q207" s="1"/>
  <c r="AA208"/>
  <c r="Y208"/>
  <c r="W208"/>
  <c r="T208"/>
  <c r="P208"/>
  <c r="Q208" s="1"/>
  <c r="AB208"/>
  <c r="Z208"/>
  <c r="X208"/>
  <c r="V208"/>
  <c r="AA209"/>
  <c r="Y209"/>
  <c r="W209"/>
  <c r="T209"/>
  <c r="P209"/>
  <c r="Q209" s="1"/>
  <c r="AB209"/>
  <c r="Z209"/>
  <c r="X209"/>
  <c r="V209"/>
  <c r="AB210"/>
  <c r="Z210"/>
  <c r="X210"/>
  <c r="V210"/>
  <c r="AA210"/>
  <c r="Y210"/>
  <c r="W210"/>
  <c r="T210"/>
  <c r="P210"/>
  <c r="Q210" s="1"/>
  <c r="AA211"/>
  <c r="Y211"/>
  <c r="W211"/>
  <c r="T211"/>
  <c r="P211"/>
  <c r="Q211" s="1"/>
  <c r="AB211"/>
  <c r="Z211"/>
  <c r="X211"/>
  <c r="V211"/>
  <c r="AB212"/>
  <c r="Z212"/>
  <c r="X212"/>
  <c r="V212"/>
  <c r="AA212"/>
  <c r="Y212"/>
  <c r="W212"/>
  <c r="T212"/>
  <c r="P212"/>
  <c r="Q212" s="1"/>
  <c r="AA213"/>
  <c r="Y213"/>
  <c r="W213"/>
  <c r="T213"/>
  <c r="P213"/>
  <c r="Q213" s="1"/>
  <c r="AB213"/>
  <c r="Z213"/>
  <c r="X213"/>
  <c r="V213"/>
  <c r="AB214"/>
  <c r="Z214"/>
  <c r="X214"/>
  <c r="V214"/>
  <c r="AA214"/>
  <c r="Y214"/>
  <c r="W214"/>
  <c r="T214"/>
  <c r="P214"/>
  <c r="Q214" s="1"/>
  <c r="AD218"/>
  <c r="AB218"/>
  <c r="Z218"/>
  <c r="X218"/>
  <c r="V218"/>
  <c r="R220"/>
  <c r="AC218"/>
  <c r="AC220" s="1"/>
  <c r="AA218"/>
  <c r="Y218"/>
  <c r="W218"/>
  <c r="T218"/>
  <c r="AB226"/>
  <c r="Z226"/>
  <c r="X226"/>
  <c r="V226"/>
  <c r="AA226"/>
  <c r="Y226"/>
  <c r="W226"/>
  <c r="T226"/>
  <c r="P226"/>
  <c r="Q226" s="1"/>
  <c r="AB229"/>
  <c r="Z229"/>
  <c r="X229"/>
  <c r="V229"/>
  <c r="AA229"/>
  <c r="Y229"/>
  <c r="W229"/>
  <c r="T229"/>
  <c r="AE229" s="1"/>
  <c r="P229"/>
  <c r="Q229" s="1"/>
  <c r="AA233"/>
  <c r="Y233"/>
  <c r="W233"/>
  <c r="T233"/>
  <c r="AB233"/>
  <c r="Z233"/>
  <c r="X233"/>
  <c r="V233"/>
  <c r="P233"/>
  <c r="AA235"/>
  <c r="Y235"/>
  <c r="W235"/>
  <c r="T235"/>
  <c r="AB235"/>
  <c r="Z235"/>
  <c r="X235"/>
  <c r="V235"/>
  <c r="P235"/>
  <c r="AB237"/>
  <c r="Z237"/>
  <c r="X237"/>
  <c r="V237"/>
  <c r="AA237"/>
  <c r="Y237"/>
  <c r="W237"/>
  <c r="T237"/>
  <c r="P237"/>
  <c r="Q237" s="1"/>
  <c r="AB241"/>
  <c r="Z241"/>
  <c r="X241"/>
  <c r="V241"/>
  <c r="AA241"/>
  <c r="Y241"/>
  <c r="W241"/>
  <c r="T241"/>
  <c r="AE241" s="1"/>
  <c r="P241"/>
  <c r="Q241" s="1"/>
  <c r="AB245"/>
  <c r="Z245"/>
  <c r="X245"/>
  <c r="V245"/>
  <c r="AA245"/>
  <c r="Y245"/>
  <c r="W245"/>
  <c r="T245"/>
  <c r="P245"/>
  <c r="Q245" s="1"/>
  <c r="AB251"/>
  <c r="Z251"/>
  <c r="X251"/>
  <c r="V251"/>
  <c r="AA251"/>
  <c r="Y251"/>
  <c r="W251"/>
  <c r="T251"/>
  <c r="AE251" s="1"/>
  <c r="P251"/>
  <c r="Q251" s="1"/>
  <c r="AB257"/>
  <c r="Z257"/>
  <c r="X257"/>
  <c r="V257"/>
  <c r="AA257"/>
  <c r="Y257"/>
  <c r="W257"/>
  <c r="T257"/>
  <c r="P257"/>
  <c r="Q257" s="1"/>
  <c r="AB261"/>
  <c r="Z261"/>
  <c r="X261"/>
  <c r="V261"/>
  <c r="AA261"/>
  <c r="Y261"/>
  <c r="W261"/>
  <c r="T261"/>
  <c r="AE261" s="1"/>
  <c r="P261"/>
  <c r="Q261" s="1"/>
  <c r="AB265"/>
  <c r="Z265"/>
  <c r="X265"/>
  <c r="V265"/>
  <c r="AA265"/>
  <c r="Y265"/>
  <c r="W265"/>
  <c r="T265"/>
  <c r="P265"/>
  <c r="Q265" s="1"/>
  <c r="AB273"/>
  <c r="Z273"/>
  <c r="X273"/>
  <c r="V273"/>
  <c r="AA273"/>
  <c r="Y273"/>
  <c r="W273"/>
  <c r="T273"/>
  <c r="AE273" s="1"/>
  <c r="P273"/>
  <c r="Q273" s="1"/>
  <c r="AA279"/>
  <c r="Y279"/>
  <c r="W279"/>
  <c r="T279"/>
  <c r="P279"/>
  <c r="Q279" s="1"/>
  <c r="Z279"/>
  <c r="V279"/>
  <c r="AB279"/>
  <c r="X279"/>
  <c r="AA281"/>
  <c r="Y281"/>
  <c r="W281"/>
  <c r="T281"/>
  <c r="P281"/>
  <c r="Q281" s="1"/>
  <c r="Z281"/>
  <c r="V281"/>
  <c r="AB281"/>
  <c r="X281"/>
  <c r="AA283"/>
  <c r="Y283"/>
  <c r="W283"/>
  <c r="T283"/>
  <c r="P283"/>
  <c r="Q283" s="1"/>
  <c r="Z283"/>
  <c r="V283"/>
  <c r="AB283"/>
  <c r="X283"/>
  <c r="AA285"/>
  <c r="AE285" s="1"/>
  <c r="P285"/>
  <c r="Q285" s="1"/>
  <c r="P288"/>
  <c r="Q288" s="1"/>
  <c r="Y288"/>
  <c r="T288"/>
  <c r="AA288"/>
  <c r="W288"/>
  <c r="P290"/>
  <c r="Q290" s="1"/>
  <c r="Y290"/>
  <c r="T290"/>
  <c r="AA290"/>
  <c r="W290"/>
  <c r="P292"/>
  <c r="Q292" s="1"/>
  <c r="Y292"/>
  <c r="T292"/>
  <c r="AA292"/>
  <c r="W292"/>
  <c r="P294"/>
  <c r="Q294" s="1"/>
  <c r="Y294"/>
  <c r="T294"/>
  <c r="AA294"/>
  <c r="W294"/>
  <c r="P296"/>
  <c r="Q296" s="1"/>
  <c r="Y296"/>
  <c r="T296"/>
  <c r="AA296"/>
  <c r="W296"/>
  <c r="P90"/>
  <c r="Q90" s="1"/>
  <c r="T90"/>
  <c r="W90"/>
  <c r="Y90"/>
  <c r="P93"/>
  <c r="Q93" s="1"/>
  <c r="T93"/>
  <c r="W93"/>
  <c r="Y93"/>
  <c r="P95"/>
  <c r="V95"/>
  <c r="X95"/>
  <c r="Z95"/>
  <c r="P96"/>
  <c r="Q96" s="1"/>
  <c r="T96"/>
  <c r="W96"/>
  <c r="Y96"/>
  <c r="P98"/>
  <c r="V98"/>
  <c r="X98"/>
  <c r="Z98"/>
  <c r="P99"/>
  <c r="Q99" s="1"/>
  <c r="T99"/>
  <c r="W99"/>
  <c r="Y99"/>
  <c r="P103"/>
  <c r="Q103" s="1"/>
  <c r="T103"/>
  <c r="W103"/>
  <c r="Y103"/>
  <c r="P105"/>
  <c r="V105"/>
  <c r="X105"/>
  <c r="Z105"/>
  <c r="P106"/>
  <c r="V106"/>
  <c r="X106"/>
  <c r="Z106"/>
  <c r="P107"/>
  <c r="Q107" s="1"/>
  <c r="T107"/>
  <c r="W107"/>
  <c r="Y107"/>
  <c r="P112"/>
  <c r="Q112" s="1"/>
  <c r="T112"/>
  <c r="W112"/>
  <c r="Y112"/>
  <c r="P116"/>
  <c r="Q116" s="1"/>
  <c r="T116"/>
  <c r="W116"/>
  <c r="Y116"/>
  <c r="P118"/>
  <c r="Q118" s="1"/>
  <c r="T118"/>
  <c r="W118"/>
  <c r="Y118"/>
  <c r="P120"/>
  <c r="Q120" s="1"/>
  <c r="T120"/>
  <c r="W120"/>
  <c r="Y120"/>
  <c r="P122"/>
  <c r="Q122" s="1"/>
  <c r="T122"/>
  <c r="W122"/>
  <c r="Y122"/>
  <c r="P124"/>
  <c r="Q124" s="1"/>
  <c r="T124"/>
  <c r="W124"/>
  <c r="Y124"/>
  <c r="P128"/>
  <c r="Q128" s="1"/>
  <c r="T128"/>
  <c r="W128"/>
  <c r="Y128"/>
  <c r="P130"/>
  <c r="Q130" s="1"/>
  <c r="T130"/>
  <c r="W130"/>
  <c r="Y130"/>
  <c r="P136"/>
  <c r="Q136" s="1"/>
  <c r="T136"/>
  <c r="W136"/>
  <c r="Y136"/>
  <c r="P140"/>
  <c r="Q140" s="1"/>
  <c r="T140"/>
  <c r="W140"/>
  <c r="Y140"/>
  <c r="N142"/>
  <c r="P143"/>
  <c r="Q143" s="1"/>
  <c r="T143"/>
  <c r="W143"/>
  <c r="Y143"/>
  <c r="V144"/>
  <c r="AE144" s="1"/>
  <c r="X144"/>
  <c r="Z144"/>
  <c r="P145"/>
  <c r="Q145" s="1"/>
  <c r="T145"/>
  <c r="W145"/>
  <c r="Y145"/>
  <c r="P147"/>
  <c r="Q147" s="1"/>
  <c r="T147"/>
  <c r="W147"/>
  <c r="Y147"/>
  <c r="P149"/>
  <c r="Q149" s="1"/>
  <c r="T149"/>
  <c r="W149"/>
  <c r="Y149"/>
  <c r="P152"/>
  <c r="Q152" s="1"/>
  <c r="T152"/>
  <c r="W152"/>
  <c r="Y152"/>
  <c r="AA220"/>
  <c r="AD220"/>
  <c r="AA299"/>
  <c r="Y299"/>
  <c r="W299"/>
  <c r="T299"/>
  <c r="P299"/>
  <c r="Q299" s="1"/>
  <c r="AA301"/>
  <c r="Y301"/>
  <c r="W301"/>
  <c r="T301"/>
  <c r="P301"/>
  <c r="Q301" s="1"/>
  <c r="AA303"/>
  <c r="Y303"/>
  <c r="W303"/>
  <c r="T303"/>
  <c r="P303"/>
  <c r="Q303" s="1"/>
  <c r="AA305"/>
  <c r="Y305"/>
  <c r="W305"/>
  <c r="T305"/>
  <c r="P305"/>
  <c r="Q305" s="1"/>
  <c r="AA311"/>
  <c r="Y311"/>
  <c r="W311"/>
  <c r="T311"/>
  <c r="P311"/>
  <c r="AB311"/>
  <c r="Z311"/>
  <c r="X311"/>
  <c r="V311"/>
  <c r="AA316"/>
  <c r="Y316"/>
  <c r="W316"/>
  <c r="T316"/>
  <c r="P316"/>
  <c r="Q316" s="1"/>
  <c r="AB316"/>
  <c r="Z316"/>
  <c r="X316"/>
  <c r="V316"/>
  <c r="AB321"/>
  <c r="Z321"/>
  <c r="X321"/>
  <c r="V321"/>
  <c r="AA321"/>
  <c r="Y321"/>
  <c r="W321"/>
  <c r="T321"/>
  <c r="AE321" s="1"/>
  <c r="P321"/>
  <c r="Q321" s="1"/>
  <c r="AB322"/>
  <c r="Z322"/>
  <c r="X322"/>
  <c r="V322"/>
  <c r="AA322"/>
  <c r="Y322"/>
  <c r="W322"/>
  <c r="T322"/>
  <c r="P322"/>
  <c r="Q322" s="1"/>
  <c r="AA323"/>
  <c r="Y323"/>
  <c r="W323"/>
  <c r="T323"/>
  <c r="P323"/>
  <c r="Q323" s="1"/>
  <c r="AB323"/>
  <c r="Z323"/>
  <c r="X323"/>
  <c r="V323"/>
  <c r="AA327"/>
  <c r="Y327"/>
  <c r="W327"/>
  <c r="T327"/>
  <c r="P327"/>
  <c r="Q327" s="1"/>
  <c r="AB327"/>
  <c r="X327"/>
  <c r="Z327"/>
  <c r="V327"/>
  <c r="V204"/>
  <c r="X204"/>
  <c r="Z204"/>
  <c r="AB204"/>
  <c r="AB220" s="1"/>
  <c r="V206"/>
  <c r="X206"/>
  <c r="Z206"/>
  <c r="AB206"/>
  <c r="N220"/>
  <c r="V223"/>
  <c r="X223"/>
  <c r="Z223"/>
  <c r="AB223"/>
  <c r="V225"/>
  <c r="X225"/>
  <c r="Z225"/>
  <c r="AB225"/>
  <c r="V227"/>
  <c r="X227"/>
  <c r="Z227"/>
  <c r="AB227"/>
  <c r="V230"/>
  <c r="X230"/>
  <c r="Z230"/>
  <c r="AB230"/>
  <c r="V232"/>
  <c r="X232"/>
  <c r="Z232"/>
  <c r="AB232"/>
  <c r="V238"/>
  <c r="X238"/>
  <c r="Z238"/>
  <c r="AB238"/>
  <c r="V240"/>
  <c r="X240"/>
  <c r="Z240"/>
  <c r="AB240"/>
  <c r="V244"/>
  <c r="X244"/>
  <c r="Z244"/>
  <c r="AB244"/>
  <c r="V246"/>
  <c r="X246"/>
  <c r="Z246"/>
  <c r="AB246"/>
  <c r="V250"/>
  <c r="X250"/>
  <c r="Z250"/>
  <c r="AB250"/>
  <c r="V252"/>
  <c r="X252"/>
  <c r="Z252"/>
  <c r="AB252"/>
  <c r="V254"/>
  <c r="X254"/>
  <c r="Z254"/>
  <c r="AB254"/>
  <c r="V256"/>
  <c r="X256"/>
  <c r="Z256"/>
  <c r="AB256"/>
  <c r="V258"/>
  <c r="X258"/>
  <c r="Z258"/>
  <c r="AB258"/>
  <c r="V260"/>
  <c r="X260"/>
  <c r="Z260"/>
  <c r="AB260"/>
  <c r="V262"/>
  <c r="X262"/>
  <c r="Z262"/>
  <c r="AB262"/>
  <c r="V264"/>
  <c r="X264"/>
  <c r="Z264"/>
  <c r="AB264"/>
  <c r="V266"/>
  <c r="X266"/>
  <c r="Z266"/>
  <c r="AB266"/>
  <c r="V268"/>
  <c r="X268"/>
  <c r="Z268"/>
  <c r="AB268"/>
  <c r="V272"/>
  <c r="X272"/>
  <c r="Z272"/>
  <c r="AB272"/>
  <c r="V274"/>
  <c r="X274"/>
  <c r="Z274"/>
  <c r="AB274"/>
  <c r="N286"/>
  <c r="K375"/>
  <c r="AA298"/>
  <c r="Y298"/>
  <c r="W298"/>
  <c r="T298"/>
  <c r="P298"/>
  <c r="Q298" s="1"/>
  <c r="AA300"/>
  <c r="Y300"/>
  <c r="W300"/>
  <c r="T300"/>
  <c r="P300"/>
  <c r="Q300" s="1"/>
  <c r="AA302"/>
  <c r="Y302"/>
  <c r="W302"/>
  <c r="T302"/>
  <c r="P302"/>
  <c r="Q302" s="1"/>
  <c r="AA304"/>
  <c r="Y304"/>
  <c r="W304"/>
  <c r="T304"/>
  <c r="P304"/>
  <c r="Q304" s="1"/>
  <c r="AC306"/>
  <c r="AA306"/>
  <c r="Y306"/>
  <c r="W306"/>
  <c r="T306"/>
  <c r="AD306"/>
  <c r="AB306"/>
  <c r="Z306"/>
  <c r="X306"/>
  <c r="V306"/>
  <c r="AA312"/>
  <c r="Y312"/>
  <c r="W312"/>
  <c r="T312"/>
  <c r="P312"/>
  <c r="AB312"/>
  <c r="Z312"/>
  <c r="X312"/>
  <c r="V312"/>
  <c r="AA314"/>
  <c r="Y314"/>
  <c r="W314"/>
  <c r="T314"/>
  <c r="P314"/>
  <c r="Q314" s="1"/>
  <c r="AB314"/>
  <c r="Z314"/>
  <c r="X314"/>
  <c r="V314"/>
  <c r="AB318"/>
  <c r="Z318"/>
  <c r="X318"/>
  <c r="V318"/>
  <c r="AA318"/>
  <c r="Y318"/>
  <c r="W318"/>
  <c r="T318"/>
  <c r="P318"/>
  <c r="Q318" s="1"/>
  <c r="AA319"/>
  <c r="Y319"/>
  <c r="W319"/>
  <c r="T319"/>
  <c r="P319"/>
  <c r="Q319" s="1"/>
  <c r="AB319"/>
  <c r="Z319"/>
  <c r="X319"/>
  <c r="V319"/>
  <c r="AA325"/>
  <c r="Y325"/>
  <c r="W325"/>
  <c r="T325"/>
  <c r="P325"/>
  <c r="Q325" s="1"/>
  <c r="AB325"/>
  <c r="Z325"/>
  <c r="X325"/>
  <c r="V325"/>
  <c r="AA339"/>
  <c r="Y339"/>
  <c r="W339"/>
  <c r="T339"/>
  <c r="P339"/>
  <c r="Q339" s="1"/>
  <c r="AB339"/>
  <c r="X339"/>
  <c r="Z339"/>
  <c r="V339"/>
  <c r="AA340"/>
  <c r="Y340"/>
  <c r="W340"/>
  <c r="T340"/>
  <c r="P340"/>
  <c r="Q340" s="1"/>
  <c r="AB340"/>
  <c r="X340"/>
  <c r="Z340"/>
  <c r="V340"/>
  <c r="AA341"/>
  <c r="Y341"/>
  <c r="W341"/>
  <c r="T341"/>
  <c r="P341"/>
  <c r="Q341" s="1"/>
  <c r="AB341"/>
  <c r="X341"/>
  <c r="Z341"/>
  <c r="V341"/>
  <c r="AA343"/>
  <c r="Y343"/>
  <c r="W343"/>
  <c r="T343"/>
  <c r="P343"/>
  <c r="Q343" s="1"/>
  <c r="Z343"/>
  <c r="V343"/>
  <c r="AB343"/>
  <c r="X343"/>
  <c r="AA345"/>
  <c r="Y345"/>
  <c r="W345"/>
  <c r="T345"/>
  <c r="P345"/>
  <c r="Q345" s="1"/>
  <c r="Z345"/>
  <c r="V345"/>
  <c r="AB345"/>
  <c r="X345"/>
  <c r="AA347"/>
  <c r="Y347"/>
  <c r="W347"/>
  <c r="T347"/>
  <c r="P347"/>
  <c r="Q347" s="1"/>
  <c r="Z347"/>
  <c r="V347"/>
  <c r="AB347"/>
  <c r="X347"/>
  <c r="AA351"/>
  <c r="Y351"/>
  <c r="W351"/>
  <c r="T351"/>
  <c r="P351"/>
  <c r="Q351" s="1"/>
  <c r="Z351"/>
  <c r="V351"/>
  <c r="AB351"/>
  <c r="X351"/>
  <c r="AA355"/>
  <c r="Y355"/>
  <c r="W355"/>
  <c r="T355"/>
  <c r="P355"/>
  <c r="Q355" s="1"/>
  <c r="Z355"/>
  <c r="V355"/>
  <c r="AB355"/>
  <c r="X355"/>
  <c r="AA357"/>
  <c r="Y357"/>
  <c r="W357"/>
  <c r="T357"/>
  <c r="P357"/>
  <c r="Q357" s="1"/>
  <c r="Z357"/>
  <c r="V357"/>
  <c r="AB357"/>
  <c r="X357"/>
  <c r="AA359"/>
  <c r="Y359"/>
  <c r="W359"/>
  <c r="T359"/>
  <c r="P359"/>
  <c r="Q359" s="1"/>
  <c r="Z359"/>
  <c r="V359"/>
  <c r="AB359"/>
  <c r="X359"/>
  <c r="AC360"/>
  <c r="AA360"/>
  <c r="Y360"/>
  <c r="W360"/>
  <c r="T360"/>
  <c r="AD360"/>
  <c r="AD362" s="1"/>
  <c r="Z360"/>
  <c r="V360"/>
  <c r="AB360"/>
  <c r="X360"/>
  <c r="V203"/>
  <c r="V220" s="1"/>
  <c r="X203"/>
  <c r="X220" s="1"/>
  <c r="Z203"/>
  <c r="Z220" s="1"/>
  <c r="P204"/>
  <c r="Q204" s="1"/>
  <c r="Q220" s="1"/>
  <c r="T204"/>
  <c r="W204"/>
  <c r="W220" s="1"/>
  <c r="Y204"/>
  <c r="Y220" s="1"/>
  <c r="P206"/>
  <c r="Q206" s="1"/>
  <c r="T206"/>
  <c r="W206"/>
  <c r="Y206"/>
  <c r="P223"/>
  <c r="T223"/>
  <c r="W223"/>
  <c r="Y223"/>
  <c r="AA223"/>
  <c r="AC308"/>
  <c r="P225"/>
  <c r="Q225" s="1"/>
  <c r="T225"/>
  <c r="W225"/>
  <c r="Y225"/>
  <c r="P227"/>
  <c r="Q227" s="1"/>
  <c r="T227"/>
  <c r="W227"/>
  <c r="Y227"/>
  <c r="P230"/>
  <c r="Q230" s="1"/>
  <c r="T230"/>
  <c r="W230"/>
  <c r="Y230"/>
  <c r="P232"/>
  <c r="Q232" s="1"/>
  <c r="T232"/>
  <c r="W232"/>
  <c r="Y232"/>
  <c r="P238"/>
  <c r="Q238" s="1"/>
  <c r="T238"/>
  <c r="W238"/>
  <c r="Y238"/>
  <c r="P240"/>
  <c r="Q240" s="1"/>
  <c r="T240"/>
  <c r="W240"/>
  <c r="Y240"/>
  <c r="P244"/>
  <c r="Q244" s="1"/>
  <c r="T244"/>
  <c r="W244"/>
  <c r="Y244"/>
  <c r="P246"/>
  <c r="Q246" s="1"/>
  <c r="T246"/>
  <c r="W246"/>
  <c r="Y246"/>
  <c r="P250"/>
  <c r="Q250" s="1"/>
  <c r="T250"/>
  <c r="W250"/>
  <c r="Y250"/>
  <c r="P252"/>
  <c r="Q252" s="1"/>
  <c r="T252"/>
  <c r="W252"/>
  <c r="Y252"/>
  <c r="P254"/>
  <c r="Q254" s="1"/>
  <c r="T254"/>
  <c r="W254"/>
  <c r="Y254"/>
  <c r="P256"/>
  <c r="Q256" s="1"/>
  <c r="T256"/>
  <c r="W256"/>
  <c r="Y256"/>
  <c r="P258"/>
  <c r="Q258" s="1"/>
  <c r="T258"/>
  <c r="W258"/>
  <c r="Y258"/>
  <c r="P260"/>
  <c r="Q260" s="1"/>
  <c r="T260"/>
  <c r="W260"/>
  <c r="Y260"/>
  <c r="P262"/>
  <c r="Q262" s="1"/>
  <c r="T262"/>
  <c r="W262"/>
  <c r="Y262"/>
  <c r="P264"/>
  <c r="Q264" s="1"/>
  <c r="T264"/>
  <c r="W264"/>
  <c r="Y264"/>
  <c r="P266"/>
  <c r="Q266" s="1"/>
  <c r="T266"/>
  <c r="W266"/>
  <c r="Y266"/>
  <c r="P268"/>
  <c r="Q268" s="1"/>
  <c r="T268"/>
  <c r="W268"/>
  <c r="Y268"/>
  <c r="V269"/>
  <c r="AE269" s="1"/>
  <c r="X269"/>
  <c r="Z269"/>
  <c r="P272"/>
  <c r="Q272" s="1"/>
  <c r="T272"/>
  <c r="W272"/>
  <c r="Y272"/>
  <c r="P274"/>
  <c r="Q274" s="1"/>
  <c r="T274"/>
  <c r="W274"/>
  <c r="Y274"/>
  <c r="N280"/>
  <c r="N282"/>
  <c r="N284"/>
  <c r="AA329"/>
  <c r="Y329"/>
  <c r="W329"/>
  <c r="T329"/>
  <c r="P329"/>
  <c r="Q329" s="1"/>
  <c r="AA331"/>
  <c r="Y331"/>
  <c r="W331"/>
  <c r="T331"/>
  <c r="P331"/>
  <c r="Q331" s="1"/>
  <c r="V287"/>
  <c r="X287"/>
  <c r="Z287"/>
  <c r="AB287"/>
  <c r="AD287"/>
  <c r="AD308" s="1"/>
  <c r="V288"/>
  <c r="X288"/>
  <c r="Z288"/>
  <c r="AB288"/>
  <c r="V289"/>
  <c r="X289"/>
  <c r="Z289"/>
  <c r="AB289"/>
  <c r="V290"/>
  <c r="X290"/>
  <c r="Z290"/>
  <c r="AB290"/>
  <c r="V291"/>
  <c r="X291"/>
  <c r="Z291"/>
  <c r="AB291"/>
  <c r="V292"/>
  <c r="X292"/>
  <c r="Z292"/>
  <c r="AB292"/>
  <c r="V293"/>
  <c r="X293"/>
  <c r="Z293"/>
  <c r="AB293"/>
  <c r="V294"/>
  <c r="X294"/>
  <c r="Z294"/>
  <c r="AB294"/>
  <c r="V295"/>
  <c r="X295"/>
  <c r="Z295"/>
  <c r="AB295"/>
  <c r="V296"/>
  <c r="X296"/>
  <c r="Z296"/>
  <c r="AB296"/>
  <c r="V297"/>
  <c r="X297"/>
  <c r="Z297"/>
  <c r="AB297"/>
  <c r="V298"/>
  <c r="X298"/>
  <c r="Z298"/>
  <c r="AB298"/>
  <c r="V299"/>
  <c r="X299"/>
  <c r="Z299"/>
  <c r="AB299"/>
  <c r="V300"/>
  <c r="X300"/>
  <c r="Z300"/>
  <c r="AB300"/>
  <c r="V301"/>
  <c r="X301"/>
  <c r="Z301"/>
  <c r="AB301"/>
  <c r="V302"/>
  <c r="X302"/>
  <c r="Z302"/>
  <c r="AB302"/>
  <c r="V303"/>
  <c r="X303"/>
  <c r="Z303"/>
  <c r="AB303"/>
  <c r="V304"/>
  <c r="X304"/>
  <c r="Z304"/>
  <c r="AB304"/>
  <c r="V305"/>
  <c r="X305"/>
  <c r="Z305"/>
  <c r="AB305"/>
  <c r="Q312"/>
  <c r="P313"/>
  <c r="Q313" s="1"/>
  <c r="T313"/>
  <c r="W313"/>
  <c r="Y313"/>
  <c r="AA313"/>
  <c r="P315"/>
  <c r="Q315" s="1"/>
  <c r="T315"/>
  <c r="W315"/>
  <c r="Y315"/>
  <c r="AA315"/>
  <c r="P317"/>
  <c r="Q317" s="1"/>
  <c r="T317"/>
  <c r="W317"/>
  <c r="Y317"/>
  <c r="AA317"/>
  <c r="P320"/>
  <c r="Q320" s="1"/>
  <c r="T320"/>
  <c r="W320"/>
  <c r="Y320"/>
  <c r="AA320"/>
  <c r="P324"/>
  <c r="Q324" s="1"/>
  <c r="T324"/>
  <c r="W324"/>
  <c r="Y324"/>
  <c r="AA324"/>
  <c r="P326"/>
  <c r="Q326" s="1"/>
  <c r="T326"/>
  <c r="W326"/>
  <c r="Y326"/>
  <c r="AA326"/>
  <c r="N328"/>
  <c r="P328" s="1"/>
  <c r="Q328" s="1"/>
  <c r="V329"/>
  <c r="Z329"/>
  <c r="N330"/>
  <c r="V331"/>
  <c r="Z331"/>
  <c r="AE333"/>
  <c r="AE335"/>
  <c r="AE337"/>
  <c r="N338"/>
  <c r="N342"/>
  <c r="AC348"/>
  <c r="AC349"/>
  <c r="AB369"/>
  <c r="Z369"/>
  <c r="X369"/>
  <c r="V369"/>
  <c r="AA369"/>
  <c r="Y369"/>
  <c r="W369"/>
  <c r="T369"/>
  <c r="AE369" s="1"/>
  <c r="P369"/>
  <c r="Q369" s="1"/>
  <c r="AA370"/>
  <c r="Y370"/>
  <c r="W370"/>
  <c r="T370"/>
  <c r="P370"/>
  <c r="Q370" s="1"/>
  <c r="AB370"/>
  <c r="Z370"/>
  <c r="X370"/>
  <c r="V370"/>
  <c r="R373"/>
  <c r="AD371"/>
  <c r="AB371"/>
  <c r="Z371"/>
  <c r="X371"/>
  <c r="V371"/>
  <c r="AC371"/>
  <c r="AC373" s="1"/>
  <c r="AA371"/>
  <c r="Y371"/>
  <c r="W371"/>
  <c r="T371"/>
  <c r="AA383"/>
  <c r="Y383"/>
  <c r="W383"/>
  <c r="T383"/>
  <c r="P383"/>
  <c r="N387"/>
  <c r="AB383"/>
  <c r="Z383"/>
  <c r="X383"/>
  <c r="V383"/>
  <c r="AB384"/>
  <c r="Z384"/>
  <c r="X384"/>
  <c r="V384"/>
  <c r="AA384"/>
  <c r="Y384"/>
  <c r="W384"/>
  <c r="T384"/>
  <c r="P384"/>
  <c r="Q384" s="1"/>
  <c r="M375"/>
  <c r="O375"/>
  <c r="AC362"/>
  <c r="V313"/>
  <c r="X313"/>
  <c r="Z313"/>
  <c r="V315"/>
  <c r="X315"/>
  <c r="Z315"/>
  <c r="V317"/>
  <c r="X317"/>
  <c r="Z317"/>
  <c r="V320"/>
  <c r="X320"/>
  <c r="Z320"/>
  <c r="V324"/>
  <c r="X324"/>
  <c r="Z324"/>
  <c r="V326"/>
  <c r="X326"/>
  <c r="Z326"/>
  <c r="AE336"/>
  <c r="N344"/>
  <c r="N346"/>
  <c r="N348"/>
  <c r="AA348" s="1"/>
  <c r="X348"/>
  <c r="AB348"/>
  <c r="N349"/>
  <c r="X349"/>
  <c r="AB349"/>
  <c r="N350"/>
  <c r="N352"/>
  <c r="AE353"/>
  <c r="N354"/>
  <c r="N356"/>
  <c r="N358"/>
  <c r="R362"/>
  <c r="U375"/>
  <c r="N365"/>
  <c r="AD373"/>
  <c r="P366"/>
  <c r="Q366" s="1"/>
  <c r="T366"/>
  <c r="W366"/>
  <c r="Y366"/>
  <c r="AA366"/>
  <c r="V367"/>
  <c r="AE367" s="1"/>
  <c r="X367"/>
  <c r="Z367"/>
  <c r="P368"/>
  <c r="Q368" s="1"/>
  <c r="T368"/>
  <c r="W368"/>
  <c r="Y368"/>
  <c r="AA368"/>
  <c r="V366"/>
  <c r="X366"/>
  <c r="Z366"/>
  <c r="V368"/>
  <c r="X368"/>
  <c r="Z368"/>
  <c r="K73" i="2"/>
  <c r="J85"/>
  <c r="K109"/>
  <c r="K91"/>
  <c r="K85"/>
  <c r="J73"/>
  <c r="K70"/>
  <c r="I27"/>
  <c r="H27"/>
  <c r="J27" s="1"/>
  <c r="A27"/>
  <c r="I25"/>
  <c r="H25"/>
  <c r="J25" s="1"/>
  <c r="A25"/>
  <c r="I217"/>
  <c r="H217"/>
  <c r="A217"/>
  <c r="J33" i="27"/>
  <c r="J35" s="1"/>
  <c r="I191" i="2"/>
  <c r="H191"/>
  <c r="J191" s="1"/>
  <c r="A191"/>
  <c r="I245"/>
  <c r="I29"/>
  <c r="H29"/>
  <c r="A29"/>
  <c r="I246"/>
  <c r="H160"/>
  <c r="H161"/>
  <c r="I236"/>
  <c r="H236"/>
  <c r="A236"/>
  <c r="I103"/>
  <c r="H103"/>
  <c r="J103" s="1"/>
  <c r="A103"/>
  <c r="I102"/>
  <c r="H102"/>
  <c r="A102"/>
  <c r="I240"/>
  <c r="K240" s="1"/>
  <c r="H240"/>
  <c r="A240"/>
  <c r="I101"/>
  <c r="H101"/>
  <c r="A101"/>
  <c r="I60"/>
  <c r="H60"/>
  <c r="A60"/>
  <c r="I26"/>
  <c r="H26"/>
  <c r="J26" s="1"/>
  <c r="A26"/>
  <c r="J64" i="27"/>
  <c r="J69" s="1"/>
  <c r="I126" i="2"/>
  <c r="H126"/>
  <c r="A126"/>
  <c r="I115"/>
  <c r="H115"/>
  <c r="J115"/>
  <c r="A115"/>
  <c r="I114"/>
  <c r="H114"/>
  <c r="A114"/>
  <c r="I112"/>
  <c r="H112"/>
  <c r="K112" s="1"/>
  <c r="A112"/>
  <c r="F18" i="21"/>
  <c r="E12"/>
  <c r="A20" i="2"/>
  <c r="I233"/>
  <c r="A6"/>
  <c r="A2"/>
  <c r="H231"/>
  <c r="H7"/>
  <c r="H57"/>
  <c r="H79"/>
  <c r="J79" s="1"/>
  <c r="H130"/>
  <c r="H138"/>
  <c r="H150"/>
  <c r="H165"/>
  <c r="H170"/>
  <c r="H175"/>
  <c r="H50"/>
  <c r="H67"/>
  <c r="H68"/>
  <c r="I47"/>
  <c r="D11" i="20"/>
  <c r="I38" i="2"/>
  <c r="A88"/>
  <c r="I88"/>
  <c r="A90"/>
  <c r="I90"/>
  <c r="A93"/>
  <c r="I93"/>
  <c r="A95"/>
  <c r="I95"/>
  <c r="A98"/>
  <c r="A97"/>
  <c r="I97"/>
  <c r="I98"/>
  <c r="H88"/>
  <c r="H90"/>
  <c r="H93"/>
  <c r="H95"/>
  <c r="H97"/>
  <c r="H98"/>
  <c r="A96"/>
  <c r="A94"/>
  <c r="A99"/>
  <c r="A92"/>
  <c r="A254"/>
  <c r="A252"/>
  <c r="A251"/>
  <c r="A250"/>
  <c r="A249"/>
  <c r="A248"/>
  <c r="A247"/>
  <c r="A246"/>
  <c r="A245"/>
  <c r="A244"/>
  <c r="A243"/>
  <c r="A242"/>
  <c r="A241"/>
  <c r="A239"/>
  <c r="A238"/>
  <c r="A237"/>
  <c r="A235"/>
  <c r="A234"/>
  <c r="A233"/>
  <c r="A232"/>
  <c r="A231"/>
  <c r="A230"/>
  <c r="A229"/>
  <c r="A228"/>
  <c r="A227"/>
  <c r="A226"/>
  <c r="A225"/>
  <c r="A224"/>
  <c r="A222"/>
  <c r="A221"/>
  <c r="A220"/>
  <c r="A219"/>
  <c r="A218"/>
  <c r="A216"/>
  <c r="A215"/>
  <c r="A214"/>
  <c r="A213"/>
  <c r="A212"/>
  <c r="A211"/>
  <c r="A210"/>
  <c r="A208"/>
  <c r="A207"/>
  <c r="A206"/>
  <c r="A205"/>
  <c r="A204"/>
  <c r="A203"/>
  <c r="A209"/>
  <c r="A202"/>
  <c r="A201"/>
  <c r="A200"/>
  <c r="A199"/>
  <c r="A198"/>
  <c r="A197"/>
  <c r="A196"/>
  <c r="A195"/>
  <c r="A194"/>
  <c r="A193"/>
  <c r="A192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5"/>
  <c r="A124"/>
  <c r="A123"/>
  <c r="A122"/>
  <c r="A121"/>
  <c r="A120"/>
  <c r="A118"/>
  <c r="A117"/>
  <c r="A116"/>
  <c r="A113"/>
  <c r="A111"/>
  <c r="A110"/>
  <c r="A108"/>
  <c r="A107"/>
  <c r="A105"/>
  <c r="A104"/>
  <c r="A100"/>
  <c r="A89"/>
  <c r="A87"/>
  <c r="A86"/>
  <c r="A84"/>
  <c r="A83"/>
  <c r="A82"/>
  <c r="A81"/>
  <c r="A80"/>
  <c r="A79"/>
  <c r="A78"/>
  <c r="A77"/>
  <c r="A76"/>
  <c r="A75"/>
  <c r="A74"/>
  <c r="A72"/>
  <c r="A71"/>
  <c r="A69"/>
  <c r="A68"/>
  <c r="A67"/>
  <c r="A66"/>
  <c r="A65"/>
  <c r="A64"/>
  <c r="A63"/>
  <c r="A62"/>
  <c r="A61"/>
  <c r="A59"/>
  <c r="A58"/>
  <c r="A57"/>
  <c r="A56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8"/>
  <c r="A24"/>
  <c r="A23"/>
  <c r="A22"/>
  <c r="A21"/>
  <c r="A19"/>
  <c r="A18"/>
  <c r="A17"/>
  <c r="A15"/>
  <c r="A14"/>
  <c r="A13"/>
  <c r="A12"/>
  <c r="A11"/>
  <c r="A10"/>
  <c r="A9"/>
  <c r="A8"/>
  <c r="A7"/>
  <c r="A5"/>
  <c r="A4"/>
  <c r="A3"/>
  <c r="I235"/>
  <c r="H235"/>
  <c r="J235"/>
  <c r="I237"/>
  <c r="H237"/>
  <c r="K237" s="1"/>
  <c r="I238"/>
  <c r="I239"/>
  <c r="H238"/>
  <c r="K238" s="1"/>
  <c r="H239"/>
  <c r="I241"/>
  <c r="I242"/>
  <c r="H241"/>
  <c r="H242"/>
  <c r="I243"/>
  <c r="K243" s="1"/>
  <c r="H243"/>
  <c r="I244"/>
  <c r="H244"/>
  <c r="K244" s="1"/>
  <c r="I247"/>
  <c r="I248"/>
  <c r="H245"/>
  <c r="H246"/>
  <c r="K246" s="1"/>
  <c r="H247"/>
  <c r="H248"/>
  <c r="I249"/>
  <c r="I250"/>
  <c r="H249"/>
  <c r="H250"/>
  <c r="J250" s="1"/>
  <c r="I251"/>
  <c r="H251"/>
  <c r="I252"/>
  <c r="H252"/>
  <c r="H120"/>
  <c r="H121"/>
  <c r="H122"/>
  <c r="H123"/>
  <c r="H124"/>
  <c r="H125"/>
  <c r="H127"/>
  <c r="H128"/>
  <c r="H129"/>
  <c r="I120"/>
  <c r="I121"/>
  <c r="I122"/>
  <c r="I123"/>
  <c r="J123" s="1"/>
  <c r="I124"/>
  <c r="I125"/>
  <c r="J125" s="1"/>
  <c r="I127"/>
  <c r="I128"/>
  <c r="I129"/>
  <c r="J129" s="1"/>
  <c r="H131"/>
  <c r="H132"/>
  <c r="H133"/>
  <c r="H134"/>
  <c r="H135"/>
  <c r="H136"/>
  <c r="H137"/>
  <c r="H139"/>
  <c r="I130"/>
  <c r="J130" s="1"/>
  <c r="I131"/>
  <c r="I132"/>
  <c r="I133"/>
  <c r="I134"/>
  <c r="I135"/>
  <c r="I136"/>
  <c r="I137"/>
  <c r="I138"/>
  <c r="K138" s="1"/>
  <c r="I139"/>
  <c r="H140"/>
  <c r="H141"/>
  <c r="H142"/>
  <c r="H143"/>
  <c r="H144"/>
  <c r="I144"/>
  <c r="H145"/>
  <c r="H146"/>
  <c r="J146" s="1"/>
  <c r="H147"/>
  <c r="I145"/>
  <c r="J145" s="1"/>
  <c r="I146"/>
  <c r="I147"/>
  <c r="I140"/>
  <c r="I141"/>
  <c r="I142"/>
  <c r="K142" s="1"/>
  <c r="I143"/>
  <c r="H148"/>
  <c r="H149"/>
  <c r="I148"/>
  <c r="I149"/>
  <c r="H151"/>
  <c r="J151"/>
  <c r="H152"/>
  <c r="I150"/>
  <c r="I151"/>
  <c r="I152"/>
  <c r="H153"/>
  <c r="H154"/>
  <c r="J154" s="1"/>
  <c r="H155"/>
  <c r="H156"/>
  <c r="H157"/>
  <c r="I153"/>
  <c r="J153" s="1"/>
  <c r="I154"/>
  <c r="I155"/>
  <c r="I156"/>
  <c r="J156"/>
  <c r="I157"/>
  <c r="H158"/>
  <c r="J158" s="1"/>
  <c r="I158"/>
  <c r="H159"/>
  <c r="J159" s="1"/>
  <c r="I159"/>
  <c r="I160"/>
  <c r="I161"/>
  <c r="H162"/>
  <c r="J162" s="1"/>
  <c r="H163"/>
  <c r="H164"/>
  <c r="I162"/>
  <c r="I163"/>
  <c r="J163" s="1"/>
  <c r="I164"/>
  <c r="J164"/>
  <c r="I165"/>
  <c r="H166"/>
  <c r="H167"/>
  <c r="H168"/>
  <c r="H169"/>
  <c r="I166"/>
  <c r="I167"/>
  <c r="I168"/>
  <c r="K168" s="1"/>
  <c r="I169"/>
  <c r="H171"/>
  <c r="H172"/>
  <c r="I170"/>
  <c r="J170" s="1"/>
  <c r="I171"/>
  <c r="I172"/>
  <c r="H173"/>
  <c r="H174"/>
  <c r="H176"/>
  <c r="H177"/>
  <c r="H178"/>
  <c r="H179"/>
  <c r="J179" s="1"/>
  <c r="I173"/>
  <c r="I174"/>
  <c r="J174" s="1"/>
  <c r="I175"/>
  <c r="I176"/>
  <c r="I177"/>
  <c r="I178"/>
  <c r="I179"/>
  <c r="H180"/>
  <c r="I180"/>
  <c r="I181"/>
  <c r="H181"/>
  <c r="H193"/>
  <c r="H194"/>
  <c r="H195"/>
  <c r="H196"/>
  <c r="H197"/>
  <c r="H198"/>
  <c r="H199"/>
  <c r="H200"/>
  <c r="H201"/>
  <c r="H202"/>
  <c r="I193"/>
  <c r="I194"/>
  <c r="J194" s="1"/>
  <c r="I195"/>
  <c r="I196"/>
  <c r="J196" s="1"/>
  <c r="I197"/>
  <c r="I198"/>
  <c r="K198" s="1"/>
  <c r="I199"/>
  <c r="I200"/>
  <c r="I201"/>
  <c r="I202"/>
  <c r="H209"/>
  <c r="H203"/>
  <c r="H204"/>
  <c r="H205"/>
  <c r="H206"/>
  <c r="H207"/>
  <c r="H208"/>
  <c r="H210"/>
  <c r="I209"/>
  <c r="I203"/>
  <c r="I204"/>
  <c r="J204" s="1"/>
  <c r="I205"/>
  <c r="I206"/>
  <c r="K206" s="1"/>
  <c r="I207"/>
  <c r="I208"/>
  <c r="I210"/>
  <c r="H211"/>
  <c r="H212"/>
  <c r="I211"/>
  <c r="I212"/>
  <c r="H213"/>
  <c r="H214"/>
  <c r="H215"/>
  <c r="H216"/>
  <c r="I213"/>
  <c r="I214"/>
  <c r="J214" s="1"/>
  <c r="I215"/>
  <c r="K215" s="1"/>
  <c r="I216"/>
  <c r="H182"/>
  <c r="I182"/>
  <c r="H183"/>
  <c r="H184"/>
  <c r="H185"/>
  <c r="I183"/>
  <c r="I184"/>
  <c r="I185"/>
  <c r="H186"/>
  <c r="I186"/>
  <c r="H187"/>
  <c r="H188"/>
  <c r="H189"/>
  <c r="K189" s="1"/>
  <c r="H190"/>
  <c r="H192"/>
  <c r="I187"/>
  <c r="I188"/>
  <c r="I189"/>
  <c r="I190"/>
  <c r="K190" s="1"/>
  <c r="I192"/>
  <c r="K192"/>
  <c r="H218"/>
  <c r="J218" s="1"/>
  <c r="I218"/>
  <c r="H219"/>
  <c r="H220"/>
  <c r="I219"/>
  <c r="I220"/>
  <c r="H221"/>
  <c r="J221" s="1"/>
  <c r="I221"/>
  <c r="H222"/>
  <c r="I222"/>
  <c r="I224"/>
  <c r="I225"/>
  <c r="K225" s="1"/>
  <c r="I226"/>
  <c r="K226" s="1"/>
  <c r="I231"/>
  <c r="I232"/>
  <c r="H232"/>
  <c r="D716" i="3" s="1"/>
  <c r="H227" i="2"/>
  <c r="H228"/>
  <c r="I227"/>
  <c r="K227" s="1"/>
  <c r="I228"/>
  <c r="H229"/>
  <c r="I229"/>
  <c r="H234"/>
  <c r="I234"/>
  <c r="H233"/>
  <c r="J233" s="1"/>
  <c r="J220"/>
  <c r="D15" i="29" s="1"/>
  <c r="J120" i="2"/>
  <c r="G22" i="19"/>
  <c r="H230" i="2"/>
  <c r="I230"/>
  <c r="D20" i="29"/>
  <c r="I7" i="2"/>
  <c r="J7"/>
  <c r="H116"/>
  <c r="I116"/>
  <c r="H117"/>
  <c r="I117"/>
  <c r="H118"/>
  <c r="I118"/>
  <c r="H86"/>
  <c r="H87"/>
  <c r="H94"/>
  <c r="H99"/>
  <c r="H100"/>
  <c r="H96"/>
  <c r="H92"/>
  <c r="H89"/>
  <c r="K89" s="1"/>
  <c r="I89"/>
  <c r="I92"/>
  <c r="I96"/>
  <c r="I99"/>
  <c r="I100"/>
  <c r="J100" s="1"/>
  <c r="I94"/>
  <c r="K94"/>
  <c r="I86"/>
  <c r="I87"/>
  <c r="H106"/>
  <c r="I106"/>
  <c r="H104"/>
  <c r="I104"/>
  <c r="K104" s="1"/>
  <c r="H105"/>
  <c r="I105"/>
  <c r="J105" s="1"/>
  <c r="H107"/>
  <c r="I107"/>
  <c r="H108"/>
  <c r="H110"/>
  <c r="H111"/>
  <c r="I108"/>
  <c r="K108" s="1"/>
  <c r="I110"/>
  <c r="I111"/>
  <c r="H113"/>
  <c r="I113"/>
  <c r="J150"/>
  <c r="J152"/>
  <c r="J155"/>
  <c r="J160"/>
  <c r="J169"/>
  <c r="J175"/>
  <c r="J176"/>
  <c r="J178"/>
  <c r="J121"/>
  <c r="J127"/>
  <c r="J132"/>
  <c r="J190"/>
  <c r="J197"/>
  <c r="J199"/>
  <c r="J209"/>
  <c r="J205"/>
  <c r="J207"/>
  <c r="J208"/>
  <c r="J216"/>
  <c r="J227"/>
  <c r="J228"/>
  <c r="K96"/>
  <c r="I61"/>
  <c r="H61"/>
  <c r="I2"/>
  <c r="H2"/>
  <c r="I3"/>
  <c r="H3"/>
  <c r="H4"/>
  <c r="I4"/>
  <c r="I5"/>
  <c r="H5"/>
  <c r="I10"/>
  <c r="H10"/>
  <c r="I76"/>
  <c r="H76"/>
  <c r="I78"/>
  <c r="H78"/>
  <c r="H47"/>
  <c r="I48"/>
  <c r="H48"/>
  <c r="I49"/>
  <c r="H49"/>
  <c r="I52"/>
  <c r="K52" s="1"/>
  <c r="I53"/>
  <c r="K53" s="1"/>
  <c r="I56"/>
  <c r="H56"/>
  <c r="I58"/>
  <c r="H58"/>
  <c r="I59"/>
  <c r="H59"/>
  <c r="I62"/>
  <c r="H62"/>
  <c r="I63"/>
  <c r="K63" s="1"/>
  <c r="I72"/>
  <c r="J72" s="1"/>
  <c r="H72"/>
  <c r="K72"/>
  <c r="I75"/>
  <c r="H75"/>
  <c r="K75" s="1"/>
  <c r="I79"/>
  <c r="K79" s="1"/>
  <c r="H52"/>
  <c r="J52" s="1"/>
  <c r="H53"/>
  <c r="J53" s="1"/>
  <c r="I54"/>
  <c r="H54"/>
  <c r="I55"/>
  <c r="H55"/>
  <c r="I57"/>
  <c r="I64"/>
  <c r="I65"/>
  <c r="I66"/>
  <c r="I67"/>
  <c r="J67" s="1"/>
  <c r="I68"/>
  <c r="I69"/>
  <c r="I71"/>
  <c r="I74"/>
  <c r="H66"/>
  <c r="H69"/>
  <c r="J69" s="1"/>
  <c r="H71"/>
  <c r="J71" s="1"/>
  <c r="H74"/>
  <c r="J74" s="1"/>
  <c r="H64"/>
  <c r="J64" s="1"/>
  <c r="H65"/>
  <c r="J65" s="1"/>
  <c r="I80"/>
  <c r="I81"/>
  <c r="I82"/>
  <c r="H82"/>
  <c r="H80"/>
  <c r="H81"/>
  <c r="H30"/>
  <c r="I30"/>
  <c r="H63"/>
  <c r="J63" s="1"/>
  <c r="I50"/>
  <c r="K50" s="1"/>
  <c r="H84"/>
  <c r="I84"/>
  <c r="H51"/>
  <c r="I51"/>
  <c r="H83"/>
  <c r="I83"/>
  <c r="H15"/>
  <c r="I15"/>
  <c r="H13"/>
  <c r="I13"/>
  <c r="J13"/>
  <c r="H14"/>
  <c r="I14"/>
  <c r="J14" s="1"/>
  <c r="H16"/>
  <c r="J16" s="1"/>
  <c r="H18"/>
  <c r="I18"/>
  <c r="H19"/>
  <c r="I19"/>
  <c r="H22"/>
  <c r="I22"/>
  <c r="H21"/>
  <c r="I21"/>
  <c r="H23"/>
  <c r="I23"/>
  <c r="H12"/>
  <c r="I12"/>
  <c r="J12"/>
  <c r="H17"/>
  <c r="I17"/>
  <c r="H28"/>
  <c r="I28"/>
  <c r="I33"/>
  <c r="H33"/>
  <c r="I34"/>
  <c r="H34"/>
  <c r="I35"/>
  <c r="H35"/>
  <c r="I36"/>
  <c r="H36"/>
  <c r="I37"/>
  <c r="H37"/>
  <c r="H38"/>
  <c r="J38" s="1"/>
  <c r="I39"/>
  <c r="H39"/>
  <c r="I40"/>
  <c r="H40"/>
  <c r="I41"/>
  <c r="H41"/>
  <c r="H42"/>
  <c r="I42"/>
  <c r="H43"/>
  <c r="I43"/>
  <c r="H44"/>
  <c r="I44"/>
  <c r="H45"/>
  <c r="I45"/>
  <c r="H46"/>
  <c r="I46"/>
  <c r="J80"/>
  <c r="J89"/>
  <c r="J108"/>
  <c r="J111"/>
  <c r="F25" i="21"/>
  <c r="F23"/>
  <c r="I7" i="4"/>
  <c r="D253" i="2"/>
  <c r="E8" i="21"/>
  <c r="E27"/>
  <c r="E33" s="1"/>
  <c r="D7" i="20"/>
  <c r="D26"/>
  <c r="C28" i="18" s="1"/>
  <c r="B514" i="3"/>
  <c r="B515" s="1"/>
  <c r="B516" s="1"/>
  <c r="A516" s="1"/>
  <c r="B536"/>
  <c r="B537"/>
  <c r="B558"/>
  <c r="B559"/>
  <c r="B569"/>
  <c r="B570"/>
  <c r="B580"/>
  <c r="B591"/>
  <c r="B602"/>
  <c r="B613"/>
  <c r="B527"/>
  <c r="B547"/>
  <c r="B734"/>
  <c r="B735"/>
  <c r="B745"/>
  <c r="B746"/>
  <c r="B756"/>
  <c r="B757"/>
  <c r="B767"/>
  <c r="B768"/>
  <c r="B778"/>
  <c r="B779"/>
  <c r="B789"/>
  <c r="B790"/>
  <c r="B800"/>
  <c r="B801"/>
  <c r="B624"/>
  <c r="B625"/>
  <c r="B635"/>
  <c r="B636"/>
  <c r="B646"/>
  <c r="B647"/>
  <c r="B668"/>
  <c r="B669"/>
  <c r="B657"/>
  <c r="B658"/>
  <c r="B679"/>
  <c r="B680"/>
  <c r="B714"/>
  <c r="B715"/>
  <c r="B718"/>
  <c r="B719"/>
  <c r="B720" s="1"/>
  <c r="A720" s="1"/>
  <c r="B690"/>
  <c r="B691" s="1"/>
  <c r="B692" s="1"/>
  <c r="A692" s="1"/>
  <c r="B723"/>
  <c r="B724" s="1"/>
  <c r="E7" i="20"/>
  <c r="F7" s="1"/>
  <c r="E11"/>
  <c r="F24"/>
  <c r="F22"/>
  <c r="E26"/>
  <c r="F26"/>
  <c r="C39" i="18"/>
  <c r="B415" i="3"/>
  <c r="B416" s="1"/>
  <c r="B417" s="1"/>
  <c r="A417" s="1"/>
  <c r="B503"/>
  <c r="B404"/>
  <c r="B405" s="1"/>
  <c r="B406" s="1"/>
  <c r="B426"/>
  <c r="B427"/>
  <c r="B460"/>
  <c r="B461"/>
  <c r="B462" s="1"/>
  <c r="A462" s="1"/>
  <c r="H77" i="2"/>
  <c r="I77"/>
  <c r="B492" i="3"/>
  <c r="B493" s="1"/>
  <c r="B494" s="1"/>
  <c r="B504"/>
  <c r="B505"/>
  <c r="B437"/>
  <c r="B438"/>
  <c r="B448"/>
  <c r="B452"/>
  <c r="B453" s="1"/>
  <c r="B454" s="1"/>
  <c r="B456"/>
  <c r="B90"/>
  <c r="B91"/>
  <c r="B470"/>
  <c r="B471"/>
  <c r="B472" s="1"/>
  <c r="B481"/>
  <c r="B482"/>
  <c r="B483" s="1"/>
  <c r="B35"/>
  <c r="B36" s="1"/>
  <c r="B37" s="1"/>
  <c r="A37" s="1"/>
  <c r="H8" i="2"/>
  <c r="I8"/>
  <c r="K8" s="1"/>
  <c r="B112" i="3"/>
  <c r="B113" s="1"/>
  <c r="B200"/>
  <c r="B201"/>
  <c r="B202" s="1"/>
  <c r="B203" s="1"/>
  <c r="B204" s="1"/>
  <c r="A204" s="1"/>
  <c r="B247"/>
  <c r="B248" s="1"/>
  <c r="H11" i="2"/>
  <c r="I11"/>
  <c r="I32"/>
  <c r="H32"/>
  <c r="B123" i="3"/>
  <c r="B124" s="1"/>
  <c r="B210"/>
  <c r="B257"/>
  <c r="H20" i="2"/>
  <c r="I20"/>
  <c r="B131" i="3"/>
  <c r="B134"/>
  <c r="B135"/>
  <c r="B136" s="1"/>
  <c r="B137" s="1"/>
  <c r="B220"/>
  <c r="B221"/>
  <c r="B222" s="1"/>
  <c r="B223" s="1"/>
  <c r="B230"/>
  <c r="B267"/>
  <c r="B268"/>
  <c r="B269" s="1"/>
  <c r="B270" s="1"/>
  <c r="B277"/>
  <c r="B145"/>
  <c r="H24" i="2"/>
  <c r="I24"/>
  <c r="B146" i="3"/>
  <c r="B147"/>
  <c r="B148" s="1"/>
  <c r="B178"/>
  <c r="B233"/>
  <c r="B234"/>
  <c r="B280"/>
  <c r="B179"/>
  <c r="B180" s="1"/>
  <c r="B181" s="1"/>
  <c r="B281"/>
  <c r="B282"/>
  <c r="B283" s="1"/>
  <c r="B284" s="1"/>
  <c r="B189"/>
  <c r="B190" s="1"/>
  <c r="A190" s="1"/>
  <c r="H31" i="2"/>
  <c r="I31"/>
  <c r="B156" i="3"/>
  <c r="B157" s="1"/>
  <c r="B823"/>
  <c r="A823" s="1"/>
  <c r="B811"/>
  <c r="B703"/>
  <c r="A703" s="1"/>
  <c r="B294"/>
  <c r="B305"/>
  <c r="B306" s="1"/>
  <c r="A306" s="1"/>
  <c r="B316"/>
  <c r="B327"/>
  <c r="B328"/>
  <c r="B338"/>
  <c r="B349"/>
  <c r="B350" s="1"/>
  <c r="A350" s="1"/>
  <c r="B360"/>
  <c r="B371"/>
  <c r="B372"/>
  <c r="B382"/>
  <c r="B393"/>
  <c r="B394" s="1"/>
  <c r="A394" s="1"/>
  <c r="C29" i="18"/>
  <c r="F19" i="20"/>
  <c r="K64" i="2"/>
  <c r="C46" i="18"/>
  <c r="K90" i="2"/>
  <c r="K178"/>
  <c r="K69"/>
  <c r="K68"/>
  <c r="K67"/>
  <c r="K66"/>
  <c r="J66"/>
  <c r="B13" i="3"/>
  <c r="B14"/>
  <c r="B15" s="1"/>
  <c r="A15" s="1"/>
  <c r="B16"/>
  <c r="B17" s="1"/>
  <c r="A17" s="1"/>
  <c r="H6" i="2"/>
  <c r="I6"/>
  <c r="B24" i="3"/>
  <c r="B25"/>
  <c r="B69"/>
  <c r="B70"/>
  <c r="B71" s="1"/>
  <c r="A71" s="1"/>
  <c r="B72"/>
  <c r="B73" s="1"/>
  <c r="A73" s="1"/>
  <c r="B79"/>
  <c r="B80"/>
  <c r="J5" i="2"/>
  <c r="F16" i="21"/>
  <c r="K249" i="2"/>
  <c r="J249"/>
  <c r="J242"/>
  <c r="J239"/>
  <c r="J237"/>
  <c r="K164"/>
  <c r="J51" i="27"/>
  <c r="D8" i="21"/>
  <c r="F10"/>
  <c r="F14"/>
  <c r="F15"/>
  <c r="F17"/>
  <c r="F19"/>
  <c r="F20"/>
  <c r="F21"/>
  <c r="D27"/>
  <c r="F27"/>
  <c r="F29"/>
  <c r="F30"/>
  <c r="F29" i="20"/>
  <c r="F28"/>
  <c r="F20"/>
  <c r="F18"/>
  <c r="F17"/>
  <c r="F16"/>
  <c r="F15"/>
  <c r="F14"/>
  <c r="F13"/>
  <c r="F9"/>
  <c r="J7" i="4"/>
  <c r="D9" i="5" s="1"/>
  <c r="D8" i="18" s="1"/>
  <c r="C9" i="5"/>
  <c r="C8" i="18" s="1"/>
  <c r="C17" i="19"/>
  <c r="C26" s="1"/>
  <c r="D17"/>
  <c r="D26" s="1"/>
  <c r="E26"/>
  <c r="G26"/>
  <c r="H23"/>
  <c r="H22"/>
  <c r="H21"/>
  <c r="H20"/>
  <c r="H19"/>
  <c r="H14"/>
  <c r="H13"/>
  <c r="H12"/>
  <c r="H11"/>
  <c r="H10"/>
  <c r="J232" i="2"/>
  <c r="K232"/>
  <c r="K234"/>
  <c r="J182"/>
  <c r="K182"/>
  <c r="K220"/>
  <c r="K120"/>
  <c r="K121"/>
  <c r="K122"/>
  <c r="K123"/>
  <c r="K124"/>
  <c r="K127"/>
  <c r="K129"/>
  <c r="K130"/>
  <c r="K132"/>
  <c r="K133"/>
  <c r="K136"/>
  <c r="K139"/>
  <c r="K143"/>
  <c r="K144"/>
  <c r="K145"/>
  <c r="K149"/>
  <c r="K150"/>
  <c r="K151"/>
  <c r="K152"/>
  <c r="K153"/>
  <c r="K155"/>
  <c r="K158"/>
  <c r="K160"/>
  <c r="K161"/>
  <c r="K165"/>
  <c r="K167"/>
  <c r="K170"/>
  <c r="K172"/>
  <c r="K174"/>
  <c r="K175"/>
  <c r="K180"/>
  <c r="K184"/>
  <c r="K185"/>
  <c r="K186"/>
  <c r="K187"/>
  <c r="K188"/>
  <c r="K193"/>
  <c r="K194"/>
  <c r="K195"/>
  <c r="K197"/>
  <c r="K199"/>
  <c r="K209"/>
  <c r="K203"/>
  <c r="K205"/>
  <c r="K207"/>
  <c r="K208"/>
  <c r="K216"/>
  <c r="K224"/>
  <c r="K228"/>
  <c r="K183"/>
  <c r="K212"/>
  <c r="K231"/>
  <c r="K125"/>
  <c r="K230"/>
  <c r="J139"/>
  <c r="J141"/>
  <c r="J161"/>
  <c r="J184"/>
  <c r="J185"/>
  <c r="J186"/>
  <c r="J187"/>
  <c r="J183"/>
  <c r="J212"/>
  <c r="J238"/>
  <c r="J241"/>
  <c r="J244"/>
  <c r="J246"/>
  <c r="J248"/>
  <c r="J230"/>
  <c r="K13"/>
  <c r="K14"/>
  <c r="K15"/>
  <c r="K22"/>
  <c r="K42"/>
  <c r="K44"/>
  <c r="K45"/>
  <c r="K46"/>
  <c r="K51"/>
  <c r="K57"/>
  <c r="K65"/>
  <c r="K74"/>
  <c r="K80"/>
  <c r="K87"/>
  <c r="K88"/>
  <c r="K93"/>
  <c r="K95"/>
  <c r="K98"/>
  <c r="K99"/>
  <c r="K106"/>
  <c r="K111"/>
  <c r="K113"/>
  <c r="K7"/>
  <c r="I9"/>
  <c r="H9"/>
  <c r="K12"/>
  <c r="K20"/>
  <c r="K54"/>
  <c r="K77"/>
  <c r="K81"/>
  <c r="K82"/>
  <c r="K83"/>
  <c r="K97"/>
  <c r="K107"/>
  <c r="K116"/>
  <c r="K118"/>
  <c r="J8"/>
  <c r="J10"/>
  <c r="J35"/>
  <c r="J37"/>
  <c r="J40"/>
  <c r="J48"/>
  <c r="J49"/>
  <c r="J58"/>
  <c r="J75"/>
  <c r="J90"/>
  <c r="J93"/>
  <c r="J95"/>
  <c r="J96"/>
  <c r="J98"/>
  <c r="J106"/>
  <c r="J11"/>
  <c r="J76"/>
  <c r="J77"/>
  <c r="J78"/>
  <c r="J81"/>
  <c r="J82"/>
  <c r="J97"/>
  <c r="J107"/>
  <c r="J116"/>
  <c r="J118"/>
  <c r="J3"/>
  <c r="B3" i="3"/>
  <c r="B4"/>
  <c r="A4" s="1"/>
  <c r="B57"/>
  <c r="B58"/>
  <c r="B167"/>
  <c r="B168"/>
  <c r="B169" s="1"/>
  <c r="A169" s="1"/>
  <c r="F253" i="2"/>
  <c r="G253"/>
  <c r="F255"/>
  <c r="G255"/>
  <c r="E119"/>
  <c r="B46" i="3"/>
  <c r="B101"/>
  <c r="B102" s="1"/>
  <c r="A102" s="1"/>
  <c r="B103"/>
  <c r="B104" s="1"/>
  <c r="A104" s="1"/>
  <c r="B243"/>
  <c r="B290"/>
  <c r="B291"/>
  <c r="A291" s="1"/>
  <c r="B833"/>
  <c r="B834"/>
  <c r="A280"/>
  <c r="A281"/>
  <c r="A282"/>
  <c r="A283"/>
  <c r="A233"/>
  <c r="A242"/>
  <c r="A247"/>
  <c r="A256"/>
  <c r="A257"/>
  <c r="A266"/>
  <c r="A267"/>
  <c r="A268"/>
  <c r="A269"/>
  <c r="A276"/>
  <c r="A277"/>
  <c r="A279"/>
  <c r="A289"/>
  <c r="A220"/>
  <c r="A221"/>
  <c r="A222"/>
  <c r="A210"/>
  <c r="A200"/>
  <c r="A201"/>
  <c r="A202"/>
  <c r="J256" i="2"/>
  <c r="K256"/>
  <c r="K257"/>
  <c r="J258"/>
  <c r="K258"/>
  <c r="K259"/>
  <c r="J260"/>
  <c r="K260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 s="1"/>
  <c r="A2" i="3"/>
  <c r="A3"/>
  <c r="A12"/>
  <c r="A13"/>
  <c r="A14"/>
  <c r="A16"/>
  <c r="A21"/>
  <c r="A23"/>
  <c r="A32"/>
  <c r="A34"/>
  <c r="A35"/>
  <c r="A36"/>
  <c r="A43"/>
  <c r="A45"/>
  <c r="A54"/>
  <c r="A56"/>
  <c r="A65"/>
  <c r="A67"/>
  <c r="A68"/>
  <c r="A69"/>
  <c r="A70"/>
  <c r="A72"/>
  <c r="A78"/>
  <c r="A79"/>
  <c r="A87"/>
  <c r="A89"/>
  <c r="A90"/>
  <c r="A91"/>
  <c r="A98"/>
  <c r="A100"/>
  <c r="A101"/>
  <c r="A103"/>
  <c r="A109"/>
  <c r="A111"/>
  <c r="A112"/>
  <c r="A120"/>
  <c r="A122"/>
  <c r="A123"/>
  <c r="A124"/>
  <c r="A130"/>
  <c r="A131"/>
  <c r="A133"/>
  <c r="A134"/>
  <c r="A135"/>
  <c r="A136"/>
  <c r="A142"/>
  <c r="A144"/>
  <c r="A145"/>
  <c r="A146"/>
  <c r="A147"/>
  <c r="A153"/>
  <c r="A155"/>
  <c r="A156"/>
  <c r="A164"/>
  <c r="A166"/>
  <c r="A168"/>
  <c r="A175"/>
  <c r="A177"/>
  <c r="A178"/>
  <c r="A179"/>
  <c r="A180"/>
  <c r="A186"/>
  <c r="A188"/>
  <c r="A189"/>
  <c r="A197"/>
  <c r="A199"/>
  <c r="A209"/>
  <c r="A219"/>
  <c r="A229"/>
  <c r="A230"/>
  <c r="A232"/>
  <c r="A244"/>
  <c r="A246"/>
  <c r="A293"/>
  <c r="A294"/>
  <c r="A304"/>
  <c r="A305"/>
  <c r="A315"/>
  <c r="A326"/>
  <c r="A327"/>
  <c r="A328"/>
  <c r="A337"/>
  <c r="A338"/>
  <c r="A348"/>
  <c r="A349"/>
  <c r="A359"/>
  <c r="A370"/>
  <c r="A371"/>
  <c r="A372"/>
  <c r="A381"/>
  <c r="A382"/>
  <c r="A392"/>
  <c r="A393"/>
  <c r="A403"/>
  <c r="A404"/>
  <c r="A405"/>
  <c r="A414"/>
  <c r="A415"/>
  <c r="A416"/>
  <c r="A425"/>
  <c r="A426"/>
  <c r="A427"/>
  <c r="A433"/>
  <c r="A434"/>
  <c r="A436"/>
  <c r="A437"/>
  <c r="A438"/>
  <c r="A444"/>
  <c r="A445"/>
  <c r="A447"/>
  <c r="A448"/>
  <c r="A449"/>
  <c r="A450"/>
  <c r="A451"/>
  <c r="A452"/>
  <c r="A453"/>
  <c r="A455"/>
  <c r="A456"/>
  <c r="A458"/>
  <c r="A459"/>
  <c r="A460"/>
  <c r="A461"/>
  <c r="A469"/>
  <c r="A470"/>
  <c r="A471"/>
  <c r="A476"/>
  <c r="A477"/>
  <c r="A478"/>
  <c r="A480"/>
  <c r="A481"/>
  <c r="A482"/>
  <c r="A491"/>
  <c r="A492"/>
  <c r="A493"/>
  <c r="A499"/>
  <c r="A500"/>
  <c r="A502"/>
  <c r="A503"/>
  <c r="A504"/>
  <c r="A505"/>
  <c r="A513"/>
  <c r="A514"/>
  <c r="A515"/>
  <c r="A521"/>
  <c r="A522"/>
  <c r="A524"/>
  <c r="A525"/>
  <c r="A526"/>
  <c r="A527"/>
  <c r="A533"/>
  <c r="A535"/>
  <c r="A536"/>
  <c r="A537"/>
  <c r="A544"/>
  <c r="A546"/>
  <c r="A547"/>
  <c r="A555"/>
  <c r="A557"/>
  <c r="A558"/>
  <c r="A559"/>
  <c r="A566"/>
  <c r="A568"/>
  <c r="A569"/>
  <c r="A570"/>
  <c r="A577"/>
  <c r="A579"/>
  <c r="A580"/>
  <c r="A588"/>
  <c r="A590"/>
  <c r="A591"/>
  <c r="A599"/>
  <c r="A601"/>
  <c r="A602"/>
  <c r="A610"/>
  <c r="A612"/>
  <c r="A613"/>
  <c r="A621"/>
  <c r="A623"/>
  <c r="A624"/>
  <c r="A625"/>
  <c r="A632"/>
  <c r="A634"/>
  <c r="A635"/>
  <c r="A636"/>
  <c r="A643"/>
  <c r="A645"/>
  <c r="A646"/>
  <c r="A647"/>
  <c r="A654"/>
  <c r="A656"/>
  <c r="A657"/>
  <c r="A658"/>
  <c r="A665"/>
  <c r="A667"/>
  <c r="A668"/>
  <c r="A669"/>
  <c r="A676"/>
  <c r="A678"/>
  <c r="A679"/>
  <c r="A680"/>
  <c r="A687"/>
  <c r="A689"/>
  <c r="A690"/>
  <c r="A691"/>
  <c r="A698"/>
  <c r="A700"/>
  <c r="A701"/>
  <c r="A702"/>
  <c r="A709"/>
  <c r="A711"/>
  <c r="A712"/>
  <c r="A713"/>
  <c r="A714"/>
  <c r="A715"/>
  <c r="A717"/>
  <c r="A718"/>
  <c r="A719"/>
  <c r="A722"/>
  <c r="A723"/>
  <c r="A724"/>
  <c r="A731"/>
  <c r="A733"/>
  <c r="A734"/>
  <c r="A735"/>
  <c r="A742"/>
  <c r="A744"/>
  <c r="A745"/>
  <c r="A746"/>
  <c r="A753"/>
  <c r="A755"/>
  <c r="A756"/>
  <c r="A757"/>
  <c r="A764"/>
  <c r="A766"/>
  <c r="A767"/>
  <c r="A768"/>
  <c r="A775"/>
  <c r="A777"/>
  <c r="A778"/>
  <c r="A779"/>
  <c r="A786"/>
  <c r="A788"/>
  <c r="A789"/>
  <c r="A790"/>
  <c r="A797"/>
  <c r="A799"/>
  <c r="A800"/>
  <c r="A801"/>
  <c r="A808"/>
  <c r="A810"/>
  <c r="A811"/>
  <c r="A819"/>
  <c r="A821"/>
  <c r="A822"/>
  <c r="A832"/>
  <c r="A841"/>
  <c r="K117" i="2"/>
  <c r="J117"/>
  <c r="D119"/>
  <c r="J140"/>
  <c r="K126"/>
  <c r="K115"/>
  <c r="K114"/>
  <c r="J68"/>
  <c r="K62"/>
  <c r="J50"/>
  <c r="K49"/>
  <c r="J21"/>
  <c r="J15"/>
  <c r="B5" i="3"/>
  <c r="B6" s="1"/>
  <c r="A6" s="1"/>
  <c r="B235"/>
  <c r="A234"/>
  <c r="B92"/>
  <c r="B93" s="1"/>
  <c r="A93" s="1"/>
  <c r="B439"/>
  <c r="B440" s="1"/>
  <c r="A440" s="1"/>
  <c r="B463"/>
  <c r="B464" s="1"/>
  <c r="A464" s="1"/>
  <c r="B428"/>
  <c r="B418"/>
  <c r="B419" s="1"/>
  <c r="A419" s="1"/>
  <c r="B681"/>
  <c r="B682" s="1"/>
  <c r="A682" s="1"/>
  <c r="B670"/>
  <c r="B637"/>
  <c r="B638" s="1"/>
  <c r="A638" s="1"/>
  <c r="B802"/>
  <c r="B780"/>
  <c r="B781" s="1"/>
  <c r="A781" s="1"/>
  <c r="B758"/>
  <c r="B736"/>
  <c r="B737" s="1"/>
  <c r="A737" s="1"/>
  <c r="B560"/>
  <c r="B517"/>
  <c r="B518" s="1"/>
  <c r="A518" s="1"/>
  <c r="B506"/>
  <c r="B507" s="1"/>
  <c r="A507" s="1"/>
  <c r="B725"/>
  <c r="B726" s="1"/>
  <c r="A726" s="1"/>
  <c r="B716"/>
  <c r="B659"/>
  <c r="B660" s="1"/>
  <c r="A660" s="1"/>
  <c r="B648"/>
  <c r="B626"/>
  <c r="B627" s="1"/>
  <c r="A627" s="1"/>
  <c r="B791"/>
  <c r="B769"/>
  <c r="B770" s="1"/>
  <c r="A770" s="1"/>
  <c r="B747"/>
  <c r="B571"/>
  <c r="B572" s="1"/>
  <c r="A572" s="1"/>
  <c r="B538"/>
  <c r="A833"/>
  <c r="A243"/>
  <c r="A167"/>
  <c r="A57"/>
  <c r="A24"/>
  <c r="A290"/>
  <c r="B395"/>
  <c r="A395" s="1"/>
  <c r="B383"/>
  <c r="B373"/>
  <c r="A373" s="1"/>
  <c r="B351"/>
  <c r="A351" s="1"/>
  <c r="B339"/>
  <c r="B329"/>
  <c r="A329" s="1"/>
  <c r="B307"/>
  <c r="A307" s="1"/>
  <c r="B295"/>
  <c r="B704"/>
  <c r="B705" s="1"/>
  <c r="A705" s="1"/>
  <c r="B812"/>
  <c r="B824"/>
  <c r="A824" s="1"/>
  <c r="B278"/>
  <c r="B231"/>
  <c r="B125"/>
  <c r="A125" s="1"/>
  <c r="B258"/>
  <c r="B211"/>
  <c r="A211" s="1"/>
  <c r="B548"/>
  <c r="B528"/>
  <c r="A528" s="1"/>
  <c r="B614"/>
  <c r="B603"/>
  <c r="A603" s="1"/>
  <c r="B592"/>
  <c r="B581"/>
  <c r="A581" s="1"/>
  <c r="D12" i="21"/>
  <c r="F12" s="1"/>
  <c r="F33" s="1"/>
  <c r="B593" i="3"/>
  <c r="A593" s="1"/>
  <c r="A592"/>
  <c r="B615"/>
  <c r="A615" s="1"/>
  <c r="A614"/>
  <c r="B549"/>
  <c r="A549" s="1"/>
  <c r="A548"/>
  <c r="B259"/>
  <c r="A259" s="1"/>
  <c r="A258"/>
  <c r="A278"/>
  <c r="B825"/>
  <c r="A825" s="1"/>
  <c r="A704"/>
  <c r="B308"/>
  <c r="A308" s="1"/>
  <c r="B330"/>
  <c r="A330" s="1"/>
  <c r="B374"/>
  <c r="A374" s="1"/>
  <c r="B396"/>
  <c r="A396" s="1"/>
  <c r="A571"/>
  <c r="A626"/>
  <c r="A725"/>
  <c r="A506"/>
  <c r="A517"/>
  <c r="A780"/>
  <c r="A681"/>
  <c r="A418"/>
  <c r="A463"/>
  <c r="A92"/>
  <c r="B582"/>
  <c r="A582" s="1"/>
  <c r="B529"/>
  <c r="A529" s="1"/>
  <c r="B126"/>
  <c r="A126" s="1"/>
  <c r="A231"/>
  <c r="B813"/>
  <c r="A812"/>
  <c r="B296"/>
  <c r="A295"/>
  <c r="B340"/>
  <c r="A339"/>
  <c r="B384"/>
  <c r="A383"/>
  <c r="B539"/>
  <c r="A538"/>
  <c r="B748"/>
  <c r="A747"/>
  <c r="B792"/>
  <c r="A791"/>
  <c r="B649"/>
  <c r="A648"/>
  <c r="A716"/>
  <c r="B38"/>
  <c r="A38" s="1"/>
  <c r="B561"/>
  <c r="A561" s="1"/>
  <c r="A560"/>
  <c r="B759"/>
  <c r="A759" s="1"/>
  <c r="A758"/>
  <c r="B803"/>
  <c r="A803" s="1"/>
  <c r="A802"/>
  <c r="B671"/>
  <c r="A671" s="1"/>
  <c r="A670"/>
  <c r="B693"/>
  <c r="A693" s="1"/>
  <c r="B429"/>
  <c r="A429" s="1"/>
  <c r="A428"/>
  <c r="A454"/>
  <c r="A203"/>
  <c r="B236"/>
  <c r="A235"/>
  <c r="B706"/>
  <c r="A706" s="1"/>
  <c r="B550"/>
  <c r="A550" s="1"/>
  <c r="B594"/>
  <c r="A594" s="1"/>
  <c r="B205"/>
  <c r="A205" s="1"/>
  <c r="B237"/>
  <c r="A237" s="1"/>
  <c r="A236"/>
  <c r="B430"/>
  <c r="A430" s="1"/>
  <c r="B694"/>
  <c r="A694" s="1"/>
  <c r="B804"/>
  <c r="A804" s="1"/>
  <c r="B562"/>
  <c r="A562" s="1"/>
  <c r="B39"/>
  <c r="A39" s="1"/>
  <c r="B650"/>
  <c r="A650" s="1"/>
  <c r="A649"/>
  <c r="B793"/>
  <c r="A793" s="1"/>
  <c r="A792"/>
  <c r="B749"/>
  <c r="A748"/>
  <c r="B540"/>
  <c r="A540" s="1"/>
  <c r="A539"/>
  <c r="B385"/>
  <c r="A385" s="1"/>
  <c r="A384"/>
  <c r="B341"/>
  <c r="A341" s="1"/>
  <c r="A340"/>
  <c r="B297"/>
  <c r="A297" s="1"/>
  <c r="A296"/>
  <c r="B814"/>
  <c r="A814" s="1"/>
  <c r="A813"/>
  <c r="B7"/>
  <c r="A7" s="1"/>
  <c r="B94"/>
  <c r="A94" s="1"/>
  <c r="B465"/>
  <c r="A465" s="1"/>
  <c r="B420"/>
  <c r="A420" s="1"/>
  <c r="B683"/>
  <c r="A683" s="1"/>
  <c r="B782"/>
  <c r="A782" s="1"/>
  <c r="B519"/>
  <c r="A519" s="1"/>
  <c r="B508"/>
  <c r="A508" s="1"/>
  <c r="B727"/>
  <c r="B728" s="1"/>
  <c r="A728" s="1"/>
  <c r="B628"/>
  <c r="A628" s="1"/>
  <c r="B573"/>
  <c r="A573" s="1"/>
  <c r="B397"/>
  <c r="B398" s="1"/>
  <c r="A398" s="1"/>
  <c r="B375"/>
  <c r="B376" s="1"/>
  <c r="A376" s="1"/>
  <c r="B331"/>
  <c r="B332" s="1"/>
  <c r="A332" s="1"/>
  <c r="B309"/>
  <c r="B310" s="1"/>
  <c r="A310" s="1"/>
  <c r="B826"/>
  <c r="B827" s="1"/>
  <c r="A827" s="1"/>
  <c r="A331"/>
  <c r="B238"/>
  <c r="A238" s="1"/>
  <c r="A309"/>
  <c r="A397"/>
  <c r="B574"/>
  <c r="A574" s="1"/>
  <c r="B629"/>
  <c r="A629" s="1"/>
  <c r="A727"/>
  <c r="B509"/>
  <c r="A509" s="1"/>
  <c r="B520"/>
  <c r="A520" s="1"/>
  <c r="B783"/>
  <c r="B784" s="1"/>
  <c r="B785" s="1"/>
  <c r="B684"/>
  <c r="B685" s="1"/>
  <c r="B686" s="1"/>
  <c r="B421"/>
  <c r="B422" s="1"/>
  <c r="B423" s="1"/>
  <c r="B466"/>
  <c r="B467" s="1"/>
  <c r="A467" s="1"/>
  <c r="B95"/>
  <c r="B96" s="1"/>
  <c r="B97" s="1"/>
  <c r="B815"/>
  <c r="B816" s="1"/>
  <c r="B817" s="1"/>
  <c r="B298"/>
  <c r="B299" s="1"/>
  <c r="B300" s="1"/>
  <c r="A300" s="1"/>
  <c r="B342"/>
  <c r="B343" s="1"/>
  <c r="B344" s="1"/>
  <c r="A344" s="1"/>
  <c r="B386"/>
  <c r="B387" s="1"/>
  <c r="B388" s="1"/>
  <c r="A388" s="1"/>
  <c r="B541"/>
  <c r="B542" s="1"/>
  <c r="B543" s="1"/>
  <c r="B750"/>
  <c r="B751" s="1"/>
  <c r="B752" s="1"/>
  <c r="B794"/>
  <c r="B795" s="1"/>
  <c r="B796" s="1"/>
  <c r="B651"/>
  <c r="B652" s="1"/>
  <c r="B653" s="1"/>
  <c r="B40"/>
  <c r="B41" s="1"/>
  <c r="B42" s="1"/>
  <c r="B431"/>
  <c r="A431" s="1"/>
  <c r="B206"/>
  <c r="A206" s="1"/>
  <c r="B595"/>
  <c r="A595" s="1"/>
  <c r="B551"/>
  <c r="A551" s="1"/>
  <c r="B707"/>
  <c r="A707" s="1"/>
  <c r="B207"/>
  <c r="A207" s="1"/>
  <c r="A40"/>
  <c r="A651"/>
  <c r="A794"/>
  <c r="A750"/>
  <c r="A541"/>
  <c r="A386"/>
  <c r="A342"/>
  <c r="A298"/>
  <c r="A815"/>
  <c r="A95"/>
  <c r="A466"/>
  <c r="A421"/>
  <c r="A684"/>
  <c r="A783"/>
  <c r="B510"/>
  <c r="A510" s="1"/>
  <c r="B630"/>
  <c r="A630" s="1"/>
  <c r="B575"/>
  <c r="A575" s="1"/>
  <c r="B432"/>
  <c r="B729"/>
  <c r="A729" s="1"/>
  <c r="B399"/>
  <c r="A399" s="1"/>
  <c r="B311"/>
  <c r="A311" s="1"/>
  <c r="B333"/>
  <c r="B334" s="1"/>
  <c r="B335" s="1"/>
  <c r="A335" s="1"/>
  <c r="A333"/>
  <c r="B576"/>
  <c r="A576" s="1"/>
  <c r="B631"/>
  <c r="A631" s="1"/>
  <c r="B511"/>
  <c r="A511" s="1"/>
  <c r="B208"/>
  <c r="B312"/>
  <c r="B313" s="1"/>
  <c r="A313" s="1"/>
  <c r="B400"/>
  <c r="B401" s="1"/>
  <c r="A401" s="1"/>
  <c r="A432"/>
  <c r="A784"/>
  <c r="A685"/>
  <c r="A422"/>
  <c r="A816"/>
  <c r="A542"/>
  <c r="A795"/>
  <c r="A97"/>
  <c r="A423"/>
  <c r="A686"/>
  <c r="A785"/>
  <c r="A208"/>
  <c r="A42"/>
  <c r="A653"/>
  <c r="A796"/>
  <c r="A752"/>
  <c r="A543"/>
  <c r="B389"/>
  <c r="A389" s="1"/>
  <c r="B345"/>
  <c r="A345" s="1"/>
  <c r="B301"/>
  <c r="A301" s="1"/>
  <c r="B818"/>
  <c r="A818" s="1"/>
  <c r="A817"/>
  <c r="A400"/>
  <c r="A312"/>
  <c r="A334"/>
  <c r="B302"/>
  <c r="B346"/>
  <c r="B390"/>
  <c r="A390"/>
  <c r="A346"/>
  <c r="A302"/>
  <c r="J112" i="2"/>
  <c r="K101"/>
  <c r="J99"/>
  <c r="J60"/>
  <c r="K26"/>
  <c r="J247"/>
  <c r="J240"/>
  <c r="K233"/>
  <c r="K219"/>
  <c r="K166"/>
  <c r="K163"/>
  <c r="K148"/>
  <c r="J236"/>
  <c r="J225"/>
  <c r="J215"/>
  <c r="K214"/>
  <c r="J192"/>
  <c r="K181"/>
  <c r="K179"/>
  <c r="J177"/>
  <c r="K171"/>
  <c r="J168"/>
  <c r="K156"/>
  <c r="K147"/>
  <c r="J126"/>
  <c r="K110"/>
  <c r="J104"/>
  <c r="K103"/>
  <c r="K102"/>
  <c r="J47"/>
  <c r="J34"/>
  <c r="J32"/>
  <c r="J24"/>
  <c r="D13" i="29"/>
  <c r="J252" i="2"/>
  <c r="J251"/>
  <c r="J245"/>
  <c r="K222"/>
  <c r="K218"/>
  <c r="K213"/>
  <c r="K211"/>
  <c r="K204"/>
  <c r="K201"/>
  <c r="K200"/>
  <c r="J198"/>
  <c r="K196"/>
  <c r="K157"/>
  <c r="K137"/>
  <c r="K134"/>
  <c r="K128"/>
  <c r="K71"/>
  <c r="K61"/>
  <c r="K34"/>
  <c r="K29"/>
  <c r="K210"/>
  <c r="K191"/>
  <c r="D28" i="29"/>
  <c r="C55"/>
  <c r="H17" i="19"/>
  <c r="H15"/>
  <c r="K250" i="2"/>
  <c r="K217"/>
  <c r="C20" i="18"/>
  <c r="J147" i="2" l="1"/>
  <c r="AD375" i="14"/>
  <c r="AB358"/>
  <c r="Z358"/>
  <c r="X358"/>
  <c r="V358"/>
  <c r="Y358"/>
  <c r="T358"/>
  <c r="AA358"/>
  <c r="W358"/>
  <c r="P358"/>
  <c r="Q358" s="1"/>
  <c r="AB354"/>
  <c r="Z354"/>
  <c r="X354"/>
  <c r="V354"/>
  <c r="Y354"/>
  <c r="T354"/>
  <c r="AA354"/>
  <c r="W354"/>
  <c r="P354"/>
  <c r="Q354" s="1"/>
  <c r="AB352"/>
  <c r="Z352"/>
  <c r="X352"/>
  <c r="V352"/>
  <c r="Y352"/>
  <c r="T352"/>
  <c r="AA352"/>
  <c r="W352"/>
  <c r="P352"/>
  <c r="Q352" s="1"/>
  <c r="Z349"/>
  <c r="V349"/>
  <c r="P349"/>
  <c r="Q349" s="1"/>
  <c r="AB346"/>
  <c r="Z346"/>
  <c r="X346"/>
  <c r="V346"/>
  <c r="Y346"/>
  <c r="T346"/>
  <c r="AA346"/>
  <c r="W346"/>
  <c r="P346"/>
  <c r="Q346" s="1"/>
  <c r="P387"/>
  <c r="Q383"/>
  <c r="Q387" s="1"/>
  <c r="AB338"/>
  <c r="Z338"/>
  <c r="X338"/>
  <c r="V338"/>
  <c r="AA338"/>
  <c r="W338"/>
  <c r="P338"/>
  <c r="Q338" s="1"/>
  <c r="Y338"/>
  <c r="T338"/>
  <c r="AB330"/>
  <c r="Z330"/>
  <c r="X330"/>
  <c r="V330"/>
  <c r="AA330"/>
  <c r="W330"/>
  <c r="P330"/>
  <c r="Q330" s="1"/>
  <c r="Y330"/>
  <c r="T330"/>
  <c r="AE330" s="1"/>
  <c r="AB284"/>
  <c r="Z284"/>
  <c r="X284"/>
  <c r="V284"/>
  <c r="Y284"/>
  <c r="T284"/>
  <c r="AA284"/>
  <c r="W284"/>
  <c r="P284"/>
  <c r="Q284" s="1"/>
  <c r="AB280"/>
  <c r="Z280"/>
  <c r="X280"/>
  <c r="V280"/>
  <c r="Y280"/>
  <c r="T280"/>
  <c r="AA280"/>
  <c r="W280"/>
  <c r="P280"/>
  <c r="Q280" s="1"/>
  <c r="AE223"/>
  <c r="AB286"/>
  <c r="Z286"/>
  <c r="X286"/>
  <c r="V286"/>
  <c r="AA286"/>
  <c r="W286"/>
  <c r="P286"/>
  <c r="Q286" s="1"/>
  <c r="Y286"/>
  <c r="T286"/>
  <c r="Q311"/>
  <c r="AB142"/>
  <c r="Z142"/>
  <c r="X142"/>
  <c r="V142"/>
  <c r="AA142"/>
  <c r="Y142"/>
  <c r="W142"/>
  <c r="T142"/>
  <c r="P142"/>
  <c r="Q142" s="1"/>
  <c r="AB193"/>
  <c r="Z193"/>
  <c r="X193"/>
  <c r="V193"/>
  <c r="AA193"/>
  <c r="W193"/>
  <c r="P193"/>
  <c r="Q193" s="1"/>
  <c r="Y193"/>
  <c r="T193"/>
  <c r="AB87"/>
  <c r="Z87"/>
  <c r="X87"/>
  <c r="V87"/>
  <c r="Y87"/>
  <c r="T87"/>
  <c r="AA87"/>
  <c r="W87"/>
  <c r="P87"/>
  <c r="Q87" s="1"/>
  <c r="AB83"/>
  <c r="Z83"/>
  <c r="X83"/>
  <c r="V83"/>
  <c r="Y83"/>
  <c r="T83"/>
  <c r="AA83"/>
  <c r="W83"/>
  <c r="P83"/>
  <c r="Q83" s="1"/>
  <c r="AB79"/>
  <c r="Z79"/>
  <c r="X79"/>
  <c r="V79"/>
  <c r="Y79"/>
  <c r="T79"/>
  <c r="AA79"/>
  <c r="W79"/>
  <c r="P79"/>
  <c r="Q79" s="1"/>
  <c r="Q63"/>
  <c r="P26"/>
  <c r="Q20"/>
  <c r="Q26" s="1"/>
  <c r="T349"/>
  <c r="Y349"/>
  <c r="W348"/>
  <c r="AE324"/>
  <c r="AE317"/>
  <c r="AE313"/>
  <c r="AE329"/>
  <c r="AE268"/>
  <c r="AE266"/>
  <c r="AE264"/>
  <c r="AE262"/>
  <c r="AE260"/>
  <c r="AE258"/>
  <c r="AE256"/>
  <c r="AE254"/>
  <c r="AE252"/>
  <c r="AE250"/>
  <c r="AE246"/>
  <c r="AE244"/>
  <c r="AE240"/>
  <c r="AE238"/>
  <c r="AE232"/>
  <c r="AE230"/>
  <c r="AE227"/>
  <c r="AE225"/>
  <c r="AE206"/>
  <c r="AE204"/>
  <c r="AE360"/>
  <c r="AE359"/>
  <c r="AE355"/>
  <c r="AE347"/>
  <c r="AE343"/>
  <c r="AE340"/>
  <c r="AE325"/>
  <c r="AE318"/>
  <c r="AE312"/>
  <c r="AE302"/>
  <c r="AE298"/>
  <c r="N308"/>
  <c r="AE323"/>
  <c r="AE305"/>
  <c r="AE301"/>
  <c r="AE143"/>
  <c r="AE294"/>
  <c r="AE290"/>
  <c r="AE281"/>
  <c r="AE235"/>
  <c r="AE213"/>
  <c r="AE211"/>
  <c r="AE209"/>
  <c r="AE196"/>
  <c r="T220"/>
  <c r="AE220" s="1"/>
  <c r="S220" s="1"/>
  <c r="AE297"/>
  <c r="AE293"/>
  <c r="AE289"/>
  <c r="AE278"/>
  <c r="AE234"/>
  <c r="AE228"/>
  <c r="AE192"/>
  <c r="AE177"/>
  <c r="AE110"/>
  <c r="AE88"/>
  <c r="AE84"/>
  <c r="AE80"/>
  <c r="AE172"/>
  <c r="AE170"/>
  <c r="AE168"/>
  <c r="AE166"/>
  <c r="AE164"/>
  <c r="AE162"/>
  <c r="AE160"/>
  <c r="AE158"/>
  <c r="AE156"/>
  <c r="AE154"/>
  <c r="AE58"/>
  <c r="P60"/>
  <c r="W60"/>
  <c r="AA60"/>
  <c r="X60"/>
  <c r="AB60"/>
  <c r="W48"/>
  <c r="AA48"/>
  <c r="X48"/>
  <c r="AB48"/>
  <c r="AE23"/>
  <c r="S23" s="1"/>
  <c r="AE21"/>
  <c r="S21" s="1"/>
  <c r="X26"/>
  <c r="AB26"/>
  <c r="N373"/>
  <c r="AA365"/>
  <c r="AA373" s="1"/>
  <c r="Y365"/>
  <c r="Y373" s="1"/>
  <c r="W365"/>
  <c r="W373" s="1"/>
  <c r="AB365"/>
  <c r="AB373" s="1"/>
  <c r="Z365"/>
  <c r="Z373" s="1"/>
  <c r="X365"/>
  <c r="X373" s="1"/>
  <c r="V365"/>
  <c r="V373" s="1"/>
  <c r="T365"/>
  <c r="P365"/>
  <c r="AB356"/>
  <c r="Z356"/>
  <c r="X356"/>
  <c r="V356"/>
  <c r="Y356"/>
  <c r="T356"/>
  <c r="AA356"/>
  <c r="W356"/>
  <c r="P356"/>
  <c r="Q356" s="1"/>
  <c r="AB350"/>
  <c r="Z350"/>
  <c r="X350"/>
  <c r="V350"/>
  <c r="Y350"/>
  <c r="T350"/>
  <c r="AA350"/>
  <c r="W350"/>
  <c r="P350"/>
  <c r="Q350" s="1"/>
  <c r="Z348"/>
  <c r="V348"/>
  <c r="P348"/>
  <c r="Q348" s="1"/>
  <c r="AB344"/>
  <c r="AB362" s="1"/>
  <c r="Z344"/>
  <c r="X344"/>
  <c r="X362" s="1"/>
  <c r="V344"/>
  <c r="Y344"/>
  <c r="T344"/>
  <c r="AA344"/>
  <c r="W344"/>
  <c r="W362" s="1"/>
  <c r="P344"/>
  <c r="Q344" s="1"/>
  <c r="V342"/>
  <c r="P342"/>
  <c r="Q342" s="1"/>
  <c r="T342"/>
  <c r="AE342" s="1"/>
  <c r="AB282"/>
  <c r="AB308" s="1"/>
  <c r="Z282"/>
  <c r="X282"/>
  <c r="X308" s="1"/>
  <c r="V282"/>
  <c r="Y282"/>
  <c r="Y308" s="1"/>
  <c r="T282"/>
  <c r="AA282"/>
  <c r="W282"/>
  <c r="P282"/>
  <c r="Q282" s="1"/>
  <c r="Q223"/>
  <c r="Q308" s="1"/>
  <c r="AE311"/>
  <c r="AB191"/>
  <c r="Z191"/>
  <c r="X191"/>
  <c r="V191"/>
  <c r="AA191"/>
  <c r="W191"/>
  <c r="P191"/>
  <c r="Q191" s="1"/>
  <c r="Y191"/>
  <c r="T191"/>
  <c r="AB89"/>
  <c r="Z89"/>
  <c r="X89"/>
  <c r="V89"/>
  <c r="AA89"/>
  <c r="Y89"/>
  <c r="W89"/>
  <c r="T89"/>
  <c r="P89"/>
  <c r="Q89" s="1"/>
  <c r="AB85"/>
  <c r="Z85"/>
  <c r="X85"/>
  <c r="V85"/>
  <c r="Y85"/>
  <c r="T85"/>
  <c r="AA85"/>
  <c r="W85"/>
  <c r="P85"/>
  <c r="Q85" s="1"/>
  <c r="AB81"/>
  <c r="Z81"/>
  <c r="Z200" s="1"/>
  <c r="X81"/>
  <c r="V81"/>
  <c r="V200" s="1"/>
  <c r="Y81"/>
  <c r="T81"/>
  <c r="AA81"/>
  <c r="AA200" s="1"/>
  <c r="W81"/>
  <c r="W200" s="1"/>
  <c r="P81"/>
  <c r="Q81" s="1"/>
  <c r="T200"/>
  <c r="AE63"/>
  <c r="AE20"/>
  <c r="T26"/>
  <c r="T60"/>
  <c r="AE51"/>
  <c r="Q8"/>
  <c r="Q11" s="1"/>
  <c r="P11"/>
  <c r="T48"/>
  <c r="AE29"/>
  <c r="P48"/>
  <c r="Q29"/>
  <c r="Q48" s="1"/>
  <c r="AE368"/>
  <c r="AE366"/>
  <c r="AC375"/>
  <c r="AE384"/>
  <c r="AE383"/>
  <c r="AE371"/>
  <c r="AE370"/>
  <c r="W349"/>
  <c r="AA349"/>
  <c r="T348"/>
  <c r="AE348" s="1"/>
  <c r="Y348"/>
  <c r="AE326"/>
  <c r="AE320"/>
  <c r="AE315"/>
  <c r="AE331"/>
  <c r="AE274"/>
  <c r="AE272"/>
  <c r="AA308"/>
  <c r="W308"/>
  <c r="AE357"/>
  <c r="AE351"/>
  <c r="AE345"/>
  <c r="AE341"/>
  <c r="AE339"/>
  <c r="AE319"/>
  <c r="AE314"/>
  <c r="AE306"/>
  <c r="AE304"/>
  <c r="AE300"/>
  <c r="Z308"/>
  <c r="V308"/>
  <c r="P220"/>
  <c r="AE203"/>
  <c r="AE327"/>
  <c r="AE322"/>
  <c r="AE316"/>
  <c r="V362"/>
  <c r="Z362"/>
  <c r="N362"/>
  <c r="Y362"/>
  <c r="AE303"/>
  <c r="AE299"/>
  <c r="AE152"/>
  <c r="AE149"/>
  <c r="AE147"/>
  <c r="AE145"/>
  <c r="AE140"/>
  <c r="AE136"/>
  <c r="AE130"/>
  <c r="AE128"/>
  <c r="AE124"/>
  <c r="AE122"/>
  <c r="AE120"/>
  <c r="AE118"/>
  <c r="AE116"/>
  <c r="AE112"/>
  <c r="AE107"/>
  <c r="AE103"/>
  <c r="AE99"/>
  <c r="AE96"/>
  <c r="AE93"/>
  <c r="AE90"/>
  <c r="AE296"/>
  <c r="AE292"/>
  <c r="AE288"/>
  <c r="AE283"/>
  <c r="AE279"/>
  <c r="AE265"/>
  <c r="AE257"/>
  <c r="AE245"/>
  <c r="AE237"/>
  <c r="AE233"/>
  <c r="AE226"/>
  <c r="AE218"/>
  <c r="AE214"/>
  <c r="AE212"/>
  <c r="AE210"/>
  <c r="AE208"/>
  <c r="AE197"/>
  <c r="AE195"/>
  <c r="AE106"/>
  <c r="AE105"/>
  <c r="AE98"/>
  <c r="AE95"/>
  <c r="AE295"/>
  <c r="AE291"/>
  <c r="AE287"/>
  <c r="AE276"/>
  <c r="AE271"/>
  <c r="AE263"/>
  <c r="AE255"/>
  <c r="AE236"/>
  <c r="AE231"/>
  <c r="AE224"/>
  <c r="AE76"/>
  <c r="AE74"/>
  <c r="AE72"/>
  <c r="AE70"/>
  <c r="AE68"/>
  <c r="AE66"/>
  <c r="Y200"/>
  <c r="Q60"/>
  <c r="AE194"/>
  <c r="AE188"/>
  <c r="AE186"/>
  <c r="AE182"/>
  <c r="AE180"/>
  <c r="AE176"/>
  <c r="AE150"/>
  <c r="AE121"/>
  <c r="AE113"/>
  <c r="AE108"/>
  <c r="AE100"/>
  <c r="AE91"/>
  <c r="AE86"/>
  <c r="AE82"/>
  <c r="AE78"/>
  <c r="AB200"/>
  <c r="X200"/>
  <c r="N200"/>
  <c r="AE174"/>
  <c r="AE171"/>
  <c r="AE169"/>
  <c r="AE167"/>
  <c r="AE165"/>
  <c r="AE163"/>
  <c r="AE161"/>
  <c r="AE159"/>
  <c r="AE157"/>
  <c r="AE155"/>
  <c r="AE153"/>
  <c r="AE148"/>
  <c r="AE127"/>
  <c r="AE115"/>
  <c r="AE109"/>
  <c r="AE101"/>
  <c r="AE92"/>
  <c r="AE75"/>
  <c r="AE67"/>
  <c r="AE53"/>
  <c r="Y60"/>
  <c r="V60"/>
  <c r="Z60"/>
  <c r="AE44"/>
  <c r="AE42"/>
  <c r="AE40"/>
  <c r="AE38"/>
  <c r="AE36"/>
  <c r="S36" s="1"/>
  <c r="AE34"/>
  <c r="S34" s="1"/>
  <c r="AE32"/>
  <c r="S32" s="1"/>
  <c r="AE30"/>
  <c r="S30" s="1"/>
  <c r="AE22"/>
  <c r="S22" s="1"/>
  <c r="AE77"/>
  <c r="AE69"/>
  <c r="AE64"/>
  <c r="AE56"/>
  <c r="AE54"/>
  <c r="AE37"/>
  <c r="S37" s="1"/>
  <c r="AE35"/>
  <c r="S35" s="1"/>
  <c r="AE33"/>
  <c r="S33" s="1"/>
  <c r="AE31"/>
  <c r="S31" s="1"/>
  <c r="Y48"/>
  <c r="V48"/>
  <c r="Z48"/>
  <c r="V26"/>
  <c r="Z26"/>
  <c r="C32" i="18"/>
  <c r="K252" i="2"/>
  <c r="K251"/>
  <c r="I253"/>
  <c r="D14" i="29"/>
  <c r="J92" i="2"/>
  <c r="K100"/>
  <c r="J94"/>
  <c r="J86"/>
  <c r="J234"/>
  <c r="J229"/>
  <c r="K221"/>
  <c r="K202"/>
  <c r="K177"/>
  <c r="J173"/>
  <c r="J172"/>
  <c r="K169"/>
  <c r="J148"/>
  <c r="K135"/>
  <c r="K131"/>
  <c r="K241"/>
  <c r="K9"/>
  <c r="J33"/>
  <c r="K55"/>
  <c r="J54"/>
  <c r="J62"/>
  <c r="J59"/>
  <c r="K76"/>
  <c r="K5"/>
  <c r="J243"/>
  <c r="K47"/>
  <c r="J114"/>
  <c r="J102"/>
  <c r="J203"/>
  <c r="D569" i="3"/>
  <c r="J189" i="2"/>
  <c r="K176"/>
  <c r="K173"/>
  <c r="E247" i="3"/>
  <c r="E122"/>
  <c r="K159" i="2"/>
  <c r="K154"/>
  <c r="H253"/>
  <c r="K146"/>
  <c r="E248" i="3"/>
  <c r="J144" i="2"/>
  <c r="J143"/>
  <c r="J142"/>
  <c r="K140"/>
  <c r="E43" i="3"/>
  <c r="E510"/>
  <c r="D255" i="2"/>
  <c r="E87" i="3"/>
  <c r="J31" i="2"/>
  <c r="J20"/>
  <c r="K11"/>
  <c r="K43"/>
  <c r="J41"/>
  <c r="J39"/>
  <c r="J36"/>
  <c r="K28"/>
  <c r="K17"/>
  <c r="K23"/>
  <c r="J18"/>
  <c r="J30"/>
  <c r="J2"/>
  <c r="J101"/>
  <c r="K92"/>
  <c r="E258" i="3"/>
  <c r="E800"/>
  <c r="E529"/>
  <c r="E436"/>
  <c r="E72"/>
  <c r="D15"/>
  <c r="D632"/>
  <c r="D718"/>
  <c r="D463"/>
  <c r="E332"/>
  <c r="E705"/>
  <c r="E460"/>
  <c r="E304"/>
  <c r="D796"/>
  <c r="H119" i="2"/>
  <c r="J43"/>
  <c r="J28"/>
  <c r="E516" i="3"/>
  <c r="D434"/>
  <c r="D93"/>
  <c r="E471"/>
  <c r="D547"/>
  <c r="E178"/>
  <c r="E480"/>
  <c r="E235"/>
  <c r="E519"/>
  <c r="D658"/>
  <c r="E548"/>
  <c r="E418"/>
  <c r="E623"/>
  <c r="E658"/>
  <c r="D775"/>
  <c r="D453"/>
  <c r="E371"/>
  <c r="E130"/>
  <c r="E372"/>
  <c r="D560"/>
  <c r="D282"/>
  <c r="D188"/>
  <c r="E398"/>
  <c r="D126"/>
  <c r="D603"/>
  <c r="K86" i="2"/>
  <c r="D599" i="3"/>
  <c r="E659"/>
  <c r="D702"/>
  <c r="D164"/>
  <c r="D330"/>
  <c r="D476"/>
  <c r="D426"/>
  <c r="E684"/>
  <c r="E518"/>
  <c r="E209"/>
  <c r="E632"/>
  <c r="D812"/>
  <c r="D38"/>
  <c r="D396"/>
  <c r="E57"/>
  <c r="D499"/>
  <c r="D543"/>
  <c r="D430"/>
  <c r="E46"/>
  <c r="D40"/>
  <c r="E797"/>
  <c r="D177"/>
  <c r="E403"/>
  <c r="E416"/>
  <c r="D35"/>
  <c r="D157"/>
  <c r="E817"/>
  <c r="E405"/>
  <c r="E504"/>
  <c r="E712"/>
  <c r="E112"/>
  <c r="D706"/>
  <c r="E751"/>
  <c r="E104"/>
  <c r="D711"/>
  <c r="D204"/>
  <c r="E678"/>
  <c r="E37"/>
  <c r="D656"/>
  <c r="E777"/>
  <c r="E505"/>
  <c r="K41" i="2"/>
  <c r="J4"/>
  <c r="K84"/>
  <c r="K30"/>
  <c r="K4"/>
  <c r="E444" i="3"/>
  <c r="D753"/>
  <c r="D210"/>
  <c r="E482"/>
  <c r="D813"/>
  <c r="D678"/>
  <c r="D180"/>
  <c r="E525"/>
  <c r="E461"/>
  <c r="E478"/>
  <c r="D427"/>
  <c r="E581"/>
  <c r="D555"/>
  <c r="D145"/>
  <c r="D34"/>
  <c r="E331"/>
  <c r="D4"/>
  <c r="D698"/>
  <c r="D100"/>
  <c r="D109"/>
  <c r="D329"/>
  <c r="D298"/>
  <c r="D592"/>
  <c r="E135"/>
  <c r="D590"/>
  <c r="E395"/>
  <c r="E528"/>
  <c r="E560"/>
  <c r="G560" s="1"/>
  <c r="E204"/>
  <c r="F204" s="1"/>
  <c r="D340"/>
  <c r="D737"/>
  <c r="E375"/>
  <c r="D94"/>
  <c r="E277"/>
  <c r="E547"/>
  <c r="E279"/>
  <c r="E579"/>
  <c r="E463"/>
  <c r="E542"/>
  <c r="D386"/>
  <c r="D397"/>
  <c r="E349"/>
  <c r="D130"/>
  <c r="F130" s="1"/>
  <c r="E169"/>
  <c r="E796"/>
  <c r="G796" s="1"/>
  <c r="D230"/>
  <c r="D125"/>
  <c r="E726"/>
  <c r="D757"/>
  <c r="D492"/>
  <c r="D568"/>
  <c r="D601"/>
  <c r="D734"/>
  <c r="D515"/>
  <c r="D821"/>
  <c r="E570"/>
  <c r="D102"/>
  <c r="E758"/>
  <c r="D693"/>
  <c r="E458"/>
  <c r="E690"/>
  <c r="D71"/>
  <c r="D338"/>
  <c r="E593"/>
  <c r="E309"/>
  <c r="D181"/>
  <c r="E242"/>
  <c r="E629"/>
  <c r="E826"/>
  <c r="E340"/>
  <c r="G340" s="1"/>
  <c r="D421"/>
  <c r="E222"/>
  <c r="D142"/>
  <c r="E613"/>
  <c r="D627"/>
  <c r="D502"/>
  <c r="D691"/>
  <c r="E752"/>
  <c r="D238"/>
  <c r="E736"/>
  <c r="E434"/>
  <c r="F434" s="1"/>
  <c r="D799"/>
  <c r="D652"/>
  <c r="E804"/>
  <c r="E316"/>
  <c r="E744"/>
  <c r="D824"/>
  <c r="D17"/>
  <c r="D43"/>
  <c r="F43" s="1"/>
  <c r="E544"/>
  <c r="D189"/>
  <c r="J17" i="2"/>
  <c r="J19"/>
  <c r="K2"/>
  <c r="D339" i="3"/>
  <c r="D624"/>
  <c r="D535"/>
  <c r="D514"/>
  <c r="D797"/>
  <c r="G797" s="1"/>
  <c r="E392"/>
  <c r="D720"/>
  <c r="D528"/>
  <c r="E704"/>
  <c r="E816"/>
  <c r="E390"/>
  <c r="E156"/>
  <c r="D359"/>
  <c r="D767"/>
  <c r="D778"/>
  <c r="D526"/>
  <c r="F526" s="1"/>
  <c r="E433"/>
  <c r="D326"/>
  <c r="D3"/>
  <c r="E13"/>
  <c r="D454"/>
  <c r="E459"/>
  <c r="D333"/>
  <c r="E68"/>
  <c r="D822"/>
  <c r="E792"/>
  <c r="E668"/>
  <c r="E453"/>
  <c r="E667"/>
  <c r="D190"/>
  <c r="E89"/>
  <c r="E733"/>
  <c r="D709"/>
  <c r="D305"/>
  <c r="E351"/>
  <c r="E267"/>
  <c r="D375"/>
  <c r="E811"/>
  <c r="D766"/>
  <c r="D385"/>
  <c r="E238"/>
  <c r="E725"/>
  <c r="D679"/>
  <c r="E757"/>
  <c r="D444"/>
  <c r="D719"/>
  <c r="E713"/>
  <c r="E698"/>
  <c r="E780"/>
  <c r="D581"/>
  <c r="E125"/>
  <c r="G125" s="1"/>
  <c r="E791"/>
  <c r="D692"/>
  <c r="D259"/>
  <c r="E671"/>
  <c r="E748"/>
  <c r="E126"/>
  <c r="G126" s="1"/>
  <c r="E419"/>
  <c r="E660"/>
  <c r="D308"/>
  <c r="D628"/>
  <c r="D683"/>
  <c r="D833"/>
  <c r="E588"/>
  <c r="D801"/>
  <c r="E546"/>
  <c r="D456"/>
  <c r="D69"/>
  <c r="D505"/>
  <c r="F505" s="1"/>
  <c r="E455"/>
  <c r="E634"/>
  <c r="D395"/>
  <c r="D648"/>
  <c r="E208"/>
  <c r="D575"/>
  <c r="E466"/>
  <c r="E651"/>
  <c r="E650"/>
  <c r="E454"/>
  <c r="D566"/>
  <c r="E180"/>
  <c r="G180" s="1"/>
  <c r="D112"/>
  <c r="E94"/>
  <c r="F94" s="1"/>
  <c r="E290"/>
  <c r="D316"/>
  <c r="D795"/>
  <c r="D5"/>
  <c r="E718"/>
  <c r="E533"/>
  <c r="D418"/>
  <c r="D37"/>
  <c r="F37" s="1"/>
  <c r="E561"/>
  <c r="E133"/>
  <c r="E220"/>
  <c r="D406"/>
  <c r="E768"/>
  <c r="E701"/>
  <c r="D455"/>
  <c r="E348"/>
  <c r="D521"/>
  <c r="D452"/>
  <c r="D635"/>
  <c r="D665"/>
  <c r="E577"/>
  <c r="D657"/>
  <c r="E522"/>
  <c r="E425"/>
  <c r="D223"/>
  <c r="D625"/>
  <c r="E15"/>
  <c r="F15" s="1"/>
  <c r="E401"/>
  <c r="E630"/>
  <c r="E269"/>
  <c r="E517"/>
  <c r="D508"/>
  <c r="D570"/>
  <c r="D449"/>
  <c r="D712"/>
  <c r="E502"/>
  <c r="G502" s="1"/>
  <c r="E670"/>
  <c r="D370"/>
  <c r="E437"/>
  <c r="D577"/>
  <c r="E513"/>
  <c r="E451"/>
  <c r="G451" s="1"/>
  <c r="E728"/>
  <c r="E120"/>
  <c r="D166"/>
  <c r="D266"/>
  <c r="D313"/>
  <c r="E207"/>
  <c r="E342"/>
  <c r="D793"/>
  <c r="E296"/>
  <c r="D727"/>
  <c r="D550"/>
  <c r="D334"/>
  <c r="D345"/>
  <c r="D32"/>
  <c r="D823"/>
  <c r="D268"/>
  <c r="D802"/>
  <c r="E42"/>
  <c r="E102"/>
  <c r="F102" s="1"/>
  <c r="E508"/>
  <c r="G508" s="1"/>
  <c r="D803"/>
  <c r="D623"/>
  <c r="G623" s="1"/>
  <c r="E188"/>
  <c r="G188" s="1"/>
  <c r="D645"/>
  <c r="E294"/>
  <c r="D146"/>
  <c r="E509"/>
  <c r="E541"/>
  <c r="D744"/>
  <c r="F744" s="1"/>
  <c r="E538"/>
  <c r="E432"/>
  <c r="D748"/>
  <c r="E717"/>
  <c r="D405"/>
  <c r="F405" s="1"/>
  <c r="D636"/>
  <c r="D425"/>
  <c r="G425" s="1"/>
  <c r="D351"/>
  <c r="G351" s="1"/>
  <c r="D42"/>
  <c r="F42" s="1"/>
  <c r="E784"/>
  <c r="D815"/>
  <c r="D682"/>
  <c r="D439"/>
  <c r="E78"/>
  <c r="E109"/>
  <c r="F109" s="1"/>
  <c r="E95"/>
  <c r="D559"/>
  <c r="D383"/>
  <c r="E397"/>
  <c r="D186"/>
  <c r="E514"/>
  <c r="D591"/>
  <c r="D789"/>
  <c r="E327"/>
  <c r="E124"/>
  <c r="E770"/>
  <c r="D689"/>
  <c r="J61" i="2"/>
  <c r="K60"/>
  <c r="K59"/>
  <c r="G94" i="3"/>
  <c r="K58" i="2"/>
  <c r="I119"/>
  <c r="J56"/>
  <c r="K56"/>
  <c r="F375" i="3"/>
  <c r="F125"/>
  <c r="C23" i="4" s="1"/>
  <c r="F757" i="3"/>
  <c r="F547"/>
  <c r="F463"/>
  <c r="F560"/>
  <c r="G204"/>
  <c r="F112"/>
  <c r="F316"/>
  <c r="G15"/>
  <c r="E144"/>
  <c r="D342"/>
  <c r="E359"/>
  <c r="E747"/>
  <c r="D781"/>
  <c r="E25"/>
  <c r="D393"/>
  <c r="E404"/>
  <c r="G404" s="1"/>
  <c r="E819"/>
  <c r="D613"/>
  <c r="D756"/>
  <c r="E599"/>
  <c r="F599" s="1"/>
  <c r="E98"/>
  <c r="E137"/>
  <c r="D504"/>
  <c r="G504" s="1"/>
  <c r="D572"/>
  <c r="D328"/>
  <c r="E491"/>
  <c r="E654"/>
  <c r="E337"/>
  <c r="E142"/>
  <c r="G142" s="1"/>
  <c r="E625"/>
  <c r="E558"/>
  <c r="D651"/>
  <c r="E134"/>
  <c r="E470"/>
  <c r="E719"/>
  <c r="G719" s="1"/>
  <c r="E445"/>
  <c r="E155"/>
  <c r="E145"/>
  <c r="F145" s="1"/>
  <c r="D16"/>
  <c r="D243"/>
  <c r="E289"/>
  <c r="D247"/>
  <c r="E345"/>
  <c r="D344"/>
  <c r="D542"/>
  <c r="D310"/>
  <c r="D684"/>
  <c r="F684" s="1"/>
  <c r="E40"/>
  <c r="F40" s="1"/>
  <c r="D694"/>
  <c r="E683"/>
  <c r="G683" s="1"/>
  <c r="D419"/>
  <c r="G419" s="1"/>
  <c r="D429"/>
  <c r="D529"/>
  <c r="G529" s="1"/>
  <c r="D594"/>
  <c r="D573"/>
  <c r="E467"/>
  <c r="D686"/>
  <c r="E38"/>
  <c r="G38" s="1"/>
  <c r="D387"/>
  <c r="E179"/>
  <c r="D834"/>
  <c r="D179"/>
  <c r="F179" s="1"/>
  <c r="E4"/>
  <c r="F4" s="1"/>
  <c r="D57"/>
  <c r="F57" s="1"/>
  <c r="D637"/>
  <c r="E79"/>
  <c r="D153"/>
  <c r="D70"/>
  <c r="D45"/>
  <c r="E834"/>
  <c r="D602"/>
  <c r="D825"/>
  <c r="D464"/>
  <c r="D705"/>
  <c r="G705" s="1"/>
  <c r="D373"/>
  <c r="E601"/>
  <c r="G601" s="1"/>
  <c r="E148"/>
  <c r="E452"/>
  <c r="E45"/>
  <c r="E167"/>
  <c r="E483"/>
  <c r="E382"/>
  <c r="D12"/>
  <c r="E243"/>
  <c r="G243" s="1"/>
  <c r="D376"/>
  <c r="E540"/>
  <c r="E465"/>
  <c r="D343"/>
  <c r="D124"/>
  <c r="E223"/>
  <c r="G223" s="1"/>
  <c r="E346"/>
  <c r="E14"/>
  <c r="E302"/>
  <c r="E199"/>
  <c r="D41"/>
  <c r="E298"/>
  <c r="F298" s="1"/>
  <c r="E373"/>
  <c r="G373" s="1"/>
  <c r="E808"/>
  <c r="D612"/>
  <c r="D447"/>
  <c r="E305"/>
  <c r="G305" s="1"/>
  <c r="D169"/>
  <c r="G169" s="1"/>
  <c r="E720"/>
  <c r="F720" s="1"/>
  <c r="E524"/>
  <c r="E614"/>
  <c r="E681"/>
  <c r="E344"/>
  <c r="D785"/>
  <c r="E299"/>
  <c r="D207"/>
  <c r="E574"/>
  <c r="D707"/>
  <c r="D814"/>
  <c r="E549"/>
  <c r="E71"/>
  <c r="G71" s="1"/>
  <c r="E832"/>
  <c r="D72"/>
  <c r="D388"/>
  <c r="E306"/>
  <c r="D390"/>
  <c r="F390" s="1"/>
  <c r="D561"/>
  <c r="F561" s="1"/>
  <c r="E383"/>
  <c r="G383" s="1"/>
  <c r="E722"/>
  <c r="D800"/>
  <c r="F800" s="1"/>
  <c r="E603"/>
  <c r="F603" s="1"/>
  <c r="E203"/>
  <c r="E627"/>
  <c r="F627" s="1"/>
  <c r="E177"/>
  <c r="G177" s="1"/>
  <c r="E731"/>
  <c r="E703"/>
  <c r="D222"/>
  <c r="D436"/>
  <c r="F436" s="1"/>
  <c r="D477"/>
  <c r="D690"/>
  <c r="E764"/>
  <c r="D546"/>
  <c r="G546" s="1"/>
  <c r="D448"/>
  <c r="E65"/>
  <c r="E91"/>
  <c r="D167"/>
  <c r="G167" s="1"/>
  <c r="E297"/>
  <c r="D759"/>
  <c r="E799"/>
  <c r="F799" s="1"/>
  <c r="J55" i="2"/>
  <c r="G359" i="3"/>
  <c r="G130"/>
  <c r="D220"/>
  <c r="F220" s="1"/>
  <c r="E500"/>
  <c r="D783"/>
  <c r="E821"/>
  <c r="G821" s="1"/>
  <c r="D659"/>
  <c r="F659" s="1"/>
  <c r="E802"/>
  <c r="D582"/>
  <c r="E727"/>
  <c r="E21"/>
  <c r="D248"/>
  <c r="G248" s="1"/>
  <c r="D242"/>
  <c r="G242" s="1"/>
  <c r="D350"/>
  <c r="E680"/>
  <c r="D65"/>
  <c r="D136"/>
  <c r="E746"/>
  <c r="E381"/>
  <c r="E499"/>
  <c r="D493"/>
  <c r="D525"/>
  <c r="D676"/>
  <c r="E624"/>
  <c r="D437"/>
  <c r="E526"/>
  <c r="G526" s="1"/>
  <c r="D458"/>
  <c r="G458" s="1"/>
  <c r="E521"/>
  <c r="D348"/>
  <c r="D470"/>
  <c r="D790"/>
  <c r="E801"/>
  <c r="D133"/>
  <c r="F133" s="1"/>
  <c r="D21"/>
  <c r="E131"/>
  <c r="D232"/>
  <c r="D7"/>
  <c r="E825"/>
  <c r="E682"/>
  <c r="G682" s="1"/>
  <c r="E803"/>
  <c r="D758"/>
  <c r="D231"/>
  <c r="E637"/>
  <c r="E753"/>
  <c r="D522"/>
  <c r="F522" s="1"/>
  <c r="D80"/>
  <c r="E702"/>
  <c r="F702" s="1"/>
  <c r="D307"/>
  <c r="D432"/>
  <c r="D39"/>
  <c r="E734"/>
  <c r="E360"/>
  <c r="E759"/>
  <c r="F759" s="1"/>
  <c r="E400"/>
  <c r="D297"/>
  <c r="E783"/>
  <c r="D818"/>
  <c r="E282"/>
  <c r="D131"/>
  <c r="F131" s="1"/>
  <c r="E427"/>
  <c r="D571"/>
  <c r="D337"/>
  <c r="E602"/>
  <c r="G602" s="1"/>
  <c r="E812"/>
  <c r="F812" s="1"/>
  <c r="D792"/>
  <c r="G792" s="1"/>
  <c r="D331"/>
  <c r="E793"/>
  <c r="G793" s="1"/>
  <c r="D205"/>
  <c r="E794"/>
  <c r="D509"/>
  <c r="E551"/>
  <c r="E376"/>
  <c r="E399"/>
  <c r="D467"/>
  <c r="E387"/>
  <c r="G387" s="1"/>
  <c r="E97"/>
  <c r="D631"/>
  <c r="D752"/>
  <c r="F752" s="1"/>
  <c r="D400"/>
  <c r="E339"/>
  <c r="G339" s="1"/>
  <c r="D725"/>
  <c r="D258"/>
  <c r="G258" s="1"/>
  <c r="D713"/>
  <c r="E656"/>
  <c r="D461"/>
  <c r="F461" s="1"/>
  <c r="E315"/>
  <c r="E36"/>
  <c r="D269"/>
  <c r="F269" s="1"/>
  <c r="E246"/>
  <c r="D735"/>
  <c r="D404"/>
  <c r="F404" s="1"/>
  <c r="D810"/>
  <c r="D621"/>
  <c r="E756"/>
  <c r="F756" s="1"/>
  <c r="D777"/>
  <c r="D764"/>
  <c r="E676"/>
  <c r="G676" s="1"/>
  <c r="D704"/>
  <c r="D626"/>
  <c r="E582"/>
  <c r="D507"/>
  <c r="E685"/>
  <c r="D56"/>
  <c r="E166"/>
  <c r="F166" s="1"/>
  <c r="D290"/>
  <c r="E256"/>
  <c r="E313"/>
  <c r="F313" s="1"/>
  <c r="D782"/>
  <c r="D289"/>
  <c r="F289" s="1"/>
  <c r="D462"/>
  <c r="D256"/>
  <c r="D510"/>
  <c r="G510" s="1"/>
  <c r="D134"/>
  <c r="D722"/>
  <c r="E312"/>
  <c r="E333"/>
  <c r="F333" s="1"/>
  <c r="E236"/>
  <c r="D615"/>
  <c r="D6"/>
  <c r="E386"/>
  <c r="F386" s="1"/>
  <c r="D551"/>
  <c r="F551" s="1"/>
  <c r="E795"/>
  <c r="G795" s="1"/>
  <c r="D346"/>
  <c r="G346" s="1"/>
  <c r="D270"/>
  <c r="D832"/>
  <c r="E280"/>
  <c r="E234"/>
  <c r="E338"/>
  <c r="E157"/>
  <c r="E494"/>
  <c r="E67"/>
  <c r="E244"/>
  <c r="D513"/>
  <c r="E506"/>
  <c r="E645"/>
  <c r="D700"/>
  <c r="E527"/>
  <c r="E414"/>
  <c r="D416"/>
  <c r="E711"/>
  <c r="G711" s="1"/>
  <c r="E689"/>
  <c r="D736"/>
  <c r="F736" s="1"/>
  <c r="D428"/>
  <c r="D593"/>
  <c r="E539"/>
  <c r="E781"/>
  <c r="F781" s="1"/>
  <c r="E374"/>
  <c r="D309"/>
  <c r="D277"/>
  <c r="F277" s="1"/>
  <c r="D87"/>
  <c r="D680"/>
  <c r="F680" s="1"/>
  <c r="E2"/>
  <c r="E815"/>
  <c r="G815" s="1"/>
  <c r="E283"/>
  <c r="E147"/>
  <c r="D299"/>
  <c r="D199"/>
  <c r="D58"/>
  <c r="D276"/>
  <c r="D123"/>
  <c r="D311"/>
  <c r="E291"/>
  <c r="D731"/>
  <c r="E438"/>
  <c r="E350"/>
  <c r="E123"/>
  <c r="D144"/>
  <c r="F144" s="1"/>
  <c r="D14"/>
  <c r="E101"/>
  <c r="D135"/>
  <c r="F135" s="1"/>
  <c r="E56"/>
  <c r="G56" s="1"/>
  <c r="E281"/>
  <c r="D817"/>
  <c r="F817" s="1"/>
  <c r="E575"/>
  <c r="F575" s="1"/>
  <c r="D749"/>
  <c r="D301"/>
  <c r="E785"/>
  <c r="G785" s="1"/>
  <c r="D97"/>
  <c r="F97" s="1"/>
  <c r="E96"/>
  <c r="D630"/>
  <c r="F630" s="1"/>
  <c r="E39"/>
  <c r="D726"/>
  <c r="G726" s="1"/>
  <c r="E550"/>
  <c r="F550" s="1"/>
  <c r="E385"/>
  <c r="E396"/>
  <c r="F396" s="1"/>
  <c r="D671"/>
  <c r="F671" s="1"/>
  <c r="E259"/>
  <c r="D649"/>
  <c r="E6"/>
  <c r="G6" s="1"/>
  <c r="D770"/>
  <c r="G770" s="1"/>
  <c r="E628"/>
  <c r="G628" s="1"/>
  <c r="D341"/>
  <c r="D562"/>
  <c r="E205"/>
  <c r="F205" s="1"/>
  <c r="E206"/>
  <c r="D750"/>
  <c r="D95"/>
  <c r="E520"/>
  <c r="E595"/>
  <c r="E827"/>
  <c r="E422"/>
  <c r="D208"/>
  <c r="F208" s="1"/>
  <c r="E543"/>
  <c r="G543" s="1"/>
  <c r="D335"/>
  <c r="E301"/>
  <c r="E389"/>
  <c r="E181"/>
  <c r="G181" s="1"/>
  <c r="E175"/>
  <c r="E12"/>
  <c r="E229"/>
  <c r="D246"/>
  <c r="F246" s="1"/>
  <c r="E103"/>
  <c r="D68"/>
  <c r="G68" s="1"/>
  <c r="D279"/>
  <c r="F279" s="1"/>
  <c r="E153"/>
  <c r="F153" s="1"/>
  <c r="D257"/>
  <c r="D2"/>
  <c r="F704"/>
  <c r="F801"/>
  <c r="G133"/>
  <c r="F348"/>
  <c r="F521"/>
  <c r="G522"/>
  <c r="F467"/>
  <c r="F825"/>
  <c r="G45"/>
  <c r="G627"/>
  <c r="G799"/>
  <c r="F72"/>
  <c r="G72"/>
  <c r="G802"/>
  <c r="F802"/>
  <c r="F753"/>
  <c r="F525"/>
  <c r="F427"/>
  <c r="F331"/>
  <c r="G499"/>
  <c r="F821"/>
  <c r="G269"/>
  <c r="F248"/>
  <c r="F727"/>
  <c r="F682"/>
  <c r="G744"/>
  <c r="F383"/>
  <c r="J51" i="2"/>
  <c r="F504" i="3"/>
  <c r="K48" i="2"/>
  <c r="G463" i="3"/>
  <c r="F452"/>
  <c r="F223"/>
  <c r="G467"/>
  <c r="G727"/>
  <c r="J45" i="2"/>
  <c r="J44"/>
  <c r="J42"/>
  <c r="K40"/>
  <c r="K39"/>
  <c r="G375" i="3"/>
  <c r="K33" i="2"/>
  <c r="K32"/>
  <c r="F581" i="3"/>
  <c r="F705"/>
  <c r="F796"/>
  <c r="J87" i="2"/>
  <c r="J224"/>
  <c r="J219"/>
  <c r="J213"/>
  <c r="J211"/>
  <c r="J206"/>
  <c r="J201"/>
  <c r="J195"/>
  <c r="J193"/>
  <c r="J166"/>
  <c r="J149"/>
  <c r="J137"/>
  <c r="J135"/>
  <c r="J133"/>
  <c r="J131"/>
  <c r="J128"/>
  <c r="K248"/>
  <c r="K242"/>
  <c r="K235"/>
  <c r="J88"/>
  <c r="K38"/>
  <c r="J165"/>
  <c r="J138"/>
  <c r="J57"/>
  <c r="J231"/>
  <c r="J29"/>
  <c r="J9"/>
  <c r="K24"/>
  <c r="J46"/>
  <c r="K37"/>
  <c r="K36"/>
  <c r="K35"/>
  <c r="J23"/>
  <c r="J83"/>
  <c r="J84"/>
  <c r="K78"/>
  <c r="K3"/>
  <c r="J113"/>
  <c r="J110"/>
  <c r="K105"/>
  <c r="K229"/>
  <c r="J222"/>
  <c r="J188"/>
  <c r="J210"/>
  <c r="J202"/>
  <c r="J200"/>
  <c r="J181"/>
  <c r="J180"/>
  <c r="J171"/>
  <c r="J167"/>
  <c r="K162"/>
  <c r="J157"/>
  <c r="K141"/>
  <c r="J136"/>
  <c r="J134"/>
  <c r="J124"/>
  <c r="J122"/>
  <c r="K247"/>
  <c r="K239"/>
  <c r="K245"/>
  <c r="J217"/>
  <c r="K31"/>
  <c r="K27"/>
  <c r="G461" i="3"/>
  <c r="D36"/>
  <c r="E669"/>
  <c r="D423"/>
  <c r="D67"/>
  <c r="E569"/>
  <c r="D235"/>
  <c r="F235" s="1"/>
  <c r="E679"/>
  <c r="D723"/>
  <c r="E723"/>
  <c r="E295"/>
  <c r="D669"/>
  <c r="E590"/>
  <c r="E665"/>
  <c r="G665" s="1"/>
  <c r="D92"/>
  <c r="E231"/>
  <c r="G231" s="1"/>
  <c r="D236"/>
  <c r="D384"/>
  <c r="D638"/>
  <c r="E237"/>
  <c r="D465"/>
  <c r="G465" s="1"/>
  <c r="E197"/>
  <c r="E32"/>
  <c r="G32" s="1"/>
  <c r="D209"/>
  <c r="F209" s="1"/>
  <c r="D104"/>
  <c r="G104" s="1"/>
  <c r="E69"/>
  <c r="D229"/>
  <c r="E591"/>
  <c r="E823"/>
  <c r="E462"/>
  <c r="E779"/>
  <c r="D327"/>
  <c r="D200"/>
  <c r="E233"/>
  <c r="D382"/>
  <c r="E647"/>
  <c r="E481"/>
  <c r="E810"/>
  <c r="F810" s="1"/>
  <c r="E447"/>
  <c r="G447" s="1"/>
  <c r="D315"/>
  <c r="G315" s="1"/>
  <c r="E469"/>
  <c r="E580"/>
  <c r="D714"/>
  <c r="E536"/>
  <c r="D588"/>
  <c r="D808"/>
  <c r="F808" s="1"/>
  <c r="D717"/>
  <c r="F717" s="1"/>
  <c r="E767"/>
  <c r="F767" s="1"/>
  <c r="E657"/>
  <c r="E426"/>
  <c r="G426" s="1"/>
  <c r="E35"/>
  <c r="F35" s="1"/>
  <c r="D524"/>
  <c r="E535"/>
  <c r="G535" s="1"/>
  <c r="D445"/>
  <c r="E370"/>
  <c r="E822"/>
  <c r="G822" s="1"/>
  <c r="D98"/>
  <c r="D433"/>
  <c r="G433" s="1"/>
  <c r="E709"/>
  <c r="D460"/>
  <c r="D481"/>
  <c r="F481" s="1"/>
  <c r="E537"/>
  <c r="D715"/>
  <c r="D349"/>
  <c r="F349" s="1"/>
  <c r="D494"/>
  <c r="G494" s="1"/>
  <c r="D120"/>
  <c r="F120" s="1"/>
  <c r="E268"/>
  <c r="G268" s="1"/>
  <c r="E190"/>
  <c r="F190" s="1"/>
  <c r="E73"/>
  <c r="D841"/>
  <c r="E284"/>
  <c r="E210"/>
  <c r="F210" s="1"/>
  <c r="D79"/>
  <c r="E814"/>
  <c r="D420"/>
  <c r="D237"/>
  <c r="F237" s="1"/>
  <c r="D374"/>
  <c r="D518"/>
  <c r="E93"/>
  <c r="F93" s="1"/>
  <c r="D539"/>
  <c r="F539" s="1"/>
  <c r="D549"/>
  <c r="E428"/>
  <c r="E648"/>
  <c r="G648" s="1"/>
  <c r="D295"/>
  <c r="E211"/>
  <c r="E439"/>
  <c r="D769"/>
  <c r="D654"/>
  <c r="D755"/>
  <c r="E555"/>
  <c r="G555" s="1"/>
  <c r="E456"/>
  <c r="F456" s="1"/>
  <c r="D360"/>
  <c r="F360" s="1"/>
  <c r="E23"/>
  <c r="E724"/>
  <c r="E515"/>
  <c r="G515" s="1"/>
  <c r="D614"/>
  <c r="D780"/>
  <c r="D422"/>
  <c r="D520"/>
  <c r="E750"/>
  <c r="E330"/>
  <c r="F330" s="1"/>
  <c r="D791"/>
  <c r="F791" s="1"/>
  <c r="E716"/>
  <c r="D101"/>
  <c r="E16"/>
  <c r="F16" s="1"/>
  <c r="D576"/>
  <c r="E841"/>
  <c r="D332"/>
  <c r="G332" s="1"/>
  <c r="D219"/>
  <c r="D24"/>
  <c r="D650"/>
  <c r="G650" s="1"/>
  <c r="E737"/>
  <c r="F737" s="1"/>
  <c r="E511"/>
  <c r="E334"/>
  <c r="D302"/>
  <c r="D201"/>
  <c r="D46"/>
  <c r="F46" s="1"/>
  <c r="E189"/>
  <c r="E58"/>
  <c r="E202"/>
  <c r="E113"/>
  <c r="E230"/>
  <c r="G230" s="1"/>
  <c r="E692"/>
  <c r="F692" s="1"/>
  <c r="D788"/>
  <c r="E276"/>
  <c r="E492"/>
  <c r="G492" s="1"/>
  <c r="E788"/>
  <c r="E626"/>
  <c r="G626" s="1"/>
  <c r="D670"/>
  <c r="E693"/>
  <c r="E813"/>
  <c r="F813" s="1"/>
  <c r="E572"/>
  <c r="E420"/>
  <c r="G420" s="1"/>
  <c r="D540"/>
  <c r="E562"/>
  <c r="E694"/>
  <c r="G694" s="1"/>
  <c r="E706"/>
  <c r="G706" s="1"/>
  <c r="D206"/>
  <c r="D541"/>
  <c r="E421"/>
  <c r="G421" s="1"/>
  <c r="D629"/>
  <c r="G629" s="1"/>
  <c r="E431"/>
  <c r="D595"/>
  <c r="E310"/>
  <c r="F310" s="1"/>
  <c r="D827"/>
  <c r="F827" s="1"/>
  <c r="E311"/>
  <c r="E729"/>
  <c r="D685"/>
  <c r="D96"/>
  <c r="E343"/>
  <c r="D751"/>
  <c r="G751" s="1"/>
  <c r="E41"/>
  <c r="E686"/>
  <c r="G686" s="1"/>
  <c r="D511"/>
  <c r="E576"/>
  <c r="E653"/>
  <c r="E388"/>
  <c r="E300"/>
  <c r="D312"/>
  <c r="D747"/>
  <c r="E92"/>
  <c r="G92" s="1"/>
  <c r="D517"/>
  <c r="E769"/>
  <c r="G769" s="1"/>
  <c r="E824"/>
  <c r="D548"/>
  <c r="G548" s="1"/>
  <c r="E592"/>
  <c r="G592" s="1"/>
  <c r="D667"/>
  <c r="F667" s="1"/>
  <c r="E755"/>
  <c r="E766"/>
  <c r="E778"/>
  <c r="G778" s="1"/>
  <c r="D527"/>
  <c r="E476"/>
  <c r="F476" s="1"/>
  <c r="D471"/>
  <c r="F471" s="1"/>
  <c r="E406"/>
  <c r="F406" s="1"/>
  <c r="E266"/>
  <c r="F266" s="1"/>
  <c r="E100"/>
  <c r="G100" s="1"/>
  <c r="D291"/>
  <c r="G291" s="1"/>
  <c r="D283"/>
  <c r="G283" s="1"/>
  <c r="D811"/>
  <c r="D779"/>
  <c r="D516"/>
  <c r="D221"/>
  <c r="E34"/>
  <c r="G34" s="1"/>
  <c r="D469"/>
  <c r="D381"/>
  <c r="D544"/>
  <c r="D482"/>
  <c r="F482" s="1"/>
  <c r="D668"/>
  <c r="G668" s="1"/>
  <c r="E164"/>
  <c r="F164" s="1"/>
  <c r="D733"/>
  <c r="G733" s="1"/>
  <c r="D634"/>
  <c r="F634" s="1"/>
  <c r="D742"/>
  <c r="D786"/>
  <c r="D643"/>
  <c r="E687"/>
  <c r="E278"/>
  <c r="E329"/>
  <c r="F329" s="1"/>
  <c r="E571"/>
  <c r="D506"/>
  <c r="D574"/>
  <c r="D578" s="1"/>
  <c r="E707"/>
  <c r="D203"/>
  <c r="E594"/>
  <c r="G594" s="1"/>
  <c r="D399"/>
  <c r="E308"/>
  <c r="E833"/>
  <c r="F833" s="1"/>
  <c r="D137"/>
  <c r="F137" s="1"/>
  <c r="E232"/>
  <c r="D417"/>
  <c r="E440"/>
  <c r="D147"/>
  <c r="D103"/>
  <c r="G103" s="1"/>
  <c r="E3"/>
  <c r="G3" s="1"/>
  <c r="E335"/>
  <c r="G335" s="1"/>
  <c r="D401"/>
  <c r="D703"/>
  <c r="D450"/>
  <c r="D91"/>
  <c r="E186"/>
  <c r="E168"/>
  <c r="E201"/>
  <c r="D168"/>
  <c r="F168" s="1"/>
  <c r="D23"/>
  <c r="F23" s="1"/>
  <c r="E652"/>
  <c r="D794"/>
  <c r="E394"/>
  <c r="D111"/>
  <c r="E80"/>
  <c r="D389"/>
  <c r="G389" s="1"/>
  <c r="E818"/>
  <c r="E423"/>
  <c r="D784"/>
  <c r="D728"/>
  <c r="D660"/>
  <c r="G660" s="1"/>
  <c r="E430"/>
  <c r="G430" s="1"/>
  <c r="E638"/>
  <c r="E635"/>
  <c r="G635" s="1"/>
  <c r="E384"/>
  <c r="D519"/>
  <c r="F519" s="1"/>
  <c r="D804"/>
  <c r="D466"/>
  <c r="G466" s="1"/>
  <c r="D431"/>
  <c r="F431" s="1"/>
  <c r="D398"/>
  <c r="D816"/>
  <c r="F816" s="1"/>
  <c r="E631"/>
  <c r="D300"/>
  <c r="F300" s="1"/>
  <c r="E221"/>
  <c r="E24"/>
  <c r="G24" s="1"/>
  <c r="E70"/>
  <c r="D122"/>
  <c r="G122" s="1"/>
  <c r="E54"/>
  <c r="D284"/>
  <c r="E219"/>
  <c r="G219" s="1"/>
  <c r="G659"/>
  <c r="G599"/>
  <c r="F792"/>
  <c r="F433"/>
  <c r="E523"/>
  <c r="G395"/>
  <c r="G235"/>
  <c r="G737"/>
  <c r="G316"/>
  <c r="G35"/>
  <c r="F229"/>
  <c r="F562"/>
  <c r="F465"/>
  <c r="F626"/>
  <c r="F315"/>
  <c r="G588"/>
  <c r="F69"/>
  <c r="F665"/>
  <c r="G120"/>
  <c r="F32"/>
  <c r="F823"/>
  <c r="F104"/>
  <c r="G374"/>
  <c r="G67"/>
  <c r="G236"/>
  <c r="G717"/>
  <c r="F447"/>
  <c r="K25" i="2"/>
  <c r="I255"/>
  <c r="G471" i="3"/>
  <c r="G581"/>
  <c r="G678"/>
  <c r="G43"/>
  <c r="F723"/>
  <c r="J22" i="2"/>
  <c r="F36" i="3"/>
  <c r="G36"/>
  <c r="G718"/>
  <c r="F718"/>
  <c r="F454"/>
  <c r="G704"/>
  <c r="F359"/>
  <c r="G4"/>
  <c r="G684"/>
  <c r="G632"/>
  <c r="G220"/>
  <c r="G348"/>
  <c r="G37"/>
  <c r="G521"/>
  <c r="G418"/>
  <c r="G205"/>
  <c r="G603"/>
  <c r="F21"/>
  <c r="D372"/>
  <c r="F372" s="1"/>
  <c r="D483"/>
  <c r="G483" s="1"/>
  <c r="E691"/>
  <c r="G691" s="1"/>
  <c r="E559"/>
  <c r="D156"/>
  <c r="F156" s="1"/>
  <c r="D724"/>
  <c r="D647"/>
  <c r="D746"/>
  <c r="D233"/>
  <c r="E136"/>
  <c r="D472"/>
  <c r="E448"/>
  <c r="E415"/>
  <c r="G415" s="1"/>
  <c r="D819"/>
  <c r="D304"/>
  <c r="D392"/>
  <c r="F392" s="1"/>
  <c r="D491"/>
  <c r="E449"/>
  <c r="D480"/>
  <c r="E557"/>
  <c r="D701"/>
  <c r="G701" s="1"/>
  <c r="E326"/>
  <c r="D403"/>
  <c r="D500"/>
  <c r="D451"/>
  <c r="F451" s="1"/>
  <c r="E477"/>
  <c r="E568"/>
  <c r="D533"/>
  <c r="F533" s="1"/>
  <c r="E610"/>
  <c r="D579"/>
  <c r="G579" s="1"/>
  <c r="E90"/>
  <c r="E493"/>
  <c r="D503"/>
  <c r="E714"/>
  <c r="E646"/>
  <c r="E789"/>
  <c r="E745"/>
  <c r="D536"/>
  <c r="D687"/>
  <c r="E643"/>
  <c r="E786"/>
  <c r="E742"/>
  <c r="D610"/>
  <c r="F610" s="1"/>
  <c r="D155"/>
  <c r="D745"/>
  <c r="F745" s="1"/>
  <c r="D646"/>
  <c r="E503"/>
  <c r="D90"/>
  <c r="E612"/>
  <c r="F612" s="1"/>
  <c r="E566"/>
  <c r="G566" s="1"/>
  <c r="E450"/>
  <c r="D414"/>
  <c r="F414" s="1"/>
  <c r="E700"/>
  <c r="G700" s="1"/>
  <c r="D478"/>
  <c r="F478" s="1"/>
  <c r="D459"/>
  <c r="F459" s="1"/>
  <c r="E293"/>
  <c r="D415"/>
  <c r="F415" s="1"/>
  <c r="E472"/>
  <c r="D537"/>
  <c r="E790"/>
  <c r="E715"/>
  <c r="D294"/>
  <c r="G294" s="1"/>
  <c r="E111"/>
  <c r="E270"/>
  <c r="D25"/>
  <c r="D113"/>
  <c r="D73"/>
  <c r="D371"/>
  <c r="E735"/>
  <c r="E636"/>
  <c r="E417"/>
  <c r="D438"/>
  <c r="F438" s="1"/>
  <c r="D202"/>
  <c r="D306"/>
  <c r="G306" s="1"/>
  <c r="D394"/>
  <c r="E200"/>
  <c r="E146"/>
  <c r="G146" s="1"/>
  <c r="D281"/>
  <c r="F281" s="1"/>
  <c r="E17"/>
  <c r="D78"/>
  <c r="G78" s="1"/>
  <c r="D175"/>
  <c r="G175" s="1"/>
  <c r="D244"/>
  <c r="G244" s="1"/>
  <c r="D580"/>
  <c r="D280"/>
  <c r="G280" s="1"/>
  <c r="D13"/>
  <c r="F13" s="1"/>
  <c r="D267"/>
  <c r="G267" s="1"/>
  <c r="D54"/>
  <c r="E341"/>
  <c r="F341" s="1"/>
  <c r="E7"/>
  <c r="E782"/>
  <c r="F782" s="1"/>
  <c r="E573"/>
  <c r="F573" s="1"/>
  <c r="D826"/>
  <c r="F826" s="1"/>
  <c r="E507"/>
  <c r="F507" s="1"/>
  <c r="D440"/>
  <c r="D296"/>
  <c r="E649"/>
  <c r="G649" s="1"/>
  <c r="E429"/>
  <c r="F429" s="1"/>
  <c r="E615"/>
  <c r="D538"/>
  <c r="G538" s="1"/>
  <c r="D211"/>
  <c r="E5"/>
  <c r="F5" s="1"/>
  <c r="D681"/>
  <c r="E307"/>
  <c r="E775"/>
  <c r="G775" s="1"/>
  <c r="D558"/>
  <c r="D293"/>
  <c r="E393"/>
  <c r="D197"/>
  <c r="D278"/>
  <c r="D729"/>
  <c r="E257"/>
  <c r="G257" s="1"/>
  <c r="D178"/>
  <c r="G178" s="1"/>
  <c r="E464"/>
  <c r="F464" s="1"/>
  <c r="D234"/>
  <c r="F234" s="1"/>
  <c r="D89"/>
  <c r="E621"/>
  <c r="G621" s="1"/>
  <c r="E328"/>
  <c r="D148"/>
  <c r="G148" s="1"/>
  <c r="D557"/>
  <c r="D768"/>
  <c r="K21" i="2"/>
  <c r="G57" i="3"/>
  <c r="K19" i="2"/>
  <c r="F326" i="3"/>
  <c r="K18" i="2"/>
  <c r="G427" i="3"/>
  <c r="G164"/>
  <c r="F632"/>
  <c r="G434"/>
  <c r="G330"/>
  <c r="G813"/>
  <c r="G753"/>
  <c r="D633"/>
  <c r="F698"/>
  <c r="G505"/>
  <c r="G575"/>
  <c r="F651"/>
  <c r="G349"/>
  <c r="G360"/>
  <c r="K10" i="2"/>
  <c r="F778" i="3"/>
  <c r="G767"/>
  <c r="F535"/>
  <c r="F426"/>
  <c r="G800"/>
  <c r="G331"/>
  <c r="D44"/>
  <c r="F588"/>
  <c r="G279"/>
  <c r="F499"/>
  <c r="F623"/>
  <c r="F726"/>
  <c r="F122"/>
  <c r="G562"/>
  <c r="F834"/>
  <c r="F68"/>
  <c r="G454"/>
  <c r="G720"/>
  <c r="F514"/>
  <c r="G333"/>
  <c r="D336"/>
  <c r="G453"/>
  <c r="G528"/>
  <c r="F543"/>
  <c r="F418"/>
  <c r="G69"/>
  <c r="G112"/>
  <c r="F795"/>
  <c r="F520"/>
  <c r="F629"/>
  <c r="F207"/>
  <c r="C56" i="29"/>
  <c r="J39" i="27"/>
  <c r="C43" i="5"/>
  <c r="G624" i="3"/>
  <c r="G525"/>
  <c r="G702"/>
  <c r="F180"/>
  <c r="D721"/>
  <c r="F624"/>
  <c r="F258"/>
  <c r="F395"/>
  <c r="F453"/>
  <c r="G547"/>
  <c r="G757"/>
  <c r="F529"/>
  <c r="F748"/>
  <c r="G692"/>
  <c r="G791"/>
  <c r="G698"/>
  <c r="G190"/>
  <c r="F822"/>
  <c r="G145"/>
  <c r="F648"/>
  <c r="F542"/>
  <c r="F332"/>
  <c r="G208"/>
  <c r="F546"/>
  <c r="G561"/>
  <c r="G542"/>
  <c r="F425"/>
  <c r="F650"/>
  <c r="F515"/>
  <c r="G577"/>
  <c r="F181"/>
  <c r="G550"/>
  <c r="G131"/>
  <c r="G123"/>
  <c r="B835"/>
  <c r="A834"/>
  <c r="B47"/>
  <c r="A46"/>
  <c r="B81"/>
  <c r="A80"/>
  <c r="B26"/>
  <c r="A25"/>
  <c r="K6" i="2"/>
  <c r="J6"/>
  <c r="J119" s="1"/>
  <c r="A360" i="3"/>
  <c r="B361"/>
  <c r="B149"/>
  <c r="A148"/>
  <c r="B271"/>
  <c r="A270"/>
  <c r="B114"/>
  <c r="A113"/>
  <c r="A483"/>
  <c r="B484"/>
  <c r="B473"/>
  <c r="A472"/>
  <c r="A406"/>
  <c r="B407"/>
  <c r="B105"/>
  <c r="B170"/>
  <c r="B191"/>
  <c r="E749"/>
  <c r="G749" s="1"/>
  <c r="A749"/>
  <c r="A58"/>
  <c r="B59"/>
  <c r="D33" i="21"/>
  <c r="A316" i="3"/>
  <c r="B317"/>
  <c r="A157"/>
  <c r="B158"/>
  <c r="B285"/>
  <c r="A284"/>
  <c r="B182"/>
  <c r="A181"/>
  <c r="B224"/>
  <c r="A223"/>
  <c r="B138"/>
  <c r="A137"/>
  <c r="B249"/>
  <c r="A248"/>
  <c r="A494"/>
  <c r="B495"/>
  <c r="A41"/>
  <c r="A652"/>
  <c r="A751"/>
  <c r="A387"/>
  <c r="A343"/>
  <c r="A299"/>
  <c r="A96"/>
  <c r="B730"/>
  <c r="B828"/>
  <c r="B377"/>
  <c r="B596"/>
  <c r="B552"/>
  <c r="B239"/>
  <c r="B708"/>
  <c r="B695"/>
  <c r="B805"/>
  <c r="B563"/>
  <c r="B8"/>
  <c r="A375"/>
  <c r="A826"/>
  <c r="B771"/>
  <c r="B661"/>
  <c r="B738"/>
  <c r="B639"/>
  <c r="B441"/>
  <c r="B583"/>
  <c r="B530"/>
  <c r="B127"/>
  <c r="B760"/>
  <c r="B672"/>
  <c r="B616"/>
  <c r="B260"/>
  <c r="B212"/>
  <c r="B604"/>
  <c r="A5"/>
  <c r="A439"/>
  <c r="A637"/>
  <c r="A736"/>
  <c r="A659"/>
  <c r="A769"/>
  <c r="B352"/>
  <c r="B74"/>
  <c r="B18"/>
  <c r="E253" i="2"/>
  <c r="E255" s="1"/>
  <c r="J226"/>
  <c r="D653" i="3"/>
  <c r="K236" i="2"/>
  <c r="K253" s="1"/>
  <c r="G290" i="3"/>
  <c r="F290"/>
  <c r="F657"/>
  <c r="G657"/>
  <c r="G390"/>
  <c r="F528"/>
  <c r="F797"/>
  <c r="G109"/>
  <c r="G46"/>
  <c r="G801"/>
  <c r="G658"/>
  <c r="G277"/>
  <c r="F658"/>
  <c r="G456"/>
  <c r="G386"/>
  <c r="G40"/>
  <c r="F397"/>
  <c r="G397"/>
  <c r="F625"/>
  <c r="G625"/>
  <c r="G823"/>
  <c r="F770"/>
  <c r="E391" l="1"/>
  <c r="G750"/>
  <c r="G812"/>
  <c r="G752"/>
  <c r="F339"/>
  <c r="G39"/>
  <c r="AA362" i="14"/>
  <c r="AA375" s="1"/>
  <c r="X375"/>
  <c r="AB375"/>
  <c r="W375"/>
  <c r="N375"/>
  <c r="AE25"/>
  <c r="S20"/>
  <c r="T373"/>
  <c r="AE373" s="1"/>
  <c r="S373" s="1"/>
  <c r="AE365"/>
  <c r="AE372" s="1"/>
  <c r="AE374"/>
  <c r="V375"/>
  <c r="AE219"/>
  <c r="AE48"/>
  <c r="S48" s="1"/>
  <c r="AE60"/>
  <c r="S60" s="1"/>
  <c r="AE200"/>
  <c r="AE81"/>
  <c r="AE89"/>
  <c r="AE191"/>
  <c r="P308"/>
  <c r="AE282"/>
  <c r="AE344"/>
  <c r="AE350"/>
  <c r="AE349"/>
  <c r="P200"/>
  <c r="AE79"/>
  <c r="AE87"/>
  <c r="AE193"/>
  <c r="AE142"/>
  <c r="Q362"/>
  <c r="AE286"/>
  <c r="T308"/>
  <c r="AE308" s="1"/>
  <c r="AE280"/>
  <c r="AE338"/>
  <c r="AE346"/>
  <c r="AE352"/>
  <c r="AE358"/>
  <c r="AE47"/>
  <c r="S29"/>
  <c r="P373"/>
  <c r="Q365"/>
  <c r="Q373" s="1"/>
  <c r="S200"/>
  <c r="Y375"/>
  <c r="Z375"/>
  <c r="AE59"/>
  <c r="AE26"/>
  <c r="S26" s="1"/>
  <c r="AE85"/>
  <c r="T362"/>
  <c r="AE356"/>
  <c r="S308"/>
  <c r="Q200"/>
  <c r="AE83"/>
  <c r="AE199" s="1"/>
  <c r="P362"/>
  <c r="P375" s="1"/>
  <c r="AE284"/>
  <c r="AE307" s="1"/>
  <c r="AE354"/>
  <c r="G520" i="3"/>
  <c r="G166"/>
  <c r="F637"/>
  <c r="K119" i="2"/>
  <c r="H255"/>
  <c r="F492" i="3"/>
  <c r="F100"/>
  <c r="E402"/>
  <c r="F202"/>
  <c r="F231"/>
  <c r="G810"/>
  <c r="G209"/>
  <c r="G423"/>
  <c r="F595"/>
  <c r="F466"/>
  <c r="F206"/>
  <c r="F422"/>
  <c r="F428"/>
  <c r="G539"/>
  <c r="G313"/>
  <c r="F387"/>
  <c r="G289"/>
  <c r="D36" i="4" s="1"/>
  <c r="G825" i="3"/>
  <c r="F635"/>
  <c r="D523"/>
  <c r="G417"/>
  <c r="E99"/>
  <c r="G827"/>
  <c r="G667"/>
  <c r="F548"/>
  <c r="G345"/>
  <c r="F577"/>
  <c r="F701"/>
  <c r="D798"/>
  <c r="F346"/>
  <c r="G266"/>
  <c r="F3"/>
  <c r="F430"/>
  <c r="G113"/>
  <c r="G93"/>
  <c r="F494"/>
  <c r="F268"/>
  <c r="F751"/>
  <c r="G16"/>
  <c r="F291"/>
  <c r="E545"/>
  <c r="F469"/>
  <c r="F779"/>
  <c r="F686"/>
  <c r="F706"/>
  <c r="G137"/>
  <c r="G634"/>
  <c r="G482"/>
  <c r="G329"/>
  <c r="E820"/>
  <c r="G519"/>
  <c r="F283"/>
  <c r="F421"/>
  <c r="F733"/>
  <c r="F668"/>
  <c r="G808"/>
  <c r="F555"/>
  <c r="F750"/>
  <c r="G422"/>
  <c r="E688"/>
  <c r="G595"/>
  <c r="F793"/>
  <c r="F242"/>
  <c r="F458"/>
  <c r="F602"/>
  <c r="G756"/>
  <c r="F419"/>
  <c r="G207"/>
  <c r="G452"/>
  <c r="G651"/>
  <c r="G459"/>
  <c r="G476"/>
  <c r="F815"/>
  <c r="G144"/>
  <c r="F678"/>
  <c r="F188"/>
  <c r="G783"/>
  <c r="G344"/>
  <c r="F124"/>
  <c r="C22" i="4" s="1"/>
  <c r="F502" i="3"/>
  <c r="G135"/>
  <c r="E44"/>
  <c r="G396"/>
  <c r="F785"/>
  <c r="G405"/>
  <c r="F340"/>
  <c r="F579"/>
  <c r="G54"/>
  <c r="G111"/>
  <c r="F786"/>
  <c r="D512"/>
  <c r="F34"/>
  <c r="G755"/>
  <c r="F295"/>
  <c r="F177"/>
  <c r="F169"/>
  <c r="G102"/>
  <c r="F557"/>
  <c r="F394"/>
  <c r="F694"/>
  <c r="G630"/>
  <c r="G736"/>
  <c r="F711"/>
  <c r="F510"/>
  <c r="G781"/>
  <c r="F2"/>
  <c r="G301"/>
  <c r="F400"/>
  <c r="G759"/>
  <c r="G444"/>
  <c r="F444"/>
  <c r="F238"/>
  <c r="G238"/>
  <c r="G42"/>
  <c r="F508"/>
  <c r="F351"/>
  <c r="F712"/>
  <c r="G712"/>
  <c r="G570"/>
  <c r="F570"/>
  <c r="F455"/>
  <c r="G455"/>
  <c r="G748"/>
  <c r="G514"/>
  <c r="F126"/>
  <c r="F594"/>
  <c r="D787"/>
  <c r="F511"/>
  <c r="G671"/>
  <c r="F167"/>
  <c r="G436"/>
  <c r="G834"/>
  <c r="E468"/>
  <c r="G690"/>
  <c r="F690"/>
  <c r="F247"/>
  <c r="G247"/>
  <c r="G613"/>
  <c r="F613"/>
  <c r="F342"/>
  <c r="G342"/>
  <c r="G816"/>
  <c r="G229"/>
  <c r="G179"/>
  <c r="F344"/>
  <c r="F243"/>
  <c r="F38"/>
  <c r="G298"/>
  <c r="F719"/>
  <c r="F142"/>
  <c r="F71"/>
  <c r="G124"/>
  <c r="G222"/>
  <c r="F222"/>
  <c r="I22" i="4"/>
  <c r="F373" i="3"/>
  <c r="F45"/>
  <c r="F683"/>
  <c r="F305"/>
  <c r="F601"/>
  <c r="F345"/>
  <c r="G833"/>
  <c r="E424"/>
  <c r="D435"/>
  <c r="G156"/>
  <c r="D754"/>
  <c r="G472"/>
  <c r="G742"/>
  <c r="G210"/>
  <c r="D21" i="4" s="1"/>
  <c r="G428" i="3"/>
  <c r="G310"/>
  <c r="G406"/>
  <c r="G206"/>
  <c r="F230"/>
  <c r="E633"/>
  <c r="F592"/>
  <c r="G201"/>
  <c r="G576"/>
  <c r="F374"/>
  <c r="F236"/>
  <c r="F67"/>
  <c r="G817"/>
  <c r="D347"/>
  <c r="F628"/>
  <c r="F669"/>
  <c r="G153"/>
  <c r="G256"/>
  <c r="G12"/>
  <c r="F12"/>
  <c r="F95"/>
  <c r="G95"/>
  <c r="F259"/>
  <c r="G259"/>
  <c r="F350"/>
  <c r="G350"/>
  <c r="G731"/>
  <c r="F731"/>
  <c r="F199"/>
  <c r="G199"/>
  <c r="G689"/>
  <c r="F689"/>
  <c r="G416"/>
  <c r="F416"/>
  <c r="F645"/>
  <c r="G645"/>
  <c r="F513"/>
  <c r="G513"/>
  <c r="G157"/>
  <c r="F157"/>
  <c r="F832"/>
  <c r="G832"/>
  <c r="F134"/>
  <c r="G134"/>
  <c r="F777"/>
  <c r="G777"/>
  <c r="G713"/>
  <c r="F713"/>
  <c r="G725"/>
  <c r="F725"/>
  <c r="F297"/>
  <c r="G297"/>
  <c r="F734"/>
  <c r="G734"/>
  <c r="F432"/>
  <c r="G432"/>
  <c r="G758"/>
  <c r="F758"/>
  <c r="G437"/>
  <c r="F437"/>
  <c r="G573"/>
  <c r="F6"/>
  <c r="F256"/>
  <c r="F56"/>
  <c r="G246"/>
  <c r="G551"/>
  <c r="F676"/>
  <c r="G680"/>
  <c r="G21"/>
  <c r="F783"/>
  <c r="G637"/>
  <c r="F385"/>
  <c r="G385"/>
  <c r="G14"/>
  <c r="F14"/>
  <c r="F299"/>
  <c r="G299"/>
  <c r="G87"/>
  <c r="F87"/>
  <c r="G309"/>
  <c r="F309"/>
  <c r="G593"/>
  <c r="F593"/>
  <c r="G338"/>
  <c r="F338"/>
  <c r="G722"/>
  <c r="F722"/>
  <c r="F582"/>
  <c r="G582"/>
  <c r="G764"/>
  <c r="F764"/>
  <c r="G656"/>
  <c r="F656"/>
  <c r="G376"/>
  <c r="F376"/>
  <c r="F509"/>
  <c r="G509"/>
  <c r="G337"/>
  <c r="F337"/>
  <c r="G282"/>
  <c r="F282"/>
  <c r="G803"/>
  <c r="F803"/>
  <c r="F470"/>
  <c r="G470"/>
  <c r="F65"/>
  <c r="G65"/>
  <c r="F301"/>
  <c r="F123"/>
  <c r="C21" i="4" s="1"/>
  <c r="G2" i="3"/>
  <c r="I12" i="4" s="1"/>
  <c r="C37" i="18" s="1"/>
  <c r="C41" s="1"/>
  <c r="G97" i="3"/>
  <c r="G400"/>
  <c r="F39"/>
  <c r="G723"/>
  <c r="D12" i="29"/>
  <c r="G438" i="3"/>
  <c r="F660"/>
  <c r="F335"/>
  <c r="F103"/>
  <c r="G841"/>
  <c r="G788"/>
  <c r="G429"/>
  <c r="G5"/>
  <c r="I13" i="4" s="1"/>
  <c r="D545" i="3"/>
  <c r="E435"/>
  <c r="F90"/>
  <c r="F646"/>
  <c r="F178"/>
  <c r="C34" i="4" s="1"/>
  <c r="E655" i="3"/>
  <c r="F389"/>
  <c r="G284"/>
  <c r="F284"/>
  <c r="G804"/>
  <c r="F804"/>
  <c r="F384"/>
  <c r="G384"/>
  <c r="F638"/>
  <c r="G638"/>
  <c r="F784"/>
  <c r="G784"/>
  <c r="F818"/>
  <c r="G818"/>
  <c r="F80"/>
  <c r="G80"/>
  <c r="G652"/>
  <c r="F652"/>
  <c r="G91"/>
  <c r="F91"/>
  <c r="G703"/>
  <c r="F703"/>
  <c r="G232"/>
  <c r="F232"/>
  <c r="G399"/>
  <c r="F399"/>
  <c r="G203"/>
  <c r="F203"/>
  <c r="F574"/>
  <c r="G574"/>
  <c r="G571"/>
  <c r="F571"/>
  <c r="F544"/>
  <c r="G544"/>
  <c r="G824"/>
  <c r="F824"/>
  <c r="F517"/>
  <c r="G517"/>
  <c r="G747"/>
  <c r="F747"/>
  <c r="F41"/>
  <c r="G41"/>
  <c r="F343"/>
  <c r="G343"/>
  <c r="F685"/>
  <c r="G685"/>
  <c r="G311"/>
  <c r="F311"/>
  <c r="G540"/>
  <c r="F540"/>
  <c r="F572"/>
  <c r="G572"/>
  <c r="G693"/>
  <c r="F693"/>
  <c r="F189"/>
  <c r="G189"/>
  <c r="F334"/>
  <c r="G334"/>
  <c r="G101"/>
  <c r="F101"/>
  <c r="G614"/>
  <c r="F614"/>
  <c r="F654"/>
  <c r="G654"/>
  <c r="F439"/>
  <c r="G439"/>
  <c r="F518"/>
  <c r="G518"/>
  <c r="G814"/>
  <c r="F814"/>
  <c r="G460"/>
  <c r="F460"/>
  <c r="G445"/>
  <c r="F445"/>
  <c r="G524"/>
  <c r="F524"/>
  <c r="G327"/>
  <c r="F327"/>
  <c r="F462"/>
  <c r="G462"/>
  <c r="F591"/>
  <c r="G591"/>
  <c r="G679"/>
  <c r="F679"/>
  <c r="G569"/>
  <c r="F569"/>
  <c r="G168"/>
  <c r="G300"/>
  <c r="G431"/>
  <c r="F788"/>
  <c r="F201"/>
  <c r="F24"/>
  <c r="F576"/>
  <c r="F841"/>
  <c r="G237"/>
  <c r="F423"/>
  <c r="G70"/>
  <c r="F70"/>
  <c r="F221"/>
  <c r="G221"/>
  <c r="G631"/>
  <c r="F631"/>
  <c r="F398"/>
  <c r="G398"/>
  <c r="G728"/>
  <c r="F728"/>
  <c r="F794"/>
  <c r="G794"/>
  <c r="F186"/>
  <c r="G186"/>
  <c r="G401"/>
  <c r="F401"/>
  <c r="G147"/>
  <c r="F147"/>
  <c r="F308"/>
  <c r="G308"/>
  <c r="G707"/>
  <c r="F707"/>
  <c r="F506"/>
  <c r="G506"/>
  <c r="G381"/>
  <c r="F381"/>
  <c r="D391"/>
  <c r="F516"/>
  <c r="G516"/>
  <c r="G811"/>
  <c r="F811"/>
  <c r="G527"/>
  <c r="F527"/>
  <c r="G766"/>
  <c r="F766"/>
  <c r="G312"/>
  <c r="F312"/>
  <c r="G388"/>
  <c r="F388"/>
  <c r="F96"/>
  <c r="G96"/>
  <c r="F541"/>
  <c r="G541"/>
  <c r="G670"/>
  <c r="F670"/>
  <c r="F276"/>
  <c r="G276"/>
  <c r="F58"/>
  <c r="G58"/>
  <c r="F302"/>
  <c r="G302"/>
  <c r="G716"/>
  <c r="F716"/>
  <c r="G780"/>
  <c r="F780"/>
  <c r="F549"/>
  <c r="G549"/>
  <c r="F79"/>
  <c r="G79"/>
  <c r="G709"/>
  <c r="F709"/>
  <c r="F98"/>
  <c r="G98"/>
  <c r="G370"/>
  <c r="F370"/>
  <c r="G382"/>
  <c r="F382"/>
  <c r="F590"/>
  <c r="G590"/>
  <c r="G511"/>
  <c r="F219"/>
  <c r="G23"/>
  <c r="F755"/>
  <c r="F769"/>
  <c r="F420"/>
  <c r="G469"/>
  <c r="G481"/>
  <c r="G779"/>
  <c r="F92"/>
  <c r="G295"/>
  <c r="G669"/>
  <c r="E457"/>
  <c r="F768"/>
  <c r="G768"/>
  <c r="F328"/>
  <c r="G328"/>
  <c r="G89"/>
  <c r="D99"/>
  <c r="G278"/>
  <c r="D37" i="4" s="1"/>
  <c r="F278" i="3"/>
  <c r="F393"/>
  <c r="G393"/>
  <c r="G558"/>
  <c r="F558"/>
  <c r="F307"/>
  <c r="G307"/>
  <c r="E314"/>
  <c r="G296"/>
  <c r="F296"/>
  <c r="F7"/>
  <c r="G7"/>
  <c r="G580"/>
  <c r="F580"/>
  <c r="F17"/>
  <c r="G17"/>
  <c r="F735"/>
  <c r="G735"/>
  <c r="G73"/>
  <c r="F73"/>
  <c r="G25"/>
  <c r="F25"/>
  <c r="G715"/>
  <c r="F715"/>
  <c r="F537"/>
  <c r="G537"/>
  <c r="G450"/>
  <c r="F450"/>
  <c r="E512"/>
  <c r="G503"/>
  <c r="D48" i="4" s="1"/>
  <c r="G687" i="3"/>
  <c r="F687"/>
  <c r="E578"/>
  <c r="F568"/>
  <c r="G568"/>
  <c r="F403"/>
  <c r="G403"/>
  <c r="G480"/>
  <c r="F480"/>
  <c r="G491"/>
  <c r="F491"/>
  <c r="G304"/>
  <c r="F304"/>
  <c r="D314"/>
  <c r="F233"/>
  <c r="G233"/>
  <c r="F647"/>
  <c r="G647"/>
  <c r="G745"/>
  <c r="G646"/>
  <c r="F503"/>
  <c r="G90"/>
  <c r="G610"/>
  <c r="F472"/>
  <c r="F306"/>
  <c r="F621"/>
  <c r="F417"/>
  <c r="F111"/>
  <c r="G234"/>
  <c r="D34" i="4" s="1"/>
  <c r="F700" i="3"/>
  <c r="G372"/>
  <c r="F775"/>
  <c r="G533"/>
  <c r="F267"/>
  <c r="F113"/>
  <c r="G786"/>
  <c r="F146"/>
  <c r="F294"/>
  <c r="F691"/>
  <c r="G464"/>
  <c r="G281"/>
  <c r="F257"/>
  <c r="F566"/>
  <c r="G13"/>
  <c r="D457"/>
  <c r="G729"/>
  <c r="F729"/>
  <c r="F197"/>
  <c r="G197"/>
  <c r="F293"/>
  <c r="D303"/>
  <c r="F681"/>
  <c r="D688"/>
  <c r="G681"/>
  <c r="F211"/>
  <c r="G211"/>
  <c r="D22" i="4" s="1"/>
  <c r="F615" i="3"/>
  <c r="G615"/>
  <c r="F440"/>
  <c r="G440"/>
  <c r="G782"/>
  <c r="E787"/>
  <c r="G341"/>
  <c r="E347"/>
  <c r="G200"/>
  <c r="F200"/>
  <c r="F636"/>
  <c r="G636"/>
  <c r="G371"/>
  <c r="F371"/>
  <c r="G270"/>
  <c r="F270"/>
  <c r="F790"/>
  <c r="G790"/>
  <c r="G293"/>
  <c r="E303"/>
  <c r="F155"/>
  <c r="G155"/>
  <c r="F643"/>
  <c r="G643"/>
  <c r="G536"/>
  <c r="F536"/>
  <c r="G789"/>
  <c r="F789"/>
  <c r="E798"/>
  <c r="G714"/>
  <c r="F714"/>
  <c r="G493"/>
  <c r="F493"/>
  <c r="G477"/>
  <c r="F477"/>
  <c r="F500"/>
  <c r="G500"/>
  <c r="F449"/>
  <c r="G449"/>
  <c r="F819"/>
  <c r="D820"/>
  <c r="G448"/>
  <c r="F448"/>
  <c r="F136"/>
  <c r="G136"/>
  <c r="F746"/>
  <c r="G746"/>
  <c r="F724"/>
  <c r="C44" i="5" s="1"/>
  <c r="G724" i="3"/>
  <c r="F559"/>
  <c r="G559"/>
  <c r="E336"/>
  <c r="G557"/>
  <c r="D402"/>
  <c r="F78"/>
  <c r="G612"/>
  <c r="G394"/>
  <c r="F54"/>
  <c r="F244"/>
  <c r="G414"/>
  <c r="G826"/>
  <c r="E721"/>
  <c r="F89"/>
  <c r="G478"/>
  <c r="G202"/>
  <c r="F742"/>
  <c r="G507"/>
  <c r="F538"/>
  <c r="F280"/>
  <c r="F483"/>
  <c r="F148"/>
  <c r="F649"/>
  <c r="F175"/>
  <c r="G819"/>
  <c r="D424"/>
  <c r="D468"/>
  <c r="G326"/>
  <c r="G392"/>
  <c r="B75"/>
  <c r="A74"/>
  <c r="D74"/>
  <c r="E74"/>
  <c r="A352"/>
  <c r="B353"/>
  <c r="D352"/>
  <c r="E352"/>
  <c r="A616"/>
  <c r="B617"/>
  <c r="D616"/>
  <c r="E616"/>
  <c r="A760"/>
  <c r="B761"/>
  <c r="D760"/>
  <c r="E760"/>
  <c r="A441"/>
  <c r="B442"/>
  <c r="D441"/>
  <c r="E441"/>
  <c r="A738"/>
  <c r="B739"/>
  <c r="E738"/>
  <c r="D738"/>
  <c r="A771"/>
  <c r="B772"/>
  <c r="E771"/>
  <c r="D771"/>
  <c r="B696"/>
  <c r="A695"/>
  <c r="D695"/>
  <c r="E695"/>
  <c r="A249"/>
  <c r="B250"/>
  <c r="D249"/>
  <c r="E249"/>
  <c r="B139"/>
  <c r="A138"/>
  <c r="E138"/>
  <c r="D138"/>
  <c r="B225"/>
  <c r="A224"/>
  <c r="E224"/>
  <c r="D224"/>
  <c r="B183"/>
  <c r="A182"/>
  <c r="D182"/>
  <c r="E182"/>
  <c r="B286"/>
  <c r="A285"/>
  <c r="E285"/>
  <c r="D285"/>
  <c r="B171"/>
  <c r="A170"/>
  <c r="E170"/>
  <c r="D170"/>
  <c r="B474"/>
  <c r="A473"/>
  <c r="E473"/>
  <c r="D473"/>
  <c r="A114"/>
  <c r="B115"/>
  <c r="D114"/>
  <c r="E114"/>
  <c r="B272"/>
  <c r="A271"/>
  <c r="E271"/>
  <c r="D271"/>
  <c r="B150"/>
  <c r="A149"/>
  <c r="D149"/>
  <c r="E149"/>
  <c r="L119" i="2"/>
  <c r="K255"/>
  <c r="B27" i="3"/>
  <c r="A26"/>
  <c r="E26"/>
  <c r="D26"/>
  <c r="B82"/>
  <c r="A81"/>
  <c r="E81"/>
  <c r="D81"/>
  <c r="B48"/>
  <c r="A47"/>
  <c r="E47"/>
  <c r="D47"/>
  <c r="B836"/>
  <c r="A835"/>
  <c r="E835"/>
  <c r="D835"/>
  <c r="F749"/>
  <c r="E754"/>
  <c r="C21" i="18"/>
  <c r="J253" i="2"/>
  <c r="A212" i="3"/>
  <c r="B213"/>
  <c r="D212"/>
  <c r="E212"/>
  <c r="A530"/>
  <c r="B531"/>
  <c r="E530"/>
  <c r="D530"/>
  <c r="B564"/>
  <c r="A563"/>
  <c r="E563"/>
  <c r="D563"/>
  <c r="B240"/>
  <c r="A239"/>
  <c r="D239"/>
  <c r="E239"/>
  <c r="A596"/>
  <c r="B597"/>
  <c r="D596"/>
  <c r="E596"/>
  <c r="A828"/>
  <c r="B829"/>
  <c r="D828"/>
  <c r="E828"/>
  <c r="F653"/>
  <c r="F655" s="1"/>
  <c r="D655"/>
  <c r="G653"/>
  <c r="G655" s="1"/>
  <c r="B19"/>
  <c r="A18"/>
  <c r="E18"/>
  <c r="D18"/>
  <c r="A604"/>
  <c r="B605"/>
  <c r="E604"/>
  <c r="D604"/>
  <c r="A260"/>
  <c r="B261"/>
  <c r="D260"/>
  <c r="E260"/>
  <c r="A672"/>
  <c r="B673"/>
  <c r="D672"/>
  <c r="E672"/>
  <c r="A127"/>
  <c r="B128"/>
  <c r="D127"/>
  <c r="E127"/>
  <c r="A583"/>
  <c r="B584"/>
  <c r="D583"/>
  <c r="E583"/>
  <c r="A639"/>
  <c r="B640"/>
  <c r="E639"/>
  <c r="D639"/>
  <c r="A661"/>
  <c r="B662"/>
  <c r="D661"/>
  <c r="E661"/>
  <c r="A8"/>
  <c r="B9"/>
  <c r="E8"/>
  <c r="D8"/>
  <c r="B806"/>
  <c r="A805"/>
  <c r="E805"/>
  <c r="D805"/>
  <c r="A708"/>
  <c r="E708"/>
  <c r="D708"/>
  <c r="A552"/>
  <c r="B553"/>
  <c r="D552"/>
  <c r="E552"/>
  <c r="A377"/>
  <c r="B378"/>
  <c r="E377"/>
  <c r="D377"/>
  <c r="A730"/>
  <c r="E730"/>
  <c r="E732" s="1"/>
  <c r="D730"/>
  <c r="A495"/>
  <c r="B496"/>
  <c r="D495"/>
  <c r="E495"/>
  <c r="A158"/>
  <c r="B159"/>
  <c r="E158"/>
  <c r="D158"/>
  <c r="B318"/>
  <c r="A317"/>
  <c r="D317"/>
  <c r="E317"/>
  <c r="B60"/>
  <c r="A59"/>
  <c r="E59"/>
  <c r="D59"/>
  <c r="B192"/>
  <c r="A191"/>
  <c r="E191"/>
  <c r="D191"/>
  <c r="B106"/>
  <c r="A105"/>
  <c r="E105"/>
  <c r="D105"/>
  <c r="A407"/>
  <c r="B408"/>
  <c r="D407"/>
  <c r="E407"/>
  <c r="B485"/>
  <c r="A484"/>
  <c r="E484"/>
  <c r="D484"/>
  <c r="B362"/>
  <c r="A361"/>
  <c r="E361"/>
  <c r="D361"/>
  <c r="J41" i="27"/>
  <c r="J59" s="1"/>
  <c r="J71" s="1"/>
  <c r="D10" i="29"/>
  <c r="D8" s="1"/>
  <c r="L253" i="2"/>
  <c r="J255"/>
  <c r="F754" i="3"/>
  <c r="M18" i="4" l="1"/>
  <c r="L15"/>
  <c r="L19"/>
  <c r="L14"/>
  <c r="M13"/>
  <c r="L18"/>
  <c r="L17"/>
  <c r="M16"/>
  <c r="M17"/>
  <c r="O17" s="1"/>
  <c r="M12"/>
  <c r="L12"/>
  <c r="M15"/>
  <c r="O15" s="1"/>
  <c r="L20"/>
  <c r="M20"/>
  <c r="M19"/>
  <c r="O19" s="1"/>
  <c r="L13"/>
  <c r="L16"/>
  <c r="M14"/>
  <c r="O14" s="1"/>
  <c r="AE361" i="14"/>
  <c r="T375"/>
  <c r="AE375" s="1"/>
  <c r="S375" s="1"/>
  <c r="AE362"/>
  <c r="S362" s="1"/>
  <c r="S377"/>
  <c r="Q375"/>
  <c r="D56" i="4"/>
  <c r="E34"/>
  <c r="F435" i="3"/>
  <c r="E22" i="4"/>
  <c r="G424" i="3"/>
  <c r="G347"/>
  <c r="F424"/>
  <c r="C48" i="4" s="1"/>
  <c r="E48" s="1"/>
  <c r="G44" i="3"/>
  <c r="G633"/>
  <c r="F347"/>
  <c r="F633"/>
  <c r="C17" i="5" s="1"/>
  <c r="G754" i="3"/>
  <c r="C12" i="5" s="1"/>
  <c r="G820" i="3"/>
  <c r="C48" i="5" s="1"/>
  <c r="G391" i="3"/>
  <c r="F523"/>
  <c r="F336"/>
  <c r="G578"/>
  <c r="F787"/>
  <c r="G336"/>
  <c r="G512"/>
  <c r="D49" i="4" s="1"/>
  <c r="D47" s="1"/>
  <c r="F99" i="3"/>
  <c r="F820"/>
  <c r="G721"/>
  <c r="G798"/>
  <c r="G688"/>
  <c r="F688"/>
  <c r="F303"/>
  <c r="G468"/>
  <c r="D27" i="4"/>
  <c r="G523" i="3"/>
  <c r="G435"/>
  <c r="F44"/>
  <c r="C39" i="4" s="1"/>
  <c r="E21"/>
  <c r="F468" i="3"/>
  <c r="F721"/>
  <c r="C31" i="5" s="1"/>
  <c r="G545" i="3"/>
  <c r="G303"/>
  <c r="F512"/>
  <c r="G314"/>
  <c r="F578"/>
  <c r="I14" i="4"/>
  <c r="F402" i="3"/>
  <c r="G402"/>
  <c r="D45" i="4" s="1"/>
  <c r="F545" i="3"/>
  <c r="G457"/>
  <c r="F798"/>
  <c r="G787"/>
  <c r="F391"/>
  <c r="F457"/>
  <c r="C51" i="4" s="1"/>
  <c r="E51" s="1"/>
  <c r="G99" i="3"/>
  <c r="F314"/>
  <c r="G224"/>
  <c r="F260"/>
  <c r="F239"/>
  <c r="F285"/>
  <c r="F361"/>
  <c r="F484"/>
  <c r="G407"/>
  <c r="A408"/>
  <c r="B409"/>
  <c r="E408"/>
  <c r="D408"/>
  <c r="A362"/>
  <c r="B363"/>
  <c r="E362"/>
  <c r="D362"/>
  <c r="G484"/>
  <c r="A485"/>
  <c r="B486"/>
  <c r="D485"/>
  <c r="E485"/>
  <c r="F407"/>
  <c r="G105"/>
  <c r="A106"/>
  <c r="B107"/>
  <c r="D106"/>
  <c r="E106"/>
  <c r="G191"/>
  <c r="A192"/>
  <c r="B193"/>
  <c r="E192"/>
  <c r="D192"/>
  <c r="G59"/>
  <c r="A60"/>
  <c r="B61"/>
  <c r="D60"/>
  <c r="E60"/>
  <c r="F317"/>
  <c r="A318"/>
  <c r="B319"/>
  <c r="D318"/>
  <c r="E318"/>
  <c r="G158"/>
  <c r="F495"/>
  <c r="F377"/>
  <c r="B379"/>
  <c r="A378"/>
  <c r="E378"/>
  <c r="D378"/>
  <c r="G552"/>
  <c r="A553"/>
  <c r="B554"/>
  <c r="D553"/>
  <c r="E553"/>
  <c r="D710"/>
  <c r="F708"/>
  <c r="F710" s="1"/>
  <c r="C49" i="5" s="1"/>
  <c r="G805" i="3"/>
  <c r="B807"/>
  <c r="A806"/>
  <c r="D806"/>
  <c r="E806"/>
  <c r="F661"/>
  <c r="G639"/>
  <c r="F583"/>
  <c r="F127"/>
  <c r="F672"/>
  <c r="G604"/>
  <c r="G18"/>
  <c r="A19"/>
  <c r="B20"/>
  <c r="E19"/>
  <c r="D19"/>
  <c r="F828"/>
  <c r="F596"/>
  <c r="A240"/>
  <c r="B241"/>
  <c r="E240"/>
  <c r="D240"/>
  <c r="G563"/>
  <c r="B565"/>
  <c r="A564"/>
  <c r="D564"/>
  <c r="E564"/>
  <c r="F212"/>
  <c r="G835"/>
  <c r="F835"/>
  <c r="F47"/>
  <c r="F81"/>
  <c r="F26"/>
  <c r="G149"/>
  <c r="G271"/>
  <c r="F271"/>
  <c r="G114"/>
  <c r="B116"/>
  <c r="A115"/>
  <c r="D115"/>
  <c r="E115"/>
  <c r="F473"/>
  <c r="G182"/>
  <c r="G138"/>
  <c r="F138"/>
  <c r="G249"/>
  <c r="B251"/>
  <c r="A250"/>
  <c r="E250"/>
  <c r="D250"/>
  <c r="F695"/>
  <c r="G695"/>
  <c r="F771"/>
  <c r="A772"/>
  <c r="B773"/>
  <c r="E772"/>
  <c r="D772"/>
  <c r="F738"/>
  <c r="B740"/>
  <c r="A739"/>
  <c r="D739"/>
  <c r="E739"/>
  <c r="G441"/>
  <c r="B443"/>
  <c r="A442"/>
  <c r="D442"/>
  <c r="E442"/>
  <c r="G760"/>
  <c r="A761"/>
  <c r="B762"/>
  <c r="D761"/>
  <c r="E761"/>
  <c r="G616"/>
  <c r="A617"/>
  <c r="B618"/>
  <c r="D617"/>
  <c r="E617"/>
  <c r="G352"/>
  <c r="B354"/>
  <c r="A353"/>
  <c r="D353"/>
  <c r="E353"/>
  <c r="G74"/>
  <c r="G361"/>
  <c r="F224"/>
  <c r="F105"/>
  <c r="F191"/>
  <c r="F59"/>
  <c r="G317"/>
  <c r="F158"/>
  <c r="A159"/>
  <c r="B160"/>
  <c r="D159"/>
  <c r="E159"/>
  <c r="G495"/>
  <c r="A496"/>
  <c r="B497"/>
  <c r="D496"/>
  <c r="E496"/>
  <c r="G730"/>
  <c r="G732" s="1"/>
  <c r="F730"/>
  <c r="F732" s="1"/>
  <c r="D732"/>
  <c r="G377"/>
  <c r="F552"/>
  <c r="G708"/>
  <c r="G710" s="1"/>
  <c r="E710"/>
  <c r="F805"/>
  <c r="G8"/>
  <c r="F8"/>
  <c r="B10"/>
  <c r="A9"/>
  <c r="D9"/>
  <c r="E9"/>
  <c r="G661"/>
  <c r="A662"/>
  <c r="B663"/>
  <c r="E662"/>
  <c r="D662"/>
  <c r="F639"/>
  <c r="B641"/>
  <c r="A640"/>
  <c r="D640"/>
  <c r="E640"/>
  <c r="G583"/>
  <c r="A584"/>
  <c r="B585"/>
  <c r="D584"/>
  <c r="E584"/>
  <c r="G127"/>
  <c r="A128"/>
  <c r="B129"/>
  <c r="D128"/>
  <c r="E128"/>
  <c r="G672"/>
  <c r="A673"/>
  <c r="B674"/>
  <c r="D673"/>
  <c r="E673"/>
  <c r="A261"/>
  <c r="B262"/>
  <c r="D261"/>
  <c r="E261"/>
  <c r="F604"/>
  <c r="A605"/>
  <c r="B606"/>
  <c r="D605"/>
  <c r="E605"/>
  <c r="F18"/>
  <c r="G828"/>
  <c r="B830"/>
  <c r="A829"/>
  <c r="E829"/>
  <c r="D829"/>
  <c r="G596"/>
  <c r="A597"/>
  <c r="B598"/>
  <c r="E597"/>
  <c r="D597"/>
  <c r="F563"/>
  <c r="G530"/>
  <c r="F530"/>
  <c r="A531"/>
  <c r="B532"/>
  <c r="D531"/>
  <c r="E531"/>
  <c r="G212"/>
  <c r="A213"/>
  <c r="B214"/>
  <c r="E213"/>
  <c r="D213"/>
  <c r="B837"/>
  <c r="A836"/>
  <c r="E836"/>
  <c r="D836"/>
  <c r="G47"/>
  <c r="B49"/>
  <c r="A48"/>
  <c r="E48"/>
  <c r="D48"/>
  <c r="G81"/>
  <c r="B83"/>
  <c r="A82"/>
  <c r="D82"/>
  <c r="E82"/>
  <c r="G26"/>
  <c r="B28"/>
  <c r="A27"/>
  <c r="E27"/>
  <c r="D27"/>
  <c r="F149"/>
  <c r="B151"/>
  <c r="A150"/>
  <c r="E150"/>
  <c r="D150"/>
  <c r="B273"/>
  <c r="A272"/>
  <c r="E272"/>
  <c r="D272"/>
  <c r="F114"/>
  <c r="C15" i="4" s="1"/>
  <c r="G473" i="3"/>
  <c r="B475"/>
  <c r="A474"/>
  <c r="E474"/>
  <c r="D474"/>
  <c r="F170"/>
  <c r="G170"/>
  <c r="B172"/>
  <c r="A171"/>
  <c r="E171"/>
  <c r="D171"/>
  <c r="A286"/>
  <c r="B287"/>
  <c r="D286"/>
  <c r="E286"/>
  <c r="F182"/>
  <c r="B184"/>
  <c r="A183"/>
  <c r="D183"/>
  <c r="E183"/>
  <c r="B226"/>
  <c r="A225"/>
  <c r="E225"/>
  <c r="D225"/>
  <c r="B140"/>
  <c r="A139"/>
  <c r="E139"/>
  <c r="D139"/>
  <c r="F249"/>
  <c r="A696"/>
  <c r="B697"/>
  <c r="E696"/>
  <c r="D696"/>
  <c r="G771"/>
  <c r="G738"/>
  <c r="F441"/>
  <c r="F760"/>
  <c r="F616"/>
  <c r="F352"/>
  <c r="F74"/>
  <c r="A75"/>
  <c r="B76"/>
  <c r="D75"/>
  <c r="E75"/>
  <c r="G260"/>
  <c r="G239"/>
  <c r="G285"/>
  <c r="N13" i="4" l="1"/>
  <c r="O20"/>
  <c r="N18"/>
  <c r="N16"/>
  <c r="O12"/>
  <c r="N20"/>
  <c r="N12"/>
  <c r="N17"/>
  <c r="O13"/>
  <c r="N19"/>
  <c r="O18"/>
  <c r="O16"/>
  <c r="N14"/>
  <c r="N15"/>
  <c r="S378" i="14"/>
  <c r="C51" i="5"/>
  <c r="C30"/>
  <c r="E39" i="4"/>
  <c r="C15" i="18"/>
  <c r="G261" i="3"/>
  <c r="G584"/>
  <c r="F662"/>
  <c r="G159"/>
  <c r="G673"/>
  <c r="G192"/>
  <c r="G353"/>
  <c r="G739"/>
  <c r="F564"/>
  <c r="F553"/>
  <c r="F318"/>
  <c r="G75"/>
  <c r="F139"/>
  <c r="F225"/>
  <c r="G183"/>
  <c r="G474"/>
  <c r="G272"/>
  <c r="G150"/>
  <c r="F82"/>
  <c r="G213"/>
  <c r="F772"/>
  <c r="F106"/>
  <c r="G408"/>
  <c r="F696"/>
  <c r="G286"/>
  <c r="F171"/>
  <c r="G27"/>
  <c r="G48"/>
  <c r="F531"/>
  <c r="F597"/>
  <c r="F829"/>
  <c r="G605"/>
  <c r="G640"/>
  <c r="G9"/>
  <c r="G496"/>
  <c r="G617"/>
  <c r="G442"/>
  <c r="G250"/>
  <c r="D16" i="4" s="1"/>
  <c r="G115" i="3"/>
  <c r="G240"/>
  <c r="F806"/>
  <c r="G378"/>
  <c r="F60"/>
  <c r="F485"/>
  <c r="A697"/>
  <c r="E697"/>
  <c r="D697"/>
  <c r="B141"/>
  <c r="A140"/>
  <c r="E140"/>
  <c r="D140"/>
  <c r="B227"/>
  <c r="A226"/>
  <c r="D226"/>
  <c r="E226"/>
  <c r="B185"/>
  <c r="A184"/>
  <c r="E184"/>
  <c r="D184"/>
  <c r="B173"/>
  <c r="A172"/>
  <c r="E172"/>
  <c r="D172"/>
  <c r="G836"/>
  <c r="F836"/>
  <c r="A214"/>
  <c r="B215"/>
  <c r="D214"/>
  <c r="E214"/>
  <c r="A532"/>
  <c r="D532"/>
  <c r="E532"/>
  <c r="A830"/>
  <c r="E830"/>
  <c r="D830"/>
  <c r="B642"/>
  <c r="A641"/>
  <c r="E641"/>
  <c r="D641"/>
  <c r="F9"/>
  <c r="A10"/>
  <c r="D10"/>
  <c r="E10"/>
  <c r="A354"/>
  <c r="B355"/>
  <c r="D354"/>
  <c r="E354"/>
  <c r="G761"/>
  <c r="F761"/>
  <c r="A443"/>
  <c r="E443"/>
  <c r="D443"/>
  <c r="B741"/>
  <c r="A740"/>
  <c r="E740"/>
  <c r="D740"/>
  <c r="A116"/>
  <c r="B117"/>
  <c r="E116"/>
  <c r="D116"/>
  <c r="A241"/>
  <c r="D241"/>
  <c r="E241"/>
  <c r="G19"/>
  <c r="F19"/>
  <c r="A20"/>
  <c r="D20"/>
  <c r="E20"/>
  <c r="A554"/>
  <c r="E554"/>
  <c r="D554"/>
  <c r="A319"/>
  <c r="B320"/>
  <c r="D319"/>
  <c r="E319"/>
  <c r="A61"/>
  <c r="B62"/>
  <c r="E61"/>
  <c r="D61"/>
  <c r="B194"/>
  <c r="A193"/>
  <c r="E193"/>
  <c r="D193"/>
  <c r="B108"/>
  <c r="A107"/>
  <c r="D107"/>
  <c r="E107"/>
  <c r="A486"/>
  <c r="B487"/>
  <c r="E486"/>
  <c r="D486"/>
  <c r="A363"/>
  <c r="B364"/>
  <c r="E363"/>
  <c r="D363"/>
  <c r="A409"/>
  <c r="B410"/>
  <c r="D409"/>
  <c r="E409"/>
  <c r="F75"/>
  <c r="G696"/>
  <c r="G139"/>
  <c r="G225"/>
  <c r="F183"/>
  <c r="F286"/>
  <c r="G171"/>
  <c r="F474"/>
  <c r="F272"/>
  <c r="F150"/>
  <c r="F27"/>
  <c r="G82"/>
  <c r="F48"/>
  <c r="F213"/>
  <c r="G531"/>
  <c r="D534"/>
  <c r="G597"/>
  <c r="G829"/>
  <c r="F605"/>
  <c r="F261"/>
  <c r="F673"/>
  <c r="F584"/>
  <c r="F640"/>
  <c r="G662"/>
  <c r="F496"/>
  <c r="F159"/>
  <c r="E534"/>
  <c r="F353"/>
  <c r="F617"/>
  <c r="F442"/>
  <c r="F739"/>
  <c r="G772"/>
  <c r="E699"/>
  <c r="F250"/>
  <c r="F115"/>
  <c r="G564"/>
  <c r="F240"/>
  <c r="D831"/>
  <c r="G806"/>
  <c r="G553"/>
  <c r="E556"/>
  <c r="F378"/>
  <c r="G318"/>
  <c r="G60"/>
  <c r="F192"/>
  <c r="G106"/>
  <c r="G485"/>
  <c r="F362"/>
  <c r="F408"/>
  <c r="A76"/>
  <c r="E76"/>
  <c r="D76"/>
  <c r="B288"/>
  <c r="A287"/>
  <c r="E287"/>
  <c r="D287"/>
  <c r="A475"/>
  <c r="E475"/>
  <c r="D475"/>
  <c r="B274"/>
  <c r="A273"/>
  <c r="D273"/>
  <c r="E273"/>
  <c r="B152"/>
  <c r="A151"/>
  <c r="E151"/>
  <c r="D151"/>
  <c r="A28"/>
  <c r="B29"/>
  <c r="D28"/>
  <c r="E28"/>
  <c r="B84"/>
  <c r="A83"/>
  <c r="E83"/>
  <c r="D83"/>
  <c r="B50"/>
  <c r="A49"/>
  <c r="D49"/>
  <c r="E49"/>
  <c r="A837"/>
  <c r="B838"/>
  <c r="D837"/>
  <c r="E837"/>
  <c r="D23" i="4"/>
  <c r="A598" i="3"/>
  <c r="E598"/>
  <c r="D598"/>
  <c r="A606"/>
  <c r="B607"/>
  <c r="E606"/>
  <c r="D606"/>
  <c r="A262"/>
  <c r="B263"/>
  <c r="D262"/>
  <c r="E262"/>
  <c r="A674"/>
  <c r="B675"/>
  <c r="E674"/>
  <c r="D674"/>
  <c r="F128"/>
  <c r="G128"/>
  <c r="A129"/>
  <c r="D129"/>
  <c r="E129"/>
  <c r="B586"/>
  <c r="A585"/>
  <c r="D585"/>
  <c r="E585"/>
  <c r="A663"/>
  <c r="B664"/>
  <c r="E663"/>
  <c r="D663"/>
  <c r="A497"/>
  <c r="B498"/>
  <c r="D497"/>
  <c r="E497"/>
  <c r="B161"/>
  <c r="A160"/>
  <c r="E160"/>
  <c r="D160"/>
  <c r="A618"/>
  <c r="B619"/>
  <c r="E618"/>
  <c r="D618"/>
  <c r="A762"/>
  <c r="B763"/>
  <c r="E762"/>
  <c r="D762"/>
  <c r="A773"/>
  <c r="B774"/>
  <c r="E773"/>
  <c r="D773"/>
  <c r="A251"/>
  <c r="B252"/>
  <c r="D251"/>
  <c r="E251"/>
  <c r="D15" i="4"/>
  <c r="A565" i="3"/>
  <c r="E565"/>
  <c r="D565"/>
  <c r="C24" i="4"/>
  <c r="A807" i="3"/>
  <c r="E807"/>
  <c r="E809" s="1"/>
  <c r="D807"/>
  <c r="A379"/>
  <c r="E379"/>
  <c r="D379"/>
  <c r="I26" i="4"/>
  <c r="G362" i="3"/>
  <c r="E132"/>
  <c r="E11"/>
  <c r="E446"/>
  <c r="G251" l="1"/>
  <c r="D17" i="4" s="1"/>
  <c r="F773" i="3"/>
  <c r="G497"/>
  <c r="F663"/>
  <c r="G585"/>
  <c r="G129"/>
  <c r="G132" s="1"/>
  <c r="G674"/>
  <c r="F262"/>
  <c r="G606"/>
  <c r="G214"/>
  <c r="D24" i="4" s="1"/>
  <c r="E24" s="1"/>
  <c r="F830" i="3"/>
  <c r="F831" s="1"/>
  <c r="G226"/>
  <c r="G49"/>
  <c r="F83"/>
  <c r="G28"/>
  <c r="F151"/>
  <c r="G273"/>
  <c r="F475"/>
  <c r="F479" s="1"/>
  <c r="G287"/>
  <c r="G76"/>
  <c r="G77" s="1"/>
  <c r="G363"/>
  <c r="G486"/>
  <c r="G193"/>
  <c r="G61"/>
  <c r="I27" i="4" s="1"/>
  <c r="F319" i="3"/>
  <c r="G554"/>
  <c r="G556" s="1"/>
  <c r="G20"/>
  <c r="G22" s="1"/>
  <c r="F241"/>
  <c r="F532"/>
  <c r="F534" s="1"/>
  <c r="F140"/>
  <c r="F807"/>
  <c r="F809" s="1"/>
  <c r="D809"/>
  <c r="A774"/>
  <c r="E774"/>
  <c r="D774"/>
  <c r="F618"/>
  <c r="A619"/>
  <c r="B620"/>
  <c r="D619"/>
  <c r="E619"/>
  <c r="F160"/>
  <c r="A664"/>
  <c r="E664"/>
  <c r="E666" s="1"/>
  <c r="D664"/>
  <c r="F837"/>
  <c r="G837"/>
  <c r="B839"/>
  <c r="A838"/>
  <c r="D838"/>
  <c r="E838"/>
  <c r="F565"/>
  <c r="F567" s="1"/>
  <c r="D567"/>
  <c r="E15" i="4"/>
  <c r="F251" i="3"/>
  <c r="G773"/>
  <c r="E776"/>
  <c r="A161"/>
  <c r="B162"/>
  <c r="D161"/>
  <c r="E161"/>
  <c r="G663"/>
  <c r="A586"/>
  <c r="B587"/>
  <c r="D586"/>
  <c r="E586"/>
  <c r="A675"/>
  <c r="E675"/>
  <c r="E677" s="1"/>
  <c r="D675"/>
  <c r="B264"/>
  <c r="A263"/>
  <c r="D263"/>
  <c r="E263"/>
  <c r="B608"/>
  <c r="A607"/>
  <c r="E607"/>
  <c r="D607"/>
  <c r="E23" i="4"/>
  <c r="B51" i="3"/>
  <c r="A50"/>
  <c r="D50"/>
  <c r="E50"/>
  <c r="G83"/>
  <c r="B85"/>
  <c r="A84"/>
  <c r="D84"/>
  <c r="E84"/>
  <c r="A152"/>
  <c r="E152"/>
  <c r="D152"/>
  <c r="D154" s="1"/>
  <c r="B275"/>
  <c r="A274"/>
  <c r="E274"/>
  <c r="D274"/>
  <c r="F76"/>
  <c r="F77" s="1"/>
  <c r="D77"/>
  <c r="C16" i="4"/>
  <c r="B411" i="3"/>
  <c r="A410"/>
  <c r="E410"/>
  <c r="D410"/>
  <c r="B365"/>
  <c r="A364"/>
  <c r="E364"/>
  <c r="D364"/>
  <c r="A487"/>
  <c r="B488"/>
  <c r="D487"/>
  <c r="E487"/>
  <c r="F193"/>
  <c r="F61"/>
  <c r="A62"/>
  <c r="B63"/>
  <c r="E62"/>
  <c r="D62"/>
  <c r="G319"/>
  <c r="B321"/>
  <c r="A320"/>
  <c r="D320"/>
  <c r="E320"/>
  <c r="F554"/>
  <c r="F556" s="1"/>
  <c r="D556"/>
  <c r="F20"/>
  <c r="F22" s="1"/>
  <c r="D22"/>
  <c r="G740"/>
  <c r="A741"/>
  <c r="E741"/>
  <c r="D741"/>
  <c r="D743" s="1"/>
  <c r="A355"/>
  <c r="B356"/>
  <c r="E355"/>
  <c r="D355"/>
  <c r="A642"/>
  <c r="D642"/>
  <c r="D644" s="1"/>
  <c r="E642"/>
  <c r="G830"/>
  <c r="G831" s="1"/>
  <c r="C32" i="5" s="1"/>
  <c r="E831" i="3"/>
  <c r="A173"/>
  <c r="B174"/>
  <c r="E173"/>
  <c r="D173"/>
  <c r="A185"/>
  <c r="E185"/>
  <c r="D185"/>
  <c r="D187" s="1"/>
  <c r="B228"/>
  <c r="A227"/>
  <c r="E227"/>
  <c r="D227"/>
  <c r="G140"/>
  <c r="A141"/>
  <c r="E141"/>
  <c r="D141"/>
  <c r="D143" s="1"/>
  <c r="D479"/>
  <c r="C56" i="4"/>
  <c r="E56" s="1"/>
  <c r="F379" i="3"/>
  <c r="F380" s="1"/>
  <c r="G807"/>
  <c r="G809" s="1"/>
  <c r="C36" i="5" s="1"/>
  <c r="G762" i="3"/>
  <c r="G618"/>
  <c r="G160"/>
  <c r="F497"/>
  <c r="F585"/>
  <c r="F129"/>
  <c r="F132" s="1"/>
  <c r="F674"/>
  <c r="G262"/>
  <c r="F606"/>
  <c r="F598"/>
  <c r="F600" s="1"/>
  <c r="F49"/>
  <c r="F28"/>
  <c r="G151"/>
  <c r="F273"/>
  <c r="G475"/>
  <c r="G479" s="1"/>
  <c r="F287"/>
  <c r="D600"/>
  <c r="E479"/>
  <c r="G409"/>
  <c r="F363"/>
  <c r="F486"/>
  <c r="G107"/>
  <c r="G241"/>
  <c r="G116"/>
  <c r="G443"/>
  <c r="G446" s="1"/>
  <c r="G354"/>
  <c r="G10"/>
  <c r="G641"/>
  <c r="G532"/>
  <c r="G534" s="1"/>
  <c r="I52" i="4" s="1"/>
  <c r="F214" i="3"/>
  <c r="G184"/>
  <c r="F226"/>
  <c r="G697"/>
  <c r="G699" s="1"/>
  <c r="E22"/>
  <c r="D132"/>
  <c r="G379"/>
  <c r="G380" s="1"/>
  <c r="E380"/>
  <c r="G565"/>
  <c r="G567" s="1"/>
  <c r="E567"/>
  <c r="A252"/>
  <c r="B253"/>
  <c r="D252"/>
  <c r="E252"/>
  <c r="F762"/>
  <c r="A763"/>
  <c r="E763"/>
  <c r="D763"/>
  <c r="D765" s="1"/>
  <c r="A498"/>
  <c r="D498"/>
  <c r="D501" s="1"/>
  <c r="E498"/>
  <c r="G598"/>
  <c r="G600" s="1"/>
  <c r="E600"/>
  <c r="B30"/>
  <c r="A29"/>
  <c r="E29"/>
  <c r="D29"/>
  <c r="A288"/>
  <c r="E288"/>
  <c r="D288"/>
  <c r="F409"/>
  <c r="F107"/>
  <c r="A108"/>
  <c r="E108"/>
  <c r="D108"/>
  <c r="A194"/>
  <c r="B195"/>
  <c r="D194"/>
  <c r="E194"/>
  <c r="F116"/>
  <c r="C17" i="4" s="1"/>
  <c r="A117" i="3"/>
  <c r="B118"/>
  <c r="E117"/>
  <c r="D117"/>
  <c r="F740"/>
  <c r="F443"/>
  <c r="F446" s="1"/>
  <c r="C50" i="4" s="1"/>
  <c r="E50" s="1"/>
  <c r="D446" i="3"/>
  <c r="F354"/>
  <c r="F10"/>
  <c r="F11" s="1"/>
  <c r="D11"/>
  <c r="F641"/>
  <c r="A215"/>
  <c r="B216"/>
  <c r="D215"/>
  <c r="E215"/>
  <c r="G172"/>
  <c r="F172"/>
  <c r="F184"/>
  <c r="F697"/>
  <c r="F699" s="1"/>
  <c r="C37" i="5" s="1"/>
  <c r="D699" i="3"/>
  <c r="D380"/>
  <c r="D666"/>
  <c r="E77"/>
  <c r="E17" i="4" l="1"/>
  <c r="F117" i="3"/>
  <c r="G252"/>
  <c r="F227"/>
  <c r="G274"/>
  <c r="G84"/>
  <c r="G263"/>
  <c r="F161"/>
  <c r="G664"/>
  <c r="G666" s="1"/>
  <c r="F108"/>
  <c r="G288"/>
  <c r="G141"/>
  <c r="F185"/>
  <c r="F187" s="1"/>
  <c r="G173"/>
  <c r="F642"/>
  <c r="F644" s="1"/>
  <c r="C18" i="5" s="1"/>
  <c r="C20" s="1"/>
  <c r="F355" i="3"/>
  <c r="F741"/>
  <c r="F743" s="1"/>
  <c r="G838"/>
  <c r="G215"/>
  <c r="B217"/>
  <c r="A216"/>
  <c r="E216"/>
  <c r="D216"/>
  <c r="A118"/>
  <c r="B119"/>
  <c r="D118"/>
  <c r="E118"/>
  <c r="G194"/>
  <c r="B196"/>
  <c r="A195"/>
  <c r="D195"/>
  <c r="E195"/>
  <c r="F29"/>
  <c r="F498"/>
  <c r="F501" s="1"/>
  <c r="G498"/>
  <c r="G501" s="1"/>
  <c r="I50" i="4" s="1"/>
  <c r="G763" i="3"/>
  <c r="G765" s="1"/>
  <c r="C13" i="5" s="1"/>
  <c r="E765" i="3"/>
  <c r="A253"/>
  <c r="B254"/>
  <c r="D253"/>
  <c r="E253"/>
  <c r="G11"/>
  <c r="B357"/>
  <c r="A356"/>
  <c r="E356"/>
  <c r="D356"/>
  <c r="B322"/>
  <c r="A321"/>
  <c r="E321"/>
  <c r="D321"/>
  <c r="G62"/>
  <c r="F487"/>
  <c r="G364"/>
  <c r="B366"/>
  <c r="A365"/>
  <c r="E365"/>
  <c r="D365"/>
  <c r="G410"/>
  <c r="B412"/>
  <c r="A411"/>
  <c r="D411"/>
  <c r="E411"/>
  <c r="A275"/>
  <c r="D275"/>
  <c r="E275"/>
  <c r="G152"/>
  <c r="E154"/>
  <c r="F607"/>
  <c r="F675"/>
  <c r="F677" s="1"/>
  <c r="C24" i="5" s="1"/>
  <c r="D677" i="3"/>
  <c r="F586"/>
  <c r="G619"/>
  <c r="A620"/>
  <c r="D620"/>
  <c r="E620"/>
  <c r="E622" s="1"/>
  <c r="F774"/>
  <c r="F776" s="1"/>
  <c r="D776"/>
  <c r="F110"/>
  <c r="D35" i="4"/>
  <c r="D33" s="1"/>
  <c r="G154" i="3"/>
  <c r="E501"/>
  <c r="E143"/>
  <c r="F215"/>
  <c r="G117"/>
  <c r="G108"/>
  <c r="E110"/>
  <c r="B31"/>
  <c r="A30"/>
  <c r="E30"/>
  <c r="D30"/>
  <c r="A228"/>
  <c r="E228"/>
  <c r="D228"/>
  <c r="G185"/>
  <c r="G187" s="1"/>
  <c r="E187"/>
  <c r="F173"/>
  <c r="A174"/>
  <c r="E174"/>
  <c r="E176" s="1"/>
  <c r="D174"/>
  <c r="G642"/>
  <c r="G644" s="1"/>
  <c r="E644"/>
  <c r="G355"/>
  <c r="F320"/>
  <c r="G320"/>
  <c r="B64"/>
  <c r="A63"/>
  <c r="D63"/>
  <c r="E63"/>
  <c r="G487"/>
  <c r="B489"/>
  <c r="A488"/>
  <c r="D488"/>
  <c r="E488"/>
  <c r="F364"/>
  <c r="E16" i="4"/>
  <c r="B86" i="3"/>
  <c r="A85"/>
  <c r="D85"/>
  <c r="E85"/>
  <c r="G50"/>
  <c r="F50"/>
  <c r="B52"/>
  <c r="A51"/>
  <c r="D51"/>
  <c r="E51"/>
  <c r="A608"/>
  <c r="B609"/>
  <c r="E608"/>
  <c r="D608"/>
  <c r="B265"/>
  <c r="A264"/>
  <c r="E264"/>
  <c r="D264"/>
  <c r="A587"/>
  <c r="D587"/>
  <c r="D589" s="1"/>
  <c r="E587"/>
  <c r="G161"/>
  <c r="B163"/>
  <c r="A162"/>
  <c r="D162"/>
  <c r="E162"/>
  <c r="F838"/>
  <c r="B840"/>
  <c r="A839"/>
  <c r="E839"/>
  <c r="D839"/>
  <c r="F194"/>
  <c r="D110"/>
  <c r="F288"/>
  <c r="G29"/>
  <c r="F763"/>
  <c r="F765" s="1"/>
  <c r="F252"/>
  <c r="G110"/>
  <c r="C39" i="5"/>
  <c r="F141" i="3"/>
  <c r="F143" s="1"/>
  <c r="C25" i="4" s="1"/>
  <c r="G143" i="3"/>
  <c r="G227"/>
  <c r="G741"/>
  <c r="G743" s="1"/>
  <c r="C11" i="5" s="1"/>
  <c r="E743" i="3"/>
  <c r="F62"/>
  <c r="F410"/>
  <c r="F274"/>
  <c r="F152"/>
  <c r="F154" s="1"/>
  <c r="C27" i="4" s="1"/>
  <c r="E27" s="1"/>
  <c r="F84" i="3"/>
  <c r="G607"/>
  <c r="F263"/>
  <c r="G675"/>
  <c r="G677" s="1"/>
  <c r="G586"/>
  <c r="F664"/>
  <c r="F666" s="1"/>
  <c r="C25" i="5" s="1"/>
  <c r="F619" i="3"/>
  <c r="G774"/>
  <c r="G776" s="1"/>
  <c r="C29" i="5" s="1"/>
  <c r="F839" i="3" l="1"/>
  <c r="F51"/>
  <c r="G228"/>
  <c r="F275"/>
  <c r="G411"/>
  <c r="C36" i="4"/>
  <c r="E36" s="1"/>
  <c r="C35"/>
  <c r="F620" i="3"/>
  <c r="F253"/>
  <c r="D4" i="29"/>
  <c r="G162" i="3"/>
  <c r="G488"/>
  <c r="F365"/>
  <c r="G321"/>
  <c r="F195"/>
  <c r="F216"/>
  <c r="C15" i="5"/>
  <c r="J27" i="27"/>
  <c r="C20" i="4"/>
  <c r="G587" i="3"/>
  <c r="E589"/>
  <c r="F264"/>
  <c r="G264"/>
  <c r="A265"/>
  <c r="D265"/>
  <c r="E265"/>
  <c r="G608"/>
  <c r="B53"/>
  <c r="A52"/>
  <c r="E52"/>
  <c r="D52"/>
  <c r="F85"/>
  <c r="G85"/>
  <c r="F63"/>
  <c r="G63"/>
  <c r="G174"/>
  <c r="G176" s="1"/>
  <c r="F174"/>
  <c r="F30"/>
  <c r="F411"/>
  <c r="A412"/>
  <c r="D412"/>
  <c r="D413" s="1"/>
  <c r="E412"/>
  <c r="A366"/>
  <c r="B367"/>
  <c r="D366"/>
  <c r="E366"/>
  <c r="I30" i="4"/>
  <c r="A322" i="3"/>
  <c r="B323"/>
  <c r="D322"/>
  <c r="E322"/>
  <c r="A357"/>
  <c r="D357"/>
  <c r="E357"/>
  <c r="A196"/>
  <c r="E196"/>
  <c r="D196"/>
  <c r="B218"/>
  <c r="A217"/>
  <c r="D217"/>
  <c r="E217"/>
  <c r="G589"/>
  <c r="F176"/>
  <c r="F622"/>
  <c r="G275"/>
  <c r="G365"/>
  <c r="G216"/>
  <c r="A840"/>
  <c r="E840"/>
  <c r="D840"/>
  <c r="A163"/>
  <c r="E163"/>
  <c r="E165" s="1"/>
  <c r="D163"/>
  <c r="A609"/>
  <c r="D609"/>
  <c r="E609"/>
  <c r="G51"/>
  <c r="A86"/>
  <c r="D86"/>
  <c r="E86"/>
  <c r="E88" s="1"/>
  <c r="A489"/>
  <c r="E489"/>
  <c r="E490" s="1"/>
  <c r="D489"/>
  <c r="A64"/>
  <c r="D64"/>
  <c r="E64"/>
  <c r="G30"/>
  <c r="A31"/>
  <c r="E31"/>
  <c r="D31"/>
  <c r="D33" s="1"/>
  <c r="G356"/>
  <c r="F356"/>
  <c r="D358"/>
  <c r="G253"/>
  <c r="A254"/>
  <c r="B255"/>
  <c r="D254"/>
  <c r="E254"/>
  <c r="F118"/>
  <c r="G118"/>
  <c r="A119"/>
  <c r="D119"/>
  <c r="D121" s="1"/>
  <c r="E119"/>
  <c r="E35" i="4"/>
  <c r="G839" i="3"/>
  <c r="F162"/>
  <c r="F587"/>
  <c r="F589" s="1"/>
  <c r="F608"/>
  <c r="D88"/>
  <c r="F488"/>
  <c r="D176"/>
  <c r="F228"/>
  <c r="G620"/>
  <c r="G622" s="1"/>
  <c r="D55" i="4" s="1"/>
  <c r="D54" s="1"/>
  <c r="D58" s="1"/>
  <c r="E413" i="3"/>
  <c r="D490"/>
  <c r="F321"/>
  <c r="G195"/>
  <c r="E198"/>
  <c r="D622"/>
  <c r="G86" l="1"/>
  <c r="G88" s="1"/>
  <c r="G254"/>
  <c r="G64"/>
  <c r="G66" s="1"/>
  <c r="I31" i="4" s="1"/>
  <c r="F265" i="3"/>
  <c r="G217"/>
  <c r="F357"/>
  <c r="G31"/>
  <c r="F609"/>
  <c r="F611" s="1"/>
  <c r="C55" i="4" s="1"/>
  <c r="F163" i="3"/>
  <c r="G840"/>
  <c r="G842" s="1"/>
  <c r="G52"/>
  <c r="A255"/>
  <c r="E255"/>
  <c r="D255"/>
  <c r="F119"/>
  <c r="C18" i="4" s="1"/>
  <c r="C14" s="1"/>
  <c r="G119" i="3"/>
  <c r="G121" s="1"/>
  <c r="E121"/>
  <c r="C12" i="4"/>
  <c r="F121" i="3"/>
  <c r="F254"/>
  <c r="F64"/>
  <c r="F66" s="1"/>
  <c r="D66"/>
  <c r="G489"/>
  <c r="G490" s="1"/>
  <c r="I48" i="4" s="1"/>
  <c r="F489" i="3"/>
  <c r="F490" s="1"/>
  <c r="C52" i="4" s="1"/>
  <c r="E52" s="1"/>
  <c r="F217" i="3"/>
  <c r="A218"/>
  <c r="D218"/>
  <c r="E218"/>
  <c r="G357"/>
  <c r="G358" s="1"/>
  <c r="E358"/>
  <c r="G366"/>
  <c r="F366"/>
  <c r="D3" i="29"/>
  <c r="D6" s="1"/>
  <c r="C22" i="5"/>
  <c r="C27" s="1"/>
  <c r="C34" s="1"/>
  <c r="C41" s="1"/>
  <c r="C46" s="1"/>
  <c r="C53" s="1"/>
  <c r="E292" i="3"/>
  <c r="E66"/>
  <c r="F31"/>
  <c r="F33" s="1"/>
  <c r="F86"/>
  <c r="F88" s="1"/>
  <c r="G609"/>
  <c r="G611" s="1"/>
  <c r="G163"/>
  <c r="G165" s="1"/>
  <c r="F840"/>
  <c r="F842" s="1"/>
  <c r="D842"/>
  <c r="G33"/>
  <c r="I16" i="4" s="1"/>
  <c r="G196" i="3"/>
  <c r="G198" s="1"/>
  <c r="F322"/>
  <c r="F52"/>
  <c r="E611"/>
  <c r="G265"/>
  <c r="E842"/>
  <c r="D165"/>
  <c r="F196"/>
  <c r="F198" s="1"/>
  <c r="C37" i="4" s="1"/>
  <c r="D198" i="3"/>
  <c r="G322"/>
  <c r="A323"/>
  <c r="B324"/>
  <c r="D323"/>
  <c r="E323"/>
  <c r="A367"/>
  <c r="B368"/>
  <c r="D367"/>
  <c r="E367"/>
  <c r="F412"/>
  <c r="F413" s="1"/>
  <c r="C49" i="4" s="1"/>
  <c r="G412" i="3"/>
  <c r="G413" s="1"/>
  <c r="I47" i="4" s="1"/>
  <c r="A53" i="3"/>
  <c r="D53"/>
  <c r="E53"/>
  <c r="E33"/>
  <c r="F165"/>
  <c r="F358"/>
  <c r="D611"/>
  <c r="E12" i="4" l="1"/>
  <c r="F255" i="3"/>
  <c r="F292" s="1"/>
  <c r="F367"/>
  <c r="F323"/>
  <c r="C54" i="4"/>
  <c r="E55"/>
  <c r="E54" s="1"/>
  <c r="C47" i="18" s="1"/>
  <c r="C50" s="1"/>
  <c r="E49" i="4"/>
  <c r="E47" s="1"/>
  <c r="C17" i="18" s="1"/>
  <c r="C47" i="4"/>
  <c r="C30"/>
  <c r="F53" i="3"/>
  <c r="F55" s="1"/>
  <c r="D55"/>
  <c r="I58" i="4"/>
  <c r="C18" i="18"/>
  <c r="G367" i="3"/>
  <c r="A368"/>
  <c r="D368"/>
  <c r="E368"/>
  <c r="A324"/>
  <c r="D324"/>
  <c r="E324"/>
  <c r="E325" s="1"/>
  <c r="I18" i="4"/>
  <c r="I20" s="1"/>
  <c r="C12" i="18"/>
  <c r="F24" i="19"/>
  <c r="J29" i="27"/>
  <c r="G323" i="3"/>
  <c r="I33" i="4"/>
  <c r="I41" s="1"/>
  <c r="D369" i="3"/>
  <c r="F218"/>
  <c r="F245" s="1"/>
  <c r="D245"/>
  <c r="D292"/>
  <c r="G255"/>
  <c r="D18" i="4" s="1"/>
  <c r="G53" i="3"/>
  <c r="G55" s="1"/>
  <c r="E55"/>
  <c r="E37" i="4"/>
  <c r="E33" s="1"/>
  <c r="C33"/>
  <c r="C41" s="1"/>
  <c r="D25" i="29"/>
  <c r="G218" i="3"/>
  <c r="E245"/>
  <c r="G324" l="1"/>
  <c r="G325" s="1"/>
  <c r="F368"/>
  <c r="F369" s="1"/>
  <c r="F324"/>
  <c r="F325" s="1"/>
  <c r="C45" i="4" s="1"/>
  <c r="D325" i="3"/>
  <c r="D843" s="1"/>
  <c r="G368"/>
  <c r="G369" s="1"/>
  <c r="G292"/>
  <c r="J31" i="27"/>
  <c r="J37" s="1"/>
  <c r="J55" s="1"/>
  <c r="D27" i="29"/>
  <c r="D30" s="1"/>
  <c r="D32" s="1"/>
  <c r="E18" i="4"/>
  <c r="E14" s="1"/>
  <c r="D14"/>
  <c r="D25"/>
  <c r="G245" i="3"/>
  <c r="D30" i="4"/>
  <c r="E30" s="1"/>
  <c r="H24" i="19"/>
  <c r="F26"/>
  <c r="H26" s="1"/>
  <c r="I60" i="4"/>
  <c r="E369" i="3"/>
  <c r="E843" s="1"/>
  <c r="D35" i="29" l="1"/>
  <c r="D33"/>
  <c r="F843" i="3"/>
  <c r="G843"/>
  <c r="C58" i="4"/>
  <c r="C60" s="1"/>
  <c r="E45"/>
  <c r="D20"/>
  <c r="D41" s="1"/>
  <c r="D60" s="1"/>
  <c r="E25"/>
  <c r="E20" s="1"/>
  <c r="E41" s="1"/>
  <c r="E844" i="3"/>
  <c r="D65" i="29" l="1"/>
  <c r="G844" i="3"/>
  <c r="E58" i="4"/>
  <c r="C16" i="18"/>
  <c r="C24" s="1"/>
  <c r="C43" s="1"/>
  <c r="E60" i="4"/>
</calcChain>
</file>

<file path=xl/sharedStrings.xml><?xml version="1.0" encoding="utf-8"?>
<sst xmlns="http://schemas.openxmlformats.org/spreadsheetml/2006/main" count="2204" uniqueCount="1385">
  <si>
    <t>AMENAGEMENT &amp; INSTALLATION</t>
  </si>
  <si>
    <t>Aménagement Entrée Principale FLOR IBIS</t>
  </si>
  <si>
    <t>TSIMBONA</t>
  </si>
  <si>
    <t>FORD UP45 LAB TANA</t>
  </si>
  <si>
    <t>REPTEL</t>
  </si>
  <si>
    <t xml:space="preserve">COPIEUR A CABLE </t>
  </si>
  <si>
    <t>SODIM</t>
  </si>
  <si>
    <t>ECRAN PLAT 19' TB</t>
  </si>
  <si>
    <t>NOTE TB</t>
  </si>
  <si>
    <t>ECRAN PLAT LCD COMPTA VOH</t>
  </si>
  <si>
    <t>POWER D</t>
  </si>
  <si>
    <t>Installations complexes spécialisée</t>
  </si>
  <si>
    <t>Aménagement de la plantation</t>
  </si>
  <si>
    <t>Matériel et outillage</t>
  </si>
  <si>
    <t>Matériel de transport</t>
  </si>
  <si>
    <t>Matériel et mobilier de bureau</t>
  </si>
  <si>
    <t>Materiel informatique</t>
  </si>
  <si>
    <t>IMMO en cours Culture</t>
  </si>
  <si>
    <t>Dépôts et cautionnements versés</t>
  </si>
  <si>
    <t>Amortissement constructions</t>
  </si>
  <si>
    <t>Amortissement mat. de transport</t>
  </si>
  <si>
    <t>Stock matière première</t>
  </si>
  <si>
    <t>Collectifs Fournisseurs Malagasy</t>
  </si>
  <si>
    <t>Collectifs Fournisseurs Etrangers</t>
  </si>
  <si>
    <t>Factures à recevoir fournisseurs</t>
  </si>
  <si>
    <t>Avances aux Fournisseurs</t>
  </si>
  <si>
    <t>Fournisseur Emballages a rendre</t>
  </si>
  <si>
    <t>Rémunération du personnel</t>
  </si>
  <si>
    <t>Collectifs des avances sur salaires</t>
  </si>
  <si>
    <t>Personnel Charges à Payer</t>
  </si>
  <si>
    <t>TVA sur factures à recevoir</t>
  </si>
  <si>
    <t>Etat charges à payer</t>
  </si>
  <si>
    <t>4550CLT</t>
  </si>
  <si>
    <t>CC Colonial Trading</t>
  </si>
  <si>
    <t>4551CLT</t>
  </si>
  <si>
    <t>CC Colonial trading cpte culture</t>
  </si>
  <si>
    <t>Compte IBIS</t>
  </si>
  <si>
    <t>Débiteurs et Créditeurs divers</t>
  </si>
  <si>
    <t>Charges à payer</t>
  </si>
  <si>
    <t>Différence de conversion - Actif</t>
  </si>
  <si>
    <t>Charges constatées d' avance</t>
  </si>
  <si>
    <t>BFV EURO TANA</t>
  </si>
  <si>
    <t>Emprunts à court terme</t>
  </si>
  <si>
    <t>MOBILISAT° CREANCE NES DE L'ETRANGE</t>
  </si>
  <si>
    <t>6010000</t>
  </si>
  <si>
    <t>Achat vanille vrac</t>
  </si>
  <si>
    <t>6010010</t>
  </si>
  <si>
    <t>Ristourne sur vanille vrac</t>
  </si>
  <si>
    <t>6010020</t>
  </si>
  <si>
    <t>Commission sur vanille vrac</t>
  </si>
  <si>
    <t>6011000</t>
  </si>
  <si>
    <t>Achat matière première culture</t>
  </si>
  <si>
    <t>6012000</t>
  </si>
  <si>
    <t>6022000</t>
  </si>
  <si>
    <t>Fournitures consommables</t>
  </si>
  <si>
    <t>6022100</t>
  </si>
  <si>
    <t>Consommables informatiques</t>
  </si>
  <si>
    <t>6022200</t>
  </si>
  <si>
    <t>Produit d' entretien</t>
  </si>
  <si>
    <t>6022300</t>
  </si>
  <si>
    <t>Fournitures  plantation</t>
  </si>
  <si>
    <t>6022500</t>
  </si>
  <si>
    <t>Fourniture de bureau</t>
  </si>
  <si>
    <t>6022600</t>
  </si>
  <si>
    <t>Fournitures administrative(imprimé)</t>
  </si>
  <si>
    <t>6022800</t>
  </si>
  <si>
    <t>Pièces détachées automobiles</t>
  </si>
  <si>
    <t>6022900</t>
  </si>
  <si>
    <t>6023000</t>
  </si>
  <si>
    <t>Emballage et Etiquettes</t>
  </si>
  <si>
    <t>6040000</t>
  </si>
  <si>
    <t>Prestation de service</t>
  </si>
  <si>
    <t>6061000</t>
  </si>
  <si>
    <t>Eau et électricité</t>
  </si>
  <si>
    <t>6062000</t>
  </si>
  <si>
    <t>Gaz combustible carburant</t>
  </si>
  <si>
    <t>7580000</t>
  </si>
  <si>
    <t>Produits divers d'exploitation</t>
  </si>
  <si>
    <t>6063000</t>
  </si>
  <si>
    <t>Petit outillage</t>
  </si>
  <si>
    <t>6132000</t>
  </si>
  <si>
    <t>Locations immobilières</t>
  </si>
  <si>
    <t>6135000</t>
  </si>
  <si>
    <t>Locations mobilières</t>
  </si>
  <si>
    <t>6151000</t>
  </si>
  <si>
    <t>6155000</t>
  </si>
  <si>
    <t>Entretien &amp; réparat°/bien mob</t>
  </si>
  <si>
    <t>6156000</t>
  </si>
  <si>
    <t>Entretien &amp; reparat° bien immob</t>
  </si>
  <si>
    <t>6161000</t>
  </si>
  <si>
    <t>Assurance MULTIRISQUES</t>
  </si>
  <si>
    <t>6162000</t>
  </si>
  <si>
    <t>Assurance RESPONSABILITE CIVILE</t>
  </si>
  <si>
    <t>6163000</t>
  </si>
  <si>
    <t>Assurance AUTO</t>
  </si>
  <si>
    <t>6168000</t>
  </si>
  <si>
    <t>Autres assurances</t>
  </si>
  <si>
    <t>6170000</t>
  </si>
  <si>
    <t>Etude et recherche</t>
  </si>
  <si>
    <t>6181000</t>
  </si>
  <si>
    <t>Documentat° general</t>
  </si>
  <si>
    <t>6188000</t>
  </si>
  <si>
    <t>Photocopies</t>
  </si>
  <si>
    <t>6210000</t>
  </si>
  <si>
    <t>Personnel ext à l' entreprise</t>
  </si>
  <si>
    <t>6226000</t>
  </si>
  <si>
    <t>Honoraires</t>
  </si>
  <si>
    <t>6230000</t>
  </si>
  <si>
    <t>Publicité-publication-relat° public</t>
  </si>
  <si>
    <t>6241000</t>
  </si>
  <si>
    <t>Transport/ACHAT</t>
  </si>
  <si>
    <t>6242000</t>
  </si>
  <si>
    <t>Transport/VENTE</t>
  </si>
  <si>
    <t>6244000</t>
  </si>
  <si>
    <t>Transport ADMINISTRATIF</t>
  </si>
  <si>
    <t>6251000</t>
  </si>
  <si>
    <t>Voyage et deplacement</t>
  </si>
  <si>
    <t>6252000</t>
  </si>
  <si>
    <t>Mission</t>
  </si>
  <si>
    <t>6253000</t>
  </si>
  <si>
    <t>Réception</t>
  </si>
  <si>
    <t>6260000</t>
  </si>
  <si>
    <t>Postes</t>
  </si>
  <si>
    <t>6261000</t>
  </si>
  <si>
    <t>Colis express</t>
  </si>
  <si>
    <t>6262100</t>
  </si>
  <si>
    <t>Redevances TELECOM</t>
  </si>
  <si>
    <t>6262200</t>
  </si>
  <si>
    <t>6264000</t>
  </si>
  <si>
    <t>Internet</t>
  </si>
  <si>
    <t>6270000</t>
  </si>
  <si>
    <t>Services bancaires</t>
  </si>
  <si>
    <t>6315000</t>
  </si>
  <si>
    <t>IRSA Journaliers à verser</t>
  </si>
  <si>
    <t>6332000</t>
  </si>
  <si>
    <t>Vignette automobile</t>
  </si>
  <si>
    <t>6333000</t>
  </si>
  <si>
    <t>Visite technique</t>
  </si>
  <si>
    <t>6411000</t>
  </si>
  <si>
    <t>Rémunération pers Culture</t>
  </si>
  <si>
    <t>6412000</t>
  </si>
  <si>
    <t>Rémunération pers Collecte</t>
  </si>
  <si>
    <t>6413000</t>
  </si>
  <si>
    <t>Rémunération pers Administratif</t>
  </si>
  <si>
    <t>6414000</t>
  </si>
  <si>
    <t>Rémunération pers Sécurité</t>
  </si>
  <si>
    <t>6415000</t>
  </si>
  <si>
    <t>Rémunération pers Mécanique</t>
  </si>
  <si>
    <t>6416000</t>
  </si>
  <si>
    <t>Rémunération pers Maintenance</t>
  </si>
  <si>
    <t>6451000</t>
  </si>
  <si>
    <t>Cnaps patronal CULTURE</t>
  </si>
  <si>
    <t>6452000</t>
  </si>
  <si>
    <t>Cnaps Patronal COLLECTE</t>
  </si>
  <si>
    <t>6453000</t>
  </si>
  <si>
    <t>Cnaps Patronal ADM</t>
  </si>
  <si>
    <t>6454000</t>
  </si>
  <si>
    <t>Cnaps Patronal SECURITE</t>
  </si>
  <si>
    <t>6455000</t>
  </si>
  <si>
    <t>Cnaps Patronal MECANIQUE</t>
  </si>
  <si>
    <t>6456000</t>
  </si>
  <si>
    <t>Cnaps Patronal MAINTENANCE</t>
  </si>
  <si>
    <t>CHARGEUR BATTERIE MECANIQUE</t>
  </si>
  <si>
    <t>MR BRICOLAGE</t>
  </si>
  <si>
    <t>MECANIQUE</t>
  </si>
  <si>
    <t>APPAREIL PULVERISATEUR</t>
  </si>
  <si>
    <t>DR OLIVETTE</t>
  </si>
  <si>
    <t>BROUETTES FABRICATION LOCALE</t>
  </si>
  <si>
    <t>LOCALE</t>
  </si>
  <si>
    <t>FAUCHEUSE BROYEUSE LE CŒUR &amp; LA ROCQUE</t>
  </si>
  <si>
    <t>BLANCHARD</t>
  </si>
  <si>
    <t>DEBROUSSAILLEUSES STHIL</t>
  </si>
  <si>
    <t>CMA</t>
  </si>
  <si>
    <t xml:space="preserve">BROYEUR COPOMAT </t>
  </si>
  <si>
    <t>RABAUD</t>
  </si>
  <si>
    <t>ANDIVA SAND</t>
  </si>
  <si>
    <t>POSTE SOUDURE DECA PRIMUS 260E</t>
  </si>
  <si>
    <t>REMORQUE TITAN N° 6330 DD</t>
  </si>
  <si>
    <t>TABLE DE BUREAU CHEF SECURITE</t>
  </si>
  <si>
    <t>BOIS TANORA</t>
  </si>
  <si>
    <t>PRESENTOIR VAYNILLA/BOUTIQUE IBIS DIEGO</t>
  </si>
  <si>
    <t>GUEPARD</t>
  </si>
  <si>
    <t>ETAGERES 80CM ANTIQUAIRE BUREAU TANA</t>
  </si>
  <si>
    <t>TABLES DE REUNION CULTURE</t>
  </si>
  <si>
    <t>RAZAKA</t>
  </si>
  <si>
    <t>ORDINATEUR PORTABLE 17' TB</t>
  </si>
  <si>
    <t>RUE DU CCE</t>
  </si>
  <si>
    <t>ECRAN PLAT 19' DAF &amp; FMS</t>
  </si>
  <si>
    <t>CLINIC INFO</t>
  </si>
  <si>
    <t>ADM/COLL</t>
  </si>
  <si>
    <t>ECRAN PLAT LCD COMPAQ TANA</t>
  </si>
  <si>
    <t>IMPÔT DIFFERE</t>
  </si>
  <si>
    <t>L'IMPOT SUR LES REVENUS (IR)</t>
  </si>
  <si>
    <t>Charges sociales aux expatriés</t>
  </si>
  <si>
    <t>Oeuvre sociale</t>
  </si>
  <si>
    <t>Habillement du personnel</t>
  </si>
  <si>
    <t>6478000</t>
  </si>
  <si>
    <t>Frais medicaux</t>
  </si>
  <si>
    <t>6488000</t>
  </si>
  <si>
    <t>Autres dépenses du personnel</t>
  </si>
  <si>
    <t>6580000</t>
  </si>
  <si>
    <t>Divers charges d'exploit°(chien)</t>
  </si>
  <si>
    <t>6610000</t>
  </si>
  <si>
    <t>Intérêts sur Emprunt</t>
  </si>
  <si>
    <t>6660000</t>
  </si>
  <si>
    <t>Différence de change (Perte)</t>
  </si>
  <si>
    <t>6812000</t>
  </si>
  <si>
    <t>7010000</t>
  </si>
  <si>
    <t>7070000</t>
  </si>
  <si>
    <t>Ventes Vanille</t>
  </si>
  <si>
    <t>7630000</t>
  </si>
  <si>
    <t>Intérêt créditeur</t>
  </si>
  <si>
    <t>7660000</t>
  </si>
  <si>
    <t>Différence de change (Profit)</t>
  </si>
  <si>
    <t>280810</t>
  </si>
  <si>
    <t>281210</t>
  </si>
  <si>
    <t>281220</t>
  </si>
  <si>
    <t>281230</t>
  </si>
  <si>
    <t>281310</t>
  </si>
  <si>
    <t>281520</t>
  </si>
  <si>
    <t>281810</t>
  </si>
  <si>
    <t>1330000</t>
  </si>
  <si>
    <t>1340000</t>
  </si>
  <si>
    <t>2110000</t>
  </si>
  <si>
    <t>TOTAL</t>
  </si>
  <si>
    <t>1010000</t>
  </si>
  <si>
    <t>1061000</t>
  </si>
  <si>
    <t>1100000</t>
  </si>
  <si>
    <t>1200000</t>
  </si>
  <si>
    <t>Compte de résultat</t>
  </si>
  <si>
    <t>1584000</t>
  </si>
  <si>
    <t>2081000</t>
  </si>
  <si>
    <t>2121000</t>
  </si>
  <si>
    <t>2122000</t>
  </si>
  <si>
    <t>2123000</t>
  </si>
  <si>
    <t>Aménagements et installations</t>
  </si>
  <si>
    <t>2131000</t>
  </si>
  <si>
    <t>Constructions</t>
  </si>
  <si>
    <t>2151000</t>
  </si>
  <si>
    <t>2152000</t>
  </si>
  <si>
    <t>2153000</t>
  </si>
  <si>
    <t>Installations eau et électricité</t>
  </si>
  <si>
    <t>2181000</t>
  </si>
  <si>
    <t>2182000</t>
  </si>
  <si>
    <t>2183000</t>
  </si>
  <si>
    <t>Matériels Tél Fax Radio</t>
  </si>
  <si>
    <t>2750000</t>
  </si>
  <si>
    <t>Amortissement installation complexe</t>
  </si>
  <si>
    <t>Amortissement aménag. plantation</t>
  </si>
  <si>
    <t>Amortissement installations</t>
  </si>
  <si>
    <t>Amortissement matériel et outillage</t>
  </si>
  <si>
    <t>Amortissement mat. mob. de bureau</t>
  </si>
  <si>
    <t>Amortissement mat. informatique</t>
  </si>
  <si>
    <t>Amortissement tél fax radio</t>
  </si>
  <si>
    <t>3100000</t>
  </si>
  <si>
    <t>3210000</t>
  </si>
  <si>
    <t>Stock consommables</t>
  </si>
  <si>
    <t>3220000</t>
  </si>
  <si>
    <t>Stock buanderie</t>
  </si>
  <si>
    <t>3260000</t>
  </si>
  <si>
    <t>Stock d'emballage</t>
  </si>
  <si>
    <t>3550000</t>
  </si>
  <si>
    <t>4010000</t>
  </si>
  <si>
    <t>4011000</t>
  </si>
  <si>
    <t>4080000</t>
  </si>
  <si>
    <t>4091000</t>
  </si>
  <si>
    <t>4096000</t>
  </si>
  <si>
    <t>4110000</t>
  </si>
  <si>
    <t>4210000</t>
  </si>
  <si>
    <t>4250000</t>
  </si>
  <si>
    <t>4286000</t>
  </si>
  <si>
    <t>4310000</t>
  </si>
  <si>
    <t>4420000</t>
  </si>
  <si>
    <t>IRSA à payer</t>
  </si>
  <si>
    <t>4440000</t>
  </si>
  <si>
    <t>4456900</t>
  </si>
  <si>
    <t>4457000</t>
  </si>
  <si>
    <t>TVA collectée</t>
  </si>
  <si>
    <t>4459000</t>
  </si>
  <si>
    <t>Crédit de TVA</t>
  </si>
  <si>
    <t>4486000</t>
  </si>
  <si>
    <t>4550JCP</t>
  </si>
  <si>
    <t>CC JCP</t>
  </si>
  <si>
    <t>4670000</t>
  </si>
  <si>
    <t>4686000</t>
  </si>
  <si>
    <t>4760000</t>
  </si>
  <si>
    <t>4861000</t>
  </si>
  <si>
    <t>5121026</t>
  </si>
  <si>
    <t>BFV EURO VHM</t>
  </si>
  <si>
    <t>5121034</t>
  </si>
  <si>
    <t>BFV DOLLAR VHM</t>
  </si>
  <si>
    <t>5121062</t>
  </si>
  <si>
    <t>BFV MGA VHM Collecte</t>
  </si>
  <si>
    <t>5121088</t>
  </si>
  <si>
    <t>BFV MGA VHM Fonctionnement</t>
  </si>
  <si>
    <t>5121248</t>
  </si>
  <si>
    <t>BFV MGA TANA Vaynilla</t>
  </si>
  <si>
    <t>5121269</t>
  </si>
  <si>
    <t>5121270</t>
  </si>
  <si>
    <t>BFV EURO TANA Vaynilla</t>
  </si>
  <si>
    <t>5122201</t>
  </si>
  <si>
    <t>BNI MGA TANA</t>
  </si>
  <si>
    <t>5122236</t>
  </si>
  <si>
    <t>BNI EURO TANA</t>
  </si>
  <si>
    <t>5122250</t>
  </si>
  <si>
    <t>BNI DOLLAR TANA</t>
  </si>
  <si>
    <t>5122426</t>
  </si>
  <si>
    <t>BNI MGA SBV</t>
  </si>
  <si>
    <t>5123019</t>
  </si>
  <si>
    <t>5123058</t>
  </si>
  <si>
    <t>5170000</t>
  </si>
  <si>
    <t>Avance sur produit vanille</t>
  </si>
  <si>
    <t>5198000</t>
  </si>
  <si>
    <t>5300009</t>
  </si>
  <si>
    <t>5300010</t>
  </si>
  <si>
    <t>5810000</t>
  </si>
  <si>
    <t>VIREMENT BANCAIRE</t>
  </si>
  <si>
    <t>5820000</t>
  </si>
  <si>
    <t>VIREMENT BANQUE/CAISSE</t>
  </si>
  <si>
    <t>5830000</t>
  </si>
  <si>
    <t>VIREMENT CAISSE/CAISSE</t>
  </si>
  <si>
    <t>TOTAL COMPTES BILAN</t>
  </si>
  <si>
    <t>6023700</t>
  </si>
  <si>
    <t>Emballage récupérable N.I.</t>
  </si>
  <si>
    <t>6225000</t>
  </si>
  <si>
    <t>Commissions sur ventes</t>
  </si>
  <si>
    <t>Redevances ORANGE</t>
  </si>
  <si>
    <t>6334000</t>
  </si>
  <si>
    <t>Timbres fiscaux et droits assimilés</t>
  </si>
  <si>
    <t>6342000</t>
  </si>
  <si>
    <t>Droit de douanes</t>
  </si>
  <si>
    <t>6352000</t>
  </si>
  <si>
    <t>Droits d'enregistrement</t>
  </si>
  <si>
    <t>Autres impots et taxes</t>
  </si>
  <si>
    <t>6410002</t>
  </si>
  <si>
    <t>Prime et gratification</t>
  </si>
  <si>
    <t>6410003</t>
  </si>
  <si>
    <t>Indemnité et avantage en espèce</t>
  </si>
  <si>
    <t>6470000</t>
  </si>
  <si>
    <t>6481000</t>
  </si>
  <si>
    <t>6482000</t>
  </si>
  <si>
    <t>6483000</t>
  </si>
  <si>
    <t>Soins médicaux</t>
  </si>
  <si>
    <t>6563000</t>
  </si>
  <si>
    <t>Dons et Libéralités</t>
  </si>
  <si>
    <t>6571000</t>
  </si>
  <si>
    <t>Difference de reglements perte</t>
  </si>
  <si>
    <t>6582000</t>
  </si>
  <si>
    <t>Charges except. / op. de gestion</t>
  </si>
  <si>
    <t>6583000</t>
  </si>
  <si>
    <t>Charges sur exercices antérieurs</t>
  </si>
  <si>
    <t>6615000</t>
  </si>
  <si>
    <t>Intérêts débiteurs</t>
  </si>
  <si>
    <t>7570000</t>
  </si>
  <si>
    <t>Produits exceptionnels/op. de gesti</t>
  </si>
  <si>
    <t>7571000</t>
  </si>
  <si>
    <t>Difference de reglements gain</t>
  </si>
  <si>
    <t>TOTAL COMPTES RESULTAT</t>
  </si>
  <si>
    <t>TOTAL BALANCE</t>
  </si>
  <si>
    <t>Impôts différés Actif</t>
  </si>
  <si>
    <t>Impôts différés Passif</t>
  </si>
  <si>
    <t>Location financement</t>
  </si>
  <si>
    <t>5180000</t>
  </si>
  <si>
    <t>Intérêts courus à payer</t>
  </si>
  <si>
    <t>6033210</t>
  </si>
  <si>
    <t>6033260</t>
  </si>
  <si>
    <t>7145000</t>
  </si>
  <si>
    <t>2125000</t>
  </si>
  <si>
    <t>Aménagement terrain Marobengy</t>
  </si>
  <si>
    <t>2313000</t>
  </si>
  <si>
    <t>4195000</t>
  </si>
  <si>
    <t>Clients Avoirs à établir</t>
  </si>
  <si>
    <t>5152000</t>
  </si>
  <si>
    <t>6010001</t>
  </si>
  <si>
    <t>Achat vanille verte</t>
  </si>
  <si>
    <t>6010011</t>
  </si>
  <si>
    <t>Ristourne sur vanille verte</t>
  </si>
  <si>
    <t>6033100</t>
  </si>
  <si>
    <t>Variation stock matières premières</t>
  </si>
  <si>
    <t>Variation stock consommables</t>
  </si>
  <si>
    <t>6033220</t>
  </si>
  <si>
    <t>Variation stock buanderie</t>
  </si>
  <si>
    <t>variation stock emballages</t>
  </si>
  <si>
    <t>6243000</t>
  </si>
  <si>
    <t>Transport entre établissements</t>
  </si>
  <si>
    <t>6351000</t>
  </si>
  <si>
    <t>Taxe professionnelle</t>
  </si>
  <si>
    <t>6410004</t>
  </si>
  <si>
    <t>Congés payés</t>
  </si>
  <si>
    <t>6540000</t>
  </si>
  <si>
    <t>Pertes sur créances irrécouvrables</t>
  </si>
  <si>
    <t>6584000</t>
  </si>
  <si>
    <t>VNC Immobilisations corp. Cédées</t>
  </si>
  <si>
    <t>7080000</t>
  </si>
  <si>
    <t>Prestations de transport</t>
  </si>
  <si>
    <t>7220000</t>
  </si>
  <si>
    <t>Production immobilisée d'Actif</t>
  </si>
  <si>
    <t>7574000</t>
  </si>
  <si>
    <t>7575000</t>
  </si>
  <si>
    <t>Produits cession éléments d'actif</t>
  </si>
  <si>
    <t>Produits sur exercices antérieurs</t>
  </si>
  <si>
    <t>NB</t>
  </si>
  <si>
    <t>DESIGNATION</t>
  </si>
  <si>
    <t>DATE</t>
  </si>
  <si>
    <t>VALEUR</t>
  </si>
  <si>
    <t>TAUX</t>
  </si>
  <si>
    <t>ACQUISI°</t>
  </si>
  <si>
    <t>EXERC. ANT</t>
  </si>
  <si>
    <t>EXERC. EN COURS</t>
  </si>
  <si>
    <t>TEMPS ECOULES</t>
  </si>
  <si>
    <t>TEMPS DE L'EXERCICE</t>
  </si>
  <si>
    <t>DUREE D'UTILISAT°</t>
  </si>
  <si>
    <t>d'ACQUISI°</t>
  </si>
  <si>
    <t>AMORT. Cession/Reforme</t>
  </si>
  <si>
    <t>VNC</t>
  </si>
  <si>
    <t>TERRAINS</t>
  </si>
  <si>
    <t>Terrain Plantation Analabe</t>
  </si>
  <si>
    <t>Terrain Marobengy banaiers</t>
  </si>
  <si>
    <t>CONSTRUCTIONS</t>
  </si>
  <si>
    <t>Constructions diverses sur plantation</t>
  </si>
  <si>
    <t>CULT</t>
  </si>
  <si>
    <t>Construction Magasin et bureaux</t>
  </si>
  <si>
    <t>Hangar magasin 1</t>
  </si>
  <si>
    <t>Hangar magasin 2</t>
  </si>
  <si>
    <t xml:space="preserve">Impôts différés </t>
  </si>
  <si>
    <t>Hangar magasin 3</t>
  </si>
  <si>
    <t>Batiment douche cuisine village</t>
  </si>
  <si>
    <t>MATERIEL &amp; OUTILLAGE</t>
  </si>
  <si>
    <t>Balance electronique</t>
  </si>
  <si>
    <t>Machine de conditionnement</t>
  </si>
  <si>
    <t>Poubelles a roues 120 L</t>
  </si>
  <si>
    <t>Groupe electrogène DX 4000</t>
  </si>
  <si>
    <t>Container en aluminium</t>
  </si>
  <si>
    <t>Cuve ALU 1000 L</t>
  </si>
  <si>
    <t>Panier INOX</t>
  </si>
  <si>
    <t>Plaque de cuisson</t>
  </si>
  <si>
    <t xml:space="preserve">   + Régularisation pour arrondir le résultat fiscal</t>
  </si>
  <si>
    <t>Panneau de signalisation</t>
  </si>
  <si>
    <t>Diable porte bouteille</t>
  </si>
  <si>
    <t>Transpalette TM 2000</t>
  </si>
  <si>
    <t>Bac emboitable en plastique</t>
  </si>
  <si>
    <t>Chariot 267 C005</t>
  </si>
  <si>
    <t>Ach jumelle</t>
  </si>
  <si>
    <t xml:space="preserve">Tableau des amortissements </t>
  </si>
  <si>
    <t>Table de travail vanille</t>
  </si>
  <si>
    <t xml:space="preserve">Citerne alimentaire MAKIPLAST 1000 l </t>
  </si>
  <si>
    <t>Caissons vanille</t>
  </si>
  <si>
    <t>Refrigérateur</t>
  </si>
  <si>
    <t>Projecteur</t>
  </si>
  <si>
    <t xml:space="preserve">Compresseur </t>
  </si>
  <si>
    <t>Mat &amp; Outillage de Labo</t>
  </si>
  <si>
    <t>Mat &amp; Outillage BATPRO</t>
  </si>
  <si>
    <t>Echaffaudage BATPRO</t>
  </si>
  <si>
    <t>6165000</t>
  </si>
  <si>
    <t>Assurances Vanille exportée</t>
  </si>
  <si>
    <t>Redevances ZAIN</t>
  </si>
  <si>
    <t>USINE</t>
  </si>
  <si>
    <t xml:space="preserve">Citerne alimentaire MAKIPLAST 2000 l </t>
  </si>
  <si>
    <t>KIT de Sertisseuse</t>
  </si>
  <si>
    <t>BVLTD</t>
  </si>
  <si>
    <t>SERTISSEUSE ELECTRIQUE</t>
  </si>
  <si>
    <t>CAISSE VANILLE EN BOIS</t>
  </si>
  <si>
    <t xml:space="preserve">MACHINE A LAVER </t>
  </si>
  <si>
    <t>BALANCE DEFENDER</t>
  </si>
  <si>
    <t xml:space="preserve">CONTAINERS </t>
  </si>
  <si>
    <t>IBIS</t>
  </si>
  <si>
    <t>WITFRANCE</t>
  </si>
  <si>
    <t>COLLECTE</t>
  </si>
  <si>
    <t>CULTURE</t>
  </si>
  <si>
    <t xml:space="preserve">   + Impôt sur les Revenus</t>
  </si>
  <si>
    <t>Présentoire Vaynilla PRUNIER 800*800*2100</t>
  </si>
  <si>
    <t>CHAISE de direction MAMISOA</t>
  </si>
  <si>
    <t>CHAISE de bureau COMPTA TANA</t>
  </si>
  <si>
    <t>MATERIEL INFORMATIQUE</t>
  </si>
  <si>
    <t>VHF portable MIDLAND</t>
  </si>
  <si>
    <t>JCP</t>
  </si>
  <si>
    <t>AUTOCOMMUTATEUR JISTEL</t>
  </si>
  <si>
    <t>LANDIS</t>
  </si>
  <si>
    <t>Impôt différé Actif</t>
  </si>
  <si>
    <t>Haut parelur 40 W</t>
  </si>
  <si>
    <t>Micrscope et Balnce de Laboratoire</t>
  </si>
  <si>
    <t>Installation Climatiseurs</t>
  </si>
  <si>
    <t>Transpalette manuel</t>
  </si>
  <si>
    <t>Convoyeur à rouleaux libres</t>
  </si>
  <si>
    <t>Groupe Electrogène SDMO</t>
  </si>
  <si>
    <t>Monoculaire Vision Nocturne</t>
  </si>
  <si>
    <t>Régulateur de tension 2000 VA</t>
  </si>
  <si>
    <t>Banquettes et tabouret de travail</t>
  </si>
  <si>
    <t>Palette 800x1200AJOUTEE,F=500k</t>
  </si>
  <si>
    <t>Pont de chargement CU 1200KG</t>
  </si>
  <si>
    <t>Horodateur à carte à Puce</t>
  </si>
  <si>
    <t>AUDION MAGNETA fermeture de sac par soudure</t>
  </si>
  <si>
    <t>Tunnnel de Retraction DEM COURT Passage 600x300</t>
  </si>
  <si>
    <t>Option DEM Serie 6 Rehausse Tunnel à 400mm</t>
  </si>
  <si>
    <t>Option DEM Serie 6 convoyeur à barreaux rapprochés</t>
  </si>
  <si>
    <t>Ensemble de pesage Etiquetage METTLER</t>
  </si>
  <si>
    <t>Ensemble Rayonnage Galvanisé</t>
  </si>
  <si>
    <t>Balance OHAUS Industrie 300kg/20g</t>
  </si>
  <si>
    <t>Dessiccateur Halogène MB45</t>
  </si>
  <si>
    <t>Balance Industrie Standards 60 Kg</t>
  </si>
  <si>
    <t>Claies de séchage</t>
  </si>
  <si>
    <t>Divers</t>
  </si>
  <si>
    <t>COLL</t>
  </si>
  <si>
    <t>Reparelec</t>
  </si>
  <si>
    <t>Chariot 400 kg</t>
  </si>
  <si>
    <t>Manutan</t>
  </si>
  <si>
    <t>Diable 200 kg + bavette</t>
  </si>
  <si>
    <t>T P  L Cave</t>
  </si>
  <si>
    <t>VAYN</t>
  </si>
  <si>
    <t>Réchaux Vaynilla</t>
  </si>
  <si>
    <t>Container</t>
  </si>
  <si>
    <t>Geodis</t>
  </si>
  <si>
    <t>Bisness A</t>
  </si>
  <si>
    <t>Rep.Firo.Samb.</t>
  </si>
  <si>
    <t>Table de travail Vaynilla</t>
  </si>
  <si>
    <t>Table de travail laboratoire</t>
  </si>
  <si>
    <t xml:space="preserve">Groupe éléectropompe </t>
  </si>
  <si>
    <t>Someca</t>
  </si>
  <si>
    <t>Bétonnière</t>
  </si>
  <si>
    <t>Sambatex</t>
  </si>
  <si>
    <t>Présentoir Vaynilla</t>
  </si>
  <si>
    <t>Focus M.</t>
  </si>
  <si>
    <t>Stabilisateur de tension</t>
  </si>
  <si>
    <t>Master T.</t>
  </si>
  <si>
    <t>Caisse vanille</t>
  </si>
  <si>
    <t>Betalata</t>
  </si>
  <si>
    <t>Rayonnages magasin collecte</t>
  </si>
  <si>
    <t>Bonet j.</t>
  </si>
  <si>
    <t>Broyeur à marteau pour poudre</t>
  </si>
  <si>
    <t>Hongyuan</t>
  </si>
  <si>
    <t>Lavabo 2 bacs + paillasse</t>
  </si>
  <si>
    <t>Someto</t>
  </si>
  <si>
    <t>Pala, électrique</t>
  </si>
  <si>
    <t>Weldom</t>
  </si>
  <si>
    <t>Tables inox</t>
  </si>
  <si>
    <t>Etagères de rangement stock Tana</t>
  </si>
  <si>
    <t>MATERIEL DE TRANSPORT</t>
  </si>
  <si>
    <t>TANA</t>
  </si>
  <si>
    <t>ADM</t>
  </si>
  <si>
    <t>Amortissement</t>
  </si>
  <si>
    <t>Déficit</t>
  </si>
  <si>
    <t>Actifs Biologiques de la Plantation</t>
  </si>
  <si>
    <t>MATERIEL &amp; MOBILIER DE BUREAU</t>
  </si>
  <si>
    <t>coffre fort/gds</t>
  </si>
  <si>
    <t xml:space="preserve">Div Mat &amp; Mob de bureau </t>
  </si>
  <si>
    <t xml:space="preserve">Armoire </t>
  </si>
  <si>
    <t>Bureau 180 x 80 NST</t>
  </si>
  <si>
    <t>Bureau 120 x 60</t>
  </si>
  <si>
    <t>Caisson mobile 3 portes</t>
  </si>
  <si>
    <t>Armoire  haute NHC804</t>
  </si>
  <si>
    <t>Meubles bas 4 portes</t>
  </si>
  <si>
    <t>Meubles bas 3 portes</t>
  </si>
  <si>
    <t>Chaises collectivité</t>
  </si>
  <si>
    <t>Meuble bas 2 portes hetre</t>
  </si>
  <si>
    <t>Armoire Entretien/Vestiaire</t>
  </si>
  <si>
    <t>Vestiaire 3 colonnes 15 casier</t>
  </si>
  <si>
    <t>Table ronde DIM 120CM plateau</t>
  </si>
  <si>
    <t>Ensemble bureau FMS</t>
  </si>
  <si>
    <t>Firozehoussen</t>
  </si>
  <si>
    <t>Coffre fort/gds</t>
  </si>
  <si>
    <t>Mobiliers divers</t>
  </si>
  <si>
    <t>Sodim</t>
  </si>
  <si>
    <t>Bureau pour Production vaynilla</t>
  </si>
  <si>
    <t>Bureaux et chaises</t>
  </si>
  <si>
    <t>Table de conférence</t>
  </si>
  <si>
    <t>TANA/VAY</t>
  </si>
  <si>
    <t>Destructeur de documents</t>
  </si>
  <si>
    <t>Buroscoop</t>
  </si>
  <si>
    <t>Armoires hautes</t>
  </si>
  <si>
    <t>6355000</t>
  </si>
  <si>
    <t>IFT &amp; IFPB</t>
  </si>
  <si>
    <t>DEFICIT 2009</t>
  </si>
  <si>
    <t>Focus</t>
  </si>
  <si>
    <t>Frigo bar bureau Tana</t>
  </si>
  <si>
    <t>Euréka</t>
  </si>
  <si>
    <t>4456100</t>
  </si>
  <si>
    <t>4456200</t>
  </si>
  <si>
    <t>4456300</t>
  </si>
  <si>
    <t>4456400</t>
  </si>
  <si>
    <t>4456500</t>
  </si>
  <si>
    <t>TVA déductible/HA destinés à la revente</t>
  </si>
  <si>
    <t>TVA déductible/les immobilisations</t>
  </si>
  <si>
    <t>TVA déductible/les autres achats</t>
  </si>
  <si>
    <t>TVA déductible/les services et charges</t>
  </si>
  <si>
    <t>TVA déductible à l'importation</t>
  </si>
  <si>
    <t>4810000</t>
  </si>
  <si>
    <t>Charges à repartir sur plusieurs exercices</t>
  </si>
  <si>
    <t>DEFICIT 2008</t>
  </si>
  <si>
    <t>Appareil Fax + Modem externe</t>
  </si>
  <si>
    <t>Micro-ordinateur compaq</t>
  </si>
  <si>
    <t>Système Réseau Info ( Serveur + accessoire)</t>
  </si>
  <si>
    <t>Container stockage vaynilla</t>
  </si>
  <si>
    <t>Climatiseur laboratoire</t>
  </si>
  <si>
    <t>Eureka</t>
  </si>
  <si>
    <t>Alambic de distillation</t>
  </si>
  <si>
    <t>Articom</t>
  </si>
  <si>
    <t>Tables pour stock</t>
  </si>
  <si>
    <t>Matériels divers</t>
  </si>
  <si>
    <t>Grand présentoir</t>
  </si>
  <si>
    <t>Sogecoa</t>
  </si>
  <si>
    <t>AGRIMAD</t>
  </si>
  <si>
    <t>BUR TANA</t>
  </si>
  <si>
    <t>SECURITE</t>
  </si>
  <si>
    <t>Usine</t>
  </si>
  <si>
    <t>2422000</t>
  </si>
  <si>
    <t>Actifs Biologiques de la plantation</t>
  </si>
  <si>
    <t>7581000</t>
  </si>
  <si>
    <t>Machine à écrire</t>
  </si>
  <si>
    <t>Philibert</t>
  </si>
  <si>
    <t>Machine à ecrire</t>
  </si>
  <si>
    <t>Rakotondraibe</t>
  </si>
  <si>
    <t>BUR VHM</t>
  </si>
  <si>
    <t>Demi-Présentoire vaynilla</t>
  </si>
  <si>
    <t>Poste Téléphone fixe Telma</t>
  </si>
  <si>
    <t>CTAN</t>
  </si>
  <si>
    <t>SOMETO</t>
  </si>
  <si>
    <t>Ordinateur Intelcéléron</t>
  </si>
  <si>
    <t>Ecran plat commerciale</t>
  </si>
  <si>
    <t>Ecran plat 17" bureau ADM</t>
  </si>
  <si>
    <t>Collectif Clients Etrangers</t>
  </si>
  <si>
    <t>Impôts différés Passifs</t>
  </si>
  <si>
    <t>Impôts différés Actifs</t>
  </si>
  <si>
    <t>- Variation des immobilisations financières</t>
  </si>
  <si>
    <t>-Changement de méthodes comptables</t>
  </si>
  <si>
    <t>- Plus values sur actifs Biologiques</t>
  </si>
  <si>
    <t>TABLEAU DES FLUX DE TRESORERIE</t>
  </si>
  <si>
    <t>(METHODE INDIRECTE)</t>
  </si>
  <si>
    <t>Flux de trésorerie liés à l'activité</t>
  </si>
  <si>
    <t>Résultat net de l'exercice</t>
  </si>
  <si>
    <t>Ajustement pour:</t>
  </si>
  <si>
    <t>- Amortissements et provisions</t>
  </si>
  <si>
    <t>- Variation des impôts différés</t>
  </si>
  <si>
    <t>- Variation des stocks</t>
  </si>
  <si>
    <t>- Variation des clients et autres créances</t>
  </si>
  <si>
    <t>- Variation des fournisseurs et autres dettes</t>
  </si>
  <si>
    <t>- Plus ou moins values de cession, nettes d'impôts</t>
  </si>
  <si>
    <t>Flux de trésorerie générés par l'activité ( A )</t>
  </si>
  <si>
    <t>Flux de trésorerie liés aux opérations d'investissement</t>
  </si>
  <si>
    <t>Décaissements sur acquisition d'immobilisations</t>
  </si>
  <si>
    <t>Encaissements sur cessions d'immobilisations</t>
  </si>
  <si>
    <t>Incidence des variations de périmètre de consolidation (1)</t>
  </si>
  <si>
    <t>Flux de trésorerie liés aux opérations d'investissement ( B )</t>
  </si>
  <si>
    <t>Flux de trésorerie liés aux activités de financement</t>
  </si>
  <si>
    <t>Dividendes versés aux actionnaires</t>
  </si>
  <si>
    <t>Augmentation de capital en numéraire</t>
  </si>
  <si>
    <t>Emission d'emprunt</t>
  </si>
  <si>
    <t>Remboursement d'emprunt</t>
  </si>
  <si>
    <t>Flux de trésorerie liés aux opérations de financement ( C )</t>
  </si>
  <si>
    <t>Variation de trésorerie de la période (A+B+C)</t>
  </si>
  <si>
    <t>Trésorerie d'ouverture</t>
  </si>
  <si>
    <t>Trésorerie de clôture</t>
  </si>
  <si>
    <t>Incidence des variations de cours des devises</t>
  </si>
  <si>
    <t>Variation de trésorerie</t>
  </si>
  <si>
    <t xml:space="preserve">ETAT DE VARIATION DES CAPITAUX PROPRES </t>
  </si>
  <si>
    <t>Capital social</t>
  </si>
  <si>
    <t>Primes et réserves</t>
  </si>
  <si>
    <t>Ecart d'évaluation</t>
  </si>
  <si>
    <t>Résultat</t>
  </si>
  <si>
    <t>Changement de méthode comptable</t>
  </si>
  <si>
    <t>Correction d'erreurs</t>
  </si>
  <si>
    <t>Autres produits et charges</t>
  </si>
  <si>
    <t>Affectation du résultat N-2</t>
  </si>
  <si>
    <t>Opérations en capital</t>
  </si>
  <si>
    <t>Résultat net exercice N-1</t>
  </si>
  <si>
    <t>Affectation du résultat N-1</t>
  </si>
  <si>
    <t>Résultat net exercice N</t>
  </si>
  <si>
    <t>Evolution des immobilisations et des actifs financiers non courants</t>
  </si>
  <si>
    <t>Rubriques et postes</t>
  </si>
  <si>
    <t>Notes</t>
  </si>
  <si>
    <t>Valeur brute à l'ouverture de l'exercice</t>
  </si>
  <si>
    <t>Augmentations de l'exercice</t>
  </si>
  <si>
    <t>Diminutions de l'exercice</t>
  </si>
  <si>
    <t>Valeur brute à la clôture de l'exercice</t>
  </si>
  <si>
    <t xml:space="preserve">   Terrain</t>
  </si>
  <si>
    <t xml:space="preserve">   Constructions</t>
  </si>
  <si>
    <t xml:space="preserve">   Matériel &amp; outillage</t>
  </si>
  <si>
    <t xml:space="preserve">   Matériel de transport</t>
  </si>
  <si>
    <t xml:space="preserve">   Amégt &amp; agenct &amp; install.</t>
  </si>
  <si>
    <t xml:space="preserve">   Mobilier &amp; matériel bureau</t>
  </si>
  <si>
    <t xml:space="preserve">   Dépôt et Cautionnement</t>
  </si>
  <si>
    <t xml:space="preserve">   Autres immobilisations financières</t>
  </si>
  <si>
    <t>Désignation</t>
  </si>
  <si>
    <t>Amortissements cumulés en début d'exercice</t>
  </si>
  <si>
    <t>Augmentations dotations de l'exercice</t>
  </si>
  <si>
    <t>Diminutions éléments sortis</t>
  </si>
  <si>
    <t>Amortissements cumulés en fin d'exercice</t>
  </si>
  <si>
    <t>Tableau des pertes de valeur sur immobilisations et autres actifs non circulants</t>
  </si>
  <si>
    <t>Augmentations pertes de valeur sur l'exercice</t>
  </si>
  <si>
    <t>Reprises sur pertes de valeur</t>
  </si>
  <si>
    <t>Pertes de valeur cumulées en fin d'exercice</t>
  </si>
  <si>
    <t>Goodwill</t>
  </si>
  <si>
    <t>NEANT</t>
  </si>
  <si>
    <t>Participations</t>
  </si>
  <si>
    <t>Autres actifs financiers non courants</t>
  </si>
  <si>
    <t>Tableau des participations (Filiales et Associés)</t>
  </si>
  <si>
    <t>Filiales et entités associés</t>
  </si>
  <si>
    <t>Dont capital de l'exercice</t>
  </si>
  <si>
    <t>Quote-part de capital détenu (%)</t>
  </si>
  <si>
    <t>Résultat dernier exercice</t>
  </si>
  <si>
    <t>Prêts et avances accordés</t>
  </si>
  <si>
    <t>Dividendes encaissés</t>
  </si>
  <si>
    <t>Valeur comptable des titres détenus</t>
  </si>
  <si>
    <t>Filiales</t>
  </si>
  <si>
    <t>Entité A</t>
  </si>
  <si>
    <t>Entité B</t>
  </si>
  <si>
    <t>Entités associés</t>
  </si>
  <si>
    <t>Entité 1</t>
  </si>
  <si>
    <t>Entité 2</t>
  </si>
  <si>
    <t>IDENTIFICATION DE L' ENTREPRISE</t>
  </si>
  <si>
    <t>N° Identification fiscale</t>
  </si>
  <si>
    <t>Raison Sociale</t>
  </si>
  <si>
    <t>FLOR IBIS SARL</t>
  </si>
  <si>
    <t>Nom commercial</t>
  </si>
  <si>
    <t>Adresse</t>
  </si>
  <si>
    <t>en Ariary</t>
  </si>
  <si>
    <t>TOTAL  PRODUITS</t>
  </si>
  <si>
    <t>TOTAL  CHARGES</t>
  </si>
  <si>
    <t>RESULTAT COMPTABLE</t>
  </si>
  <si>
    <t>REINTEGRATION</t>
  </si>
  <si>
    <t xml:space="preserve">   + Dotations aux Amortissements VEHICULES DE TOURISME</t>
  </si>
  <si>
    <t xml:space="preserve">   + Pénalités et Amendes Fiscales</t>
  </si>
  <si>
    <t xml:space="preserve">   + Dons &amp; libéralités</t>
  </si>
  <si>
    <t xml:space="preserve">   + Dotation prov.pour charges d'exploitation</t>
  </si>
  <si>
    <t xml:space="preserve">   + Dotation prov.pour risques</t>
  </si>
  <si>
    <t>DEDUCTION</t>
  </si>
  <si>
    <t xml:space="preserve">   Reprise/prov pour immo</t>
  </si>
  <si>
    <t>RESULTAT FISCAL</t>
  </si>
  <si>
    <t>BASE IMPOSABLE</t>
  </si>
  <si>
    <t>RESULTAT FISCAL NET</t>
  </si>
  <si>
    <t>REDUCTION D'IMPOT POUR INVESTISSEMENTS</t>
  </si>
  <si>
    <t>RESULTAT NET</t>
  </si>
  <si>
    <t>Imputation</t>
  </si>
  <si>
    <t>DEFICIT 2005</t>
  </si>
  <si>
    <t>DEFICIT REPORTABLE</t>
  </si>
  <si>
    <t>REPOBLIKAN I MADAGASIKARA</t>
  </si>
  <si>
    <t>MINISTERE CHARGE DE LA DECENTRALISATION</t>
  </si>
  <si>
    <t>ET DU BUDGET</t>
  </si>
  <si>
    <t>BORDEREAU DE VERSEMENT de</t>
  </si>
  <si>
    <t xml:space="preserve">   + Pertes sur exercices antérieurs</t>
  </si>
  <si>
    <t>DIRECTION GENERALE DES REGIES FINANCIERES</t>
  </si>
  <si>
    <t>ANNEE :</t>
  </si>
  <si>
    <t>Exercice comptable allant du</t>
  </si>
  <si>
    <t>au</t>
  </si>
  <si>
    <t xml:space="preserve">  CHIFFRE D'AFFAIRES</t>
  </si>
  <si>
    <t>A</t>
  </si>
  <si>
    <t>Résultat comptable</t>
  </si>
  <si>
    <t>B</t>
  </si>
  <si>
    <t>Résultat fiscal avant imputation des déficits antérieurs</t>
  </si>
  <si>
    <t>C</t>
  </si>
  <si>
    <t>Déficits antérieurs imputables</t>
  </si>
  <si>
    <t>D</t>
  </si>
  <si>
    <t>Déficits antérieurs imputés</t>
  </si>
  <si>
    <t>E</t>
  </si>
  <si>
    <t>Résultat fiscal après imputation des déficits antérieurs (B - D)</t>
  </si>
  <si>
    <t>F</t>
  </si>
  <si>
    <t>Déficits restant à reporter</t>
  </si>
  <si>
    <t>G</t>
  </si>
  <si>
    <t xml:space="preserve">  REDUCTIONS D'IMPOT</t>
  </si>
  <si>
    <t>( à préciser sur feuille séparée)</t>
  </si>
  <si>
    <t>H</t>
  </si>
  <si>
    <t>Réductions d'impôts antérieurs imputables</t>
  </si>
  <si>
    <t>I</t>
  </si>
  <si>
    <t>Droits à réductions d'impôts de l'exercice</t>
  </si>
  <si>
    <t>J</t>
  </si>
  <si>
    <t>Total des réductions d'impôts (H + I)</t>
  </si>
  <si>
    <t>K</t>
  </si>
  <si>
    <t>Imputations de l'exercice après plafonnement</t>
  </si>
  <si>
    <t>L</t>
  </si>
  <si>
    <t>Réduction d'impôt restant à imputer (J - K)</t>
  </si>
  <si>
    <t>M</t>
  </si>
  <si>
    <t>IRCM payé (joindre certificat délivré par l'organisme payeur)</t>
  </si>
  <si>
    <t>N</t>
  </si>
  <si>
    <t>IBS du (G - K - M)</t>
  </si>
  <si>
    <t>IMPUTATIONS</t>
  </si>
  <si>
    <t>O</t>
  </si>
  <si>
    <t>1190000</t>
  </si>
  <si>
    <t>6920000</t>
  </si>
  <si>
    <t xml:space="preserve">   + Pertes sur créances irrecouvrables</t>
  </si>
  <si>
    <t>Correction d'erreur</t>
  </si>
  <si>
    <t>Acomptes provisionnels payés</t>
  </si>
  <si>
    <t>P</t>
  </si>
  <si>
    <t>Acomptes perçus au cordon douanier non encore imputés sur les acomptes provisionnels</t>
  </si>
  <si>
    <t>(joindre attestation du Service des Douanes)</t>
  </si>
  <si>
    <t>Q</t>
  </si>
  <si>
    <t>Total des imputations (O +P)</t>
  </si>
  <si>
    <t>R</t>
  </si>
  <si>
    <t>Net à payer (N - Q)</t>
  </si>
  <si>
    <t>ou excédent à rembourser (Q - N)</t>
  </si>
  <si>
    <t xml:space="preserve">  (1) - Exonération d'IBS suivant arrété d'agrément n° 9 344/95 du 30 octobre 1995</t>
  </si>
  <si>
    <t>(cachet et signature)</t>
  </si>
  <si>
    <t>CADRE RESERVE A L'ADMINISTRATION</t>
  </si>
  <si>
    <t>Net à payer</t>
  </si>
  <si>
    <t>Pénalité</t>
  </si>
  <si>
    <t>Montant à payer</t>
  </si>
  <si>
    <t>Reste à recouvrer</t>
  </si>
  <si>
    <t>N° récépissé</t>
  </si>
  <si>
    <t>Mode de paiement :</t>
  </si>
  <si>
    <t>|_|  Espèce</t>
  </si>
  <si>
    <t>|_|  Chèque n° ………………….. Banque……………………………..</t>
  </si>
  <si>
    <t>|_|  Autres  à préciser</t>
  </si>
  <si>
    <t xml:space="preserve">N° Statistique : </t>
  </si>
  <si>
    <t>DEFICIT 2006</t>
  </si>
  <si>
    <t xml:space="preserve">   Reprise/prov. pour risques</t>
  </si>
  <si>
    <t>4111000</t>
  </si>
  <si>
    <t>Collectif Clients Locaux</t>
  </si>
  <si>
    <t>Caisse FM SARTI</t>
  </si>
  <si>
    <t>5320000</t>
  </si>
  <si>
    <t xml:space="preserve">Pièces détachées matériel </t>
  </si>
  <si>
    <t>Entretien &amp; reparat° vehicule</t>
  </si>
  <si>
    <t>6227000</t>
  </si>
  <si>
    <t>Frais d'actes et de contentieux</t>
  </si>
  <si>
    <t>7060000</t>
  </si>
  <si>
    <t>Vente de Prestations de services</t>
  </si>
  <si>
    <t>7071000</t>
  </si>
  <si>
    <t>Ventes de marchandises Vaynilla</t>
  </si>
  <si>
    <t>7081000</t>
  </si>
  <si>
    <t>Vente de Produits annexes</t>
  </si>
  <si>
    <t>FIROZE</t>
  </si>
  <si>
    <t xml:space="preserve">Spéctrophotometre EPSILON </t>
  </si>
  <si>
    <t>BIOBLOCK</t>
  </si>
  <si>
    <t xml:space="preserve">Présentoire Vaynilla 320mm X 50mm </t>
  </si>
  <si>
    <t>AZ EXPORT</t>
  </si>
  <si>
    <t>Etagère IZZY Vaynilla</t>
  </si>
  <si>
    <t>kaloa</t>
  </si>
  <si>
    <t>Armoire DOTCOM 780X410X1660</t>
  </si>
  <si>
    <t>Chaises de bureau Commercial Vaynilla Tana</t>
  </si>
  <si>
    <t>Armoire à Porte Bureau Vaynilla Tana</t>
  </si>
  <si>
    <t>Mobiliers de bureau 80cmX50cm vaynilla Tana</t>
  </si>
  <si>
    <t>RDI</t>
  </si>
  <si>
    <t>Etagère Créole Vaynilla Tana</t>
  </si>
  <si>
    <t>Antiquaire</t>
  </si>
  <si>
    <t>Sécurité</t>
  </si>
  <si>
    <t>Porte à Manteaux Bureau Tana</t>
  </si>
  <si>
    <t>France Alu</t>
  </si>
  <si>
    <t>Etagère 80cm Bureau Vaynilla Tana</t>
  </si>
  <si>
    <t>Etagères Bureau de Tana</t>
  </si>
  <si>
    <t>Armoire Haute bureau de Tana</t>
  </si>
  <si>
    <t>Etagère Bureau Vaynilla Tana</t>
  </si>
  <si>
    <t>Chaise de direction TB</t>
  </si>
  <si>
    <t>Armoire Haute Mex bureau de Tana</t>
  </si>
  <si>
    <t>KIT du BENTLEY WALKER</t>
  </si>
  <si>
    <t>Bentley</t>
  </si>
  <si>
    <t>VHM</t>
  </si>
  <si>
    <t>DEFICIT 2007</t>
  </si>
  <si>
    <t>Installation Réseau</t>
  </si>
  <si>
    <t>Ordinateur COMPAQ + câble</t>
  </si>
  <si>
    <t>appareil scanner</t>
  </si>
  <si>
    <t>Ordinateur,licence Office XP OEM, Câble</t>
  </si>
  <si>
    <t>Micro-ordinateur KG400E Intel Celeron</t>
  </si>
  <si>
    <t>M.I.C.</t>
  </si>
  <si>
    <t>Imprimante Laser jet HP1010</t>
  </si>
  <si>
    <t>Micromania</t>
  </si>
  <si>
    <t>SEC</t>
  </si>
  <si>
    <t>Onduleurs 1000 et 650 VA</t>
  </si>
  <si>
    <t>Mad alarme</t>
  </si>
  <si>
    <t>Package Internet réseau interne + montage Analabe</t>
  </si>
  <si>
    <t>GT&amp;T</t>
  </si>
  <si>
    <t>Andriantsoa</t>
  </si>
  <si>
    <t>Ordinateur DELL + onduleur (Diera)</t>
  </si>
  <si>
    <t>Ordinateur MSCLE + onduleur (Haingo)</t>
  </si>
  <si>
    <t>Kom'pc</t>
  </si>
  <si>
    <t>APPAREILS TELEPHONIQUES - RADIO</t>
  </si>
  <si>
    <t>BLU et VHF/singapour</t>
  </si>
  <si>
    <t>Antenne VHF Mobile &amp; Fixe</t>
  </si>
  <si>
    <t>TOTAL GENERAL</t>
  </si>
  <si>
    <t>6010030</t>
  </si>
  <si>
    <t>Frais livraison vanille vrac</t>
  </si>
  <si>
    <t>6262300</t>
  </si>
  <si>
    <t>6281000</t>
  </si>
  <si>
    <t>Assistance Technique</t>
  </si>
  <si>
    <t>6354000</t>
  </si>
  <si>
    <t>Visite technique automobile</t>
  </si>
  <si>
    <t>6358000</t>
  </si>
  <si>
    <t>6561000</t>
  </si>
  <si>
    <t>Amendes et Pénalités</t>
  </si>
  <si>
    <t>6850000</t>
  </si>
  <si>
    <t>DAP Actifs courants</t>
  </si>
  <si>
    <t>6950000</t>
  </si>
  <si>
    <t>1670000</t>
  </si>
  <si>
    <t>Solde DEBITEUR</t>
  </si>
  <si>
    <t>Solde CREDITEUR</t>
  </si>
  <si>
    <t>COMPTES</t>
  </si>
  <si>
    <t>INTITULE</t>
  </si>
  <si>
    <t>DEBIT AV AUDIT</t>
  </si>
  <si>
    <t>CREDIT AV AUDIT</t>
  </si>
  <si>
    <t>DEBIT REGUL</t>
  </si>
  <si>
    <t>CREDIT REGUL</t>
  </si>
  <si>
    <t>DEBIT</t>
  </si>
  <si>
    <t>CREDIT</t>
  </si>
  <si>
    <t>BILAN</t>
  </si>
  <si>
    <t>281820</t>
  </si>
  <si>
    <t>281830</t>
  </si>
  <si>
    <t>Compte</t>
  </si>
  <si>
    <t>Intitulé</t>
  </si>
  <si>
    <t>MOUVE-MENT DEBIT</t>
  </si>
  <si>
    <t>MOUVE-MENT CREDIT</t>
  </si>
  <si>
    <t>SOLDE DEBITEUR</t>
  </si>
  <si>
    <t>SOLDE CREDITEUR</t>
  </si>
  <si>
    <t>Somme 10</t>
  </si>
  <si>
    <t>Somme 11</t>
  </si>
  <si>
    <t>Somme 12</t>
  </si>
  <si>
    <t>Somme 13</t>
  </si>
  <si>
    <t>Somme 14</t>
  </si>
  <si>
    <t>Somme 15</t>
  </si>
  <si>
    <t>Somme 16</t>
  </si>
  <si>
    <t>Somme 17</t>
  </si>
  <si>
    <t>Somme 18</t>
  </si>
  <si>
    <t>Somme 19</t>
  </si>
  <si>
    <t>Somme 20</t>
  </si>
  <si>
    <t>Somme 21</t>
  </si>
  <si>
    <t>Somme 22</t>
  </si>
  <si>
    <t>Somme 23</t>
  </si>
  <si>
    <t>Somme 24</t>
  </si>
  <si>
    <t>Somme 25</t>
  </si>
  <si>
    <t>Somme 26</t>
  </si>
  <si>
    <t>Somme 27</t>
  </si>
  <si>
    <t>Somme 28</t>
  </si>
  <si>
    <t>Somme 29</t>
  </si>
  <si>
    <t>Somme 30</t>
  </si>
  <si>
    <t>Somme 31</t>
  </si>
  <si>
    <t>Somme 32</t>
  </si>
  <si>
    <t>Somme 33</t>
  </si>
  <si>
    <t>Somme 34</t>
  </si>
  <si>
    <t>Somme 35</t>
  </si>
  <si>
    <t>Somme 36</t>
  </si>
  <si>
    <t>Somme 37</t>
  </si>
  <si>
    <t>Somme 38</t>
  </si>
  <si>
    <t>Somme 39</t>
  </si>
  <si>
    <t>Somme 40</t>
  </si>
  <si>
    <t>Somme 41</t>
  </si>
  <si>
    <t>Somme 42</t>
  </si>
  <si>
    <t>Somme 43</t>
  </si>
  <si>
    <t>Somme 44</t>
  </si>
  <si>
    <t>Somme 45</t>
  </si>
  <si>
    <t>Somme 46</t>
  </si>
  <si>
    <t>Somme 47</t>
  </si>
  <si>
    <t>Somme 48</t>
  </si>
  <si>
    <t>Somme 49</t>
  </si>
  <si>
    <t>Somme 50</t>
  </si>
  <si>
    <t>Somme 51</t>
  </si>
  <si>
    <t>Somme 52</t>
  </si>
  <si>
    <t>Somme 53</t>
  </si>
  <si>
    <t>Somme 54</t>
  </si>
  <si>
    <t>Somme 55</t>
  </si>
  <si>
    <t>Somme 56</t>
  </si>
  <si>
    <t>Somme 57</t>
  </si>
  <si>
    <t>Somme 58</t>
  </si>
  <si>
    <t>Somme 59</t>
  </si>
  <si>
    <t>Somme 60</t>
  </si>
  <si>
    <t>Somme 61</t>
  </si>
  <si>
    <t>Somme 62</t>
  </si>
  <si>
    <t>Somme 63</t>
  </si>
  <si>
    <t>Somme 64</t>
  </si>
  <si>
    <t>Somme 65</t>
  </si>
  <si>
    <t>Somme 66</t>
  </si>
  <si>
    <t>Somme 67</t>
  </si>
  <si>
    <t>Somme 68</t>
  </si>
  <si>
    <t>Somme 69</t>
  </si>
  <si>
    <t>Somme 70</t>
  </si>
  <si>
    <t>Somme 71</t>
  </si>
  <si>
    <t>Somme 72</t>
  </si>
  <si>
    <t>Somme 73</t>
  </si>
  <si>
    <t>Somme 74</t>
  </si>
  <si>
    <t>Somme 75</t>
  </si>
  <si>
    <t>Somme 76</t>
  </si>
  <si>
    <t>Somme 77</t>
  </si>
  <si>
    <t>Somme 78</t>
  </si>
  <si>
    <t>Somme 79</t>
  </si>
  <si>
    <t>Total</t>
  </si>
  <si>
    <t>Unité monétaire: ariary</t>
  </si>
  <si>
    <t>ACTIF</t>
  </si>
  <si>
    <t>Note</t>
  </si>
  <si>
    <t>CAPITAUX PROPRES ET PASSIFS</t>
  </si>
  <si>
    <t>Brut</t>
  </si>
  <si>
    <t>Amort./Prov.</t>
  </si>
  <si>
    <t>Net</t>
  </si>
  <si>
    <t>Actifs non courants</t>
  </si>
  <si>
    <t>Capitaux propres</t>
  </si>
  <si>
    <t>Ecarts d'acquisition (ou goodwill)</t>
  </si>
  <si>
    <t>Capital émis</t>
  </si>
  <si>
    <t>Immobilisations incorporelles</t>
  </si>
  <si>
    <t>Ecarts d'évaluation</t>
  </si>
  <si>
    <t>Immobilisations corporelles</t>
  </si>
  <si>
    <t>Immobilisations en cours</t>
  </si>
  <si>
    <t>Immobilisations financières</t>
  </si>
  <si>
    <t>Titres mis en équivalence</t>
  </si>
  <si>
    <t>Autres participations et créances rattachées</t>
  </si>
  <si>
    <t>Autres titres immobilisés</t>
  </si>
  <si>
    <t>Prêts et autres immobilisations financières</t>
  </si>
  <si>
    <t>Passifs non courants</t>
  </si>
  <si>
    <t>Total actifs non courants</t>
  </si>
  <si>
    <t>Actifs courants</t>
  </si>
  <si>
    <t>Emprunts et dettes financières</t>
  </si>
  <si>
    <t>Stocks et en cours</t>
  </si>
  <si>
    <t>Total passifs non courants</t>
  </si>
  <si>
    <t>Créances et emplois assimilés</t>
  </si>
  <si>
    <t>Passifs courants</t>
  </si>
  <si>
    <t>Autres créances et actifs assimilés</t>
  </si>
  <si>
    <t>Fournisseurs et comptes rattachés</t>
  </si>
  <si>
    <t>Trésorerie et équivalence de trésorerie</t>
  </si>
  <si>
    <t>Placements et autres équivalents de trésorerie</t>
  </si>
  <si>
    <t>Autres dettes</t>
  </si>
  <si>
    <t>Trésorerie (fonds de caisse et dépôts à vue)</t>
  </si>
  <si>
    <t>Comptes de trésorerie (découverts bancaires)</t>
  </si>
  <si>
    <t>Total actifs courants</t>
  </si>
  <si>
    <t>Total passifs courants</t>
  </si>
  <si>
    <t>Total des actifs</t>
  </si>
  <si>
    <t>Total des passifs</t>
  </si>
  <si>
    <t>COMPTE DE RESULTAT (Par nature)</t>
  </si>
  <si>
    <t>Chiffre d'affaire</t>
  </si>
  <si>
    <t>Production stockée</t>
  </si>
  <si>
    <t>Production immobilisée</t>
  </si>
  <si>
    <t>I- Production de l'exercice</t>
  </si>
  <si>
    <t>Autres produits opérationnels</t>
  </si>
  <si>
    <t>Achats consommés</t>
  </si>
  <si>
    <t>Services extérieurs et autres consommations</t>
  </si>
  <si>
    <t>Autres charges opérationnelles</t>
  </si>
  <si>
    <t>II- Consommation de l'exercice</t>
  </si>
  <si>
    <t>III- Valeur ajoutée d'exploitation (I-II)</t>
  </si>
  <si>
    <t>Charges de personnel (A)</t>
  </si>
  <si>
    <t>Impôts, taxes et versements assimilés</t>
  </si>
  <si>
    <t>Produits financiers</t>
  </si>
  <si>
    <t>IV- Excédent brut d'exploitation</t>
  </si>
  <si>
    <t>Charges financières</t>
  </si>
  <si>
    <t>Dotations aux amortissements, aux provisions et pertes de valeur</t>
  </si>
  <si>
    <t>Reprise sur provisions et pertes de valeurs</t>
  </si>
  <si>
    <t>V- Résultat opérationnel</t>
  </si>
  <si>
    <t>VI- Résultat financier</t>
  </si>
  <si>
    <t>VII- Résultat avant impôts (V+VI)</t>
  </si>
  <si>
    <t>Impôts exigibles sur résultats</t>
  </si>
  <si>
    <t>VIII- Résultat net des activités ordinaires</t>
  </si>
  <si>
    <t>IX- Résultat extraordinaire</t>
  </si>
  <si>
    <t>X- Résultat net de l'exercice</t>
  </si>
  <si>
    <t>Réserves</t>
  </si>
  <si>
    <t>Primes</t>
  </si>
  <si>
    <t>Report à nouveau</t>
  </si>
  <si>
    <t>Résultat net</t>
  </si>
  <si>
    <t>Dettes court terme - partie court terme de dettes long terme</t>
  </si>
  <si>
    <t>Frais de développement immobilisables</t>
  </si>
  <si>
    <t>Logiciels informatiques</t>
  </si>
  <si>
    <t>Concession, droit, brevet, licence …</t>
  </si>
  <si>
    <t>Autres immobilisations incorporelles</t>
  </si>
  <si>
    <t>Terrain</t>
  </si>
  <si>
    <t>Agencement et aménagement terrain</t>
  </si>
  <si>
    <t>Construction</t>
  </si>
  <si>
    <t>Autres immobilisations corporelles</t>
  </si>
  <si>
    <t>Autres débiteurs</t>
  </si>
  <si>
    <t>Subvention d'investissement</t>
  </si>
  <si>
    <t>Autres produits et charges différés</t>
  </si>
  <si>
    <t>Provisions sur charges de personnel</t>
  </si>
  <si>
    <t>Provisions pour impôts</t>
  </si>
  <si>
    <t>Provision sur concession</t>
  </si>
  <si>
    <t>Autres provisions pour charges - passif non courant</t>
  </si>
  <si>
    <t>Provisions et produits constatés d'avance - passifs courants</t>
  </si>
  <si>
    <t>Organismes sociaux et comptes rattachés</t>
  </si>
  <si>
    <t>Etats et comptes rattachés</t>
  </si>
  <si>
    <t>Clients et comptes rattachés</t>
  </si>
  <si>
    <t>281510</t>
  </si>
  <si>
    <t>467IBIS</t>
  </si>
  <si>
    <t>Eléments extraordinaires (produits)</t>
  </si>
  <si>
    <t>Eléments extraordinaires (charges)</t>
  </si>
  <si>
    <t>Capital</t>
  </si>
  <si>
    <t>Reserves légales</t>
  </si>
  <si>
    <t>Provisions pour risques de change</t>
  </si>
  <si>
    <t>DEFICIT 2010</t>
  </si>
  <si>
    <t>2000114602</t>
  </si>
  <si>
    <t>Analabe Vohémar - BP. 34 Vohémar 209</t>
  </si>
  <si>
    <t>Pertes de valeur cumulées en début d'exercice</t>
  </si>
  <si>
    <t>Climatiseur DAEWOO SPLIT BUREAU FMS</t>
  </si>
  <si>
    <t>Ensemble d'aspiration au conditionnement</t>
  </si>
  <si>
    <t>MANUTAN</t>
  </si>
  <si>
    <t xml:space="preserve">Machine à laver </t>
  </si>
  <si>
    <t>80 + 2</t>
  </si>
  <si>
    <t>80 palettes en plastique + 02 balances à colonne 600kg</t>
  </si>
  <si>
    <t>Machine cercleuse TP 202</t>
  </si>
  <si>
    <t>ONE</t>
  </si>
  <si>
    <t>Moto Cross LIFAN LF 125GY</t>
  </si>
  <si>
    <t>Océan Trade</t>
  </si>
  <si>
    <t>Camion à benne FORLAND 6316TAS</t>
  </si>
  <si>
    <t>Continental auto</t>
  </si>
  <si>
    <t>CHAISE SECRETAIRE BUREAU TANA</t>
  </si>
  <si>
    <t>Etagères GM-MM-PM ANTIQUAIRE BUREAU TANA</t>
  </si>
  <si>
    <t>DISQUE DUR TWINMOS</t>
  </si>
  <si>
    <t>ENSEMBLE ORDINATEUR ADM TANA</t>
  </si>
  <si>
    <t>ENSEMBLE ORDINATEUR GABY TANA</t>
  </si>
  <si>
    <t>Imprimante Réseau CANON LASER MF4010</t>
  </si>
  <si>
    <t>Imprimante MZCH4 200DPI Conditionnement</t>
  </si>
  <si>
    <t>DEFICIT 2011</t>
  </si>
  <si>
    <t>5300011</t>
  </si>
  <si>
    <t>Caisse FLORIBIS colbert MGA</t>
  </si>
  <si>
    <t>Caisse FLORIBIS croc farm MGA</t>
  </si>
  <si>
    <t>Caisse FLORIBIS croc farm €</t>
  </si>
  <si>
    <t>Caisse FLORIBIS colbert €</t>
  </si>
  <si>
    <t>Caisse FLORIBIS colbert $</t>
  </si>
  <si>
    <t>6010031</t>
  </si>
  <si>
    <t>Frais livraison vanille Verte</t>
  </si>
  <si>
    <t>6263000</t>
  </si>
  <si>
    <t>Emission Fax et Scanner</t>
  </si>
  <si>
    <t>Matières premières Dérivés Vanille</t>
  </si>
  <si>
    <t>Acquisition Savoir-faire</t>
  </si>
  <si>
    <t>2313002</t>
  </si>
  <si>
    <t>Matériels et Outillages en cours</t>
  </si>
  <si>
    <t>2313004</t>
  </si>
  <si>
    <t>Installations en cours</t>
  </si>
  <si>
    <t>Stock Produits dérivés de vanille</t>
  </si>
  <si>
    <t>4311000</t>
  </si>
  <si>
    <t>CNaPS Agricole à 8%</t>
  </si>
  <si>
    <t>CNaPS Non Agricole à 13%</t>
  </si>
  <si>
    <t>5124011</t>
  </si>
  <si>
    <t>BGFI MGA TANA</t>
  </si>
  <si>
    <t>6014000</t>
  </si>
  <si>
    <t>Autres Matières Premières Agricoles</t>
  </si>
  <si>
    <t>Ventes Produits Finis Dérivés Vanille</t>
  </si>
  <si>
    <t>7072000</t>
  </si>
  <si>
    <t>Ventes Autres Produits Locaux</t>
  </si>
  <si>
    <t>Variation de stocks Produits finis dérivés vanille</t>
  </si>
  <si>
    <t>Aménagement et Agencement Local Burtana/Crocfarm</t>
  </si>
  <si>
    <t>SERCA</t>
  </si>
  <si>
    <t>Distributeur Gazole Total/Flor Ibis</t>
  </si>
  <si>
    <t>LAURENT</t>
  </si>
  <si>
    <t>GARAGE</t>
  </si>
  <si>
    <t>Pompe de surface/Alimentation en eau de l'usine</t>
  </si>
  <si>
    <t>SITMA</t>
  </si>
  <si>
    <t>Machine à TPE/Paiement à la carte</t>
  </si>
  <si>
    <t>BFV-SG</t>
  </si>
  <si>
    <t>Congélateur au Labo/Vanille verte</t>
  </si>
  <si>
    <t>MOTO YAMALO + CASQUE/HERY</t>
  </si>
  <si>
    <t>Moto Cross LIFAN LF 250GY-6 EMILIEN</t>
  </si>
  <si>
    <t>Camionnette Forland 3,5T Box</t>
  </si>
  <si>
    <t>Camion plateau Forland 10T</t>
  </si>
  <si>
    <t>ISUZU D.MAX 4x4 FMS &amp; Thierry</t>
  </si>
  <si>
    <t>COLL/SEC</t>
  </si>
  <si>
    <t>Divers meubles Maison ADM</t>
  </si>
  <si>
    <t>Vohémar</t>
  </si>
  <si>
    <t>Mobilier de range livres bureau Tana</t>
  </si>
  <si>
    <t>Matériel Lavazza du bureau Tana</t>
  </si>
  <si>
    <t>Cameim</t>
  </si>
  <si>
    <t>Ensemble Réseau sans fil 3G Orange Bureau Tana</t>
  </si>
  <si>
    <t>Ordinateurs Fujitsu Serveur+FMS+Haingo</t>
  </si>
  <si>
    <t>VHF portable Cobra</t>
  </si>
  <si>
    <t>VHF portable et fixe Cobra</t>
  </si>
  <si>
    <t>DEFICIT 2012</t>
  </si>
  <si>
    <t xml:space="preserve">IMPUTATION DEFICIT FISCAL ANTERIEUR </t>
  </si>
  <si>
    <t xml:space="preserve">   Acquisition Savoir-faire</t>
  </si>
  <si>
    <t>FRNS</t>
  </si>
  <si>
    <t>DEPT</t>
  </si>
  <si>
    <t>SAVOIR FAIRE</t>
  </si>
  <si>
    <t>Acquisition Savoir Faire en Algocuture</t>
  </si>
  <si>
    <t>ALGUE</t>
  </si>
  <si>
    <t>Amortissement Acq Savoir-Faire</t>
  </si>
  <si>
    <t>4320000</t>
  </si>
  <si>
    <t>OSTIE Bureau Tana</t>
  </si>
  <si>
    <t>5121109</t>
  </si>
  <si>
    <t>BFV MGA VHM/ACM</t>
  </si>
  <si>
    <t>BGFI EUR TANA</t>
  </si>
  <si>
    <t>BGFI USD TANA</t>
  </si>
  <si>
    <t>5124012</t>
  </si>
  <si>
    <t>5124013</t>
  </si>
  <si>
    <t>5300000</t>
  </si>
  <si>
    <t>Caisse HAINGO</t>
  </si>
  <si>
    <t>6460000</t>
  </si>
  <si>
    <t>OSTIE Patronale Bureau Tana</t>
  </si>
  <si>
    <t>Dotations aux amortissements immobilisations corp</t>
  </si>
  <si>
    <t>6811000</t>
  </si>
  <si>
    <t>Dotations aux amortissements immobilisations incorp</t>
  </si>
  <si>
    <t>7011000</t>
  </si>
  <si>
    <t>Ventes Huiles essentielles &amp; Vétiver</t>
  </si>
  <si>
    <t>Ensemble Caméras Surveillance &amp; Enregistreur Vohémar</t>
  </si>
  <si>
    <t>KOM'PC</t>
  </si>
  <si>
    <t>Installation terminée Alambic UC2 Feuille &amp; Baie + Abri</t>
  </si>
  <si>
    <t>AIM+RJ</t>
  </si>
  <si>
    <t>Installation solaire terminée/Test à Vohémar</t>
  </si>
  <si>
    <t>Elpho-Info</t>
  </si>
  <si>
    <t>JCP/ADM</t>
  </si>
  <si>
    <t>Motopompe ROBIN EY20DJ</t>
  </si>
  <si>
    <t>EuroSaf B OX NF H &amp; B AD NF H</t>
  </si>
  <si>
    <t>Air Liquide</t>
  </si>
  <si>
    <t>Débroussailleuse FS550 stihl avec Frais d'approche</t>
  </si>
  <si>
    <t>Motopompe FUJITA FGP 80 75 avec 12M Tuyau</t>
  </si>
  <si>
    <t>Motopompe Hyundai GMP 4Temps Diesel HYL 80L</t>
  </si>
  <si>
    <t>Madecasse</t>
  </si>
  <si>
    <t>Compresseur AXAIR 100L 2CV AB100/248C</t>
  </si>
  <si>
    <t>Mises en route de Ruches d'abeilles/Test à Vohémar</t>
  </si>
  <si>
    <t>Menuisier</t>
  </si>
  <si>
    <t>Motopompes Hyundai GMP 4Temps Diesel HYL 80L</t>
  </si>
  <si>
    <t>Motopompe Hyundai GMP 4Temps Diesel semi HYL 80L</t>
  </si>
  <si>
    <t>Rlx de tuyau d'aspiration D75 de 36M</t>
  </si>
  <si>
    <t>Boites de vanille métalliques</t>
  </si>
  <si>
    <t>Angelin B</t>
  </si>
  <si>
    <t>Jauges Vanille en Inox</t>
  </si>
  <si>
    <t>Spéctrophotometre BIOMATE KZL66 10236554</t>
  </si>
  <si>
    <t>Avantec</t>
  </si>
  <si>
    <t xml:space="preserve">Great Wall GW4G15 RED </t>
  </si>
  <si>
    <t>CT MOTORS</t>
  </si>
  <si>
    <t>BURTANA</t>
  </si>
  <si>
    <t xml:space="preserve">ADM </t>
  </si>
  <si>
    <t>BAW JEEP BJ2032 31229WWT</t>
  </si>
  <si>
    <t>Camion à benne Forland 10T Blanc</t>
  </si>
  <si>
    <t>Toyota Land Cruiser Wagon LC200</t>
  </si>
  <si>
    <t>Rasseta</t>
  </si>
  <si>
    <t>Etagères Blanches/Présentoirs Produits Tana</t>
  </si>
  <si>
    <t>Chaise de bureau Secrétariat Tana</t>
  </si>
  <si>
    <t>Luxor</t>
  </si>
  <si>
    <t>Chaises Visiteurs Salle de réunion Vohémar</t>
  </si>
  <si>
    <t>Machine à Café Lavazza 99231 Bureau Vohémar</t>
  </si>
  <si>
    <t>Ensemble Réseau sans fil 3G Orange Bureau Vohémar</t>
  </si>
  <si>
    <t>Ecran LCD 19' Prolink S/N° 403501124301179/GB</t>
  </si>
  <si>
    <t>Programme Gestion Commerciale EBP/Tana</t>
  </si>
  <si>
    <t>BS Software</t>
  </si>
  <si>
    <t>KIT de Perfectionnement du Réseau 3G Orange Vohémar</t>
  </si>
  <si>
    <t>Unité centrale Processeur G550 Commerciale Colbert</t>
  </si>
  <si>
    <t>46101 72 2013 0 00594</t>
  </si>
  <si>
    <t>Solde au 31 décembre 2013</t>
  </si>
  <si>
    <t xml:space="preserve">   Matériels informatiques</t>
  </si>
  <si>
    <t xml:space="preserve">   Matériels Radio</t>
  </si>
  <si>
    <t>DEFICIT 2013</t>
  </si>
  <si>
    <t>I.R. 20% ( théorique)</t>
  </si>
  <si>
    <t>2313005</t>
  </si>
  <si>
    <t>Agencement &amp; Aménagement en cours</t>
  </si>
  <si>
    <t>4441000</t>
  </si>
  <si>
    <t>IR intermittent</t>
  </si>
  <si>
    <t>IR/Résultat ordinaire</t>
  </si>
  <si>
    <t>Cum au 31/12/14</t>
  </si>
  <si>
    <t>INSTALLATIONS COMPLEXES SPECIALISEE</t>
  </si>
  <si>
    <t>ACM</t>
  </si>
  <si>
    <t>MAINT</t>
  </si>
  <si>
    <t>Forages eaux douces</t>
  </si>
  <si>
    <t>Bassins de rétention d'eau</t>
  </si>
  <si>
    <t xml:space="preserve">Système irrigation parcelle poivre </t>
  </si>
  <si>
    <t>Abri pompe chengdu</t>
  </si>
  <si>
    <t>Unité distillerie VTV 500L</t>
  </si>
  <si>
    <t>Ensemble système alarmes+montage</t>
  </si>
  <si>
    <t>NFSECURITY</t>
  </si>
  <si>
    <t>USI/ADM</t>
  </si>
  <si>
    <t>Système alambic VTV 1500L distillerie</t>
  </si>
  <si>
    <t>Extension caméra de surveillance</t>
  </si>
  <si>
    <t xml:space="preserve">Matériel de soudure </t>
  </si>
  <si>
    <t>BONNET</t>
  </si>
  <si>
    <t>Détecteur de métal conditionnement</t>
  </si>
  <si>
    <t xml:space="preserve">Station météo </t>
  </si>
  <si>
    <t>Marmite n°60 Labo</t>
  </si>
  <si>
    <t>Anjara Luc</t>
  </si>
  <si>
    <t>Groupe électrogène</t>
  </si>
  <si>
    <t>Acquisition balance bascule def 5000</t>
  </si>
  <si>
    <t>Pesage2000</t>
  </si>
  <si>
    <t>COLL/CULT</t>
  </si>
  <si>
    <t xml:space="preserve">Acquisition NIAGARA </t>
  </si>
  <si>
    <t>Waterlogic/Amin</t>
  </si>
  <si>
    <t>Groupe Kipor 9,5KVA</t>
  </si>
  <si>
    <t>Transpalette 3T</t>
  </si>
  <si>
    <t>Great Wall GW4G15 BLACK</t>
  </si>
  <si>
    <t>Chaise roulette Dina</t>
  </si>
  <si>
    <t>Meuble maison Resp Qualité</t>
  </si>
  <si>
    <t>J.ERIZY</t>
  </si>
  <si>
    <t>Bureau et chaises bureau Resp Qualité</t>
  </si>
  <si>
    <t>1+4</t>
  </si>
  <si>
    <t>Table et chaises de conférence</t>
  </si>
  <si>
    <t>Ordi complet + onduleur /Compta Vhr</t>
  </si>
  <si>
    <t>Ecran LCD ACER /Colbert</t>
  </si>
  <si>
    <t>Unité centrale /Resp Qualité</t>
  </si>
  <si>
    <t xml:space="preserve">Ecran plat Prolink </t>
  </si>
  <si>
    <t>3 + 1</t>
  </si>
  <si>
    <t>DEFICIT 2014</t>
  </si>
  <si>
    <t>6356000</t>
  </si>
  <si>
    <t>Solde au 31 décembre 2014</t>
  </si>
  <si>
    <t>6530000</t>
  </si>
  <si>
    <t>Pertes de valeur/Actifs biologiques</t>
  </si>
  <si>
    <t>CALCUL  I.R.  AU 31 DECEMBRE 2015</t>
  </si>
  <si>
    <t>EVOLUTION DEFICIT FISCAL au 31 DECEMBRE 2015</t>
  </si>
  <si>
    <t>2016/2015</t>
  </si>
  <si>
    <t>IBS brut E * 20% ou minimum de perception</t>
  </si>
  <si>
    <t>EXERCICE CLOS LE 31-12-2015</t>
  </si>
  <si>
    <t>Période du  01-01-2015  au 31-12-2015</t>
  </si>
  <si>
    <t>Période du    01-01-2015   au  31-12-2015</t>
  </si>
  <si>
    <t>Solde au 31 décembre 2015</t>
  </si>
  <si>
    <t>2313001</t>
  </si>
  <si>
    <t>Construction en cours Culture</t>
  </si>
  <si>
    <t>Construction en cours Usine Vanille</t>
  </si>
  <si>
    <t>2313003</t>
  </si>
  <si>
    <t>4191000</t>
  </si>
  <si>
    <t>Avance Clients</t>
  </si>
  <si>
    <t>4456600</t>
  </si>
  <si>
    <t>TVA intermittente déductible</t>
  </si>
  <si>
    <t>4457600</t>
  </si>
  <si>
    <t>TVA intermittente collectée</t>
  </si>
  <si>
    <t>5120101</t>
  </si>
  <si>
    <t>BMOI MGA TANA</t>
  </si>
  <si>
    <t>5121169</t>
  </si>
  <si>
    <t>BOA MGA VHM Collecte</t>
  </si>
  <si>
    <t>BOA DOLLAR VHM</t>
  </si>
  <si>
    <t>5300003</t>
  </si>
  <si>
    <t>Caisse ALGO</t>
  </si>
  <si>
    <t>6418000</t>
  </si>
  <si>
    <t>Rémunération pers Algoculture</t>
  </si>
  <si>
    <t>6458000</t>
  </si>
  <si>
    <t>Cnaps Patronal Algoculture</t>
  </si>
  <si>
    <t>6581000</t>
  </si>
  <si>
    <t>Charges diverses d'exploitation</t>
  </si>
  <si>
    <t>DEFICIT 2015</t>
  </si>
  <si>
    <t>IDA/Déficit imputé 2015</t>
  </si>
  <si>
    <t>TABLEAU D'AMORTISSEMENT AU 31 DECEMBRE 2015</t>
  </si>
  <si>
    <t>Dotat° au 31/12/15</t>
  </si>
  <si>
    <t>Cum au 31/12/15</t>
  </si>
  <si>
    <t>ALGO</t>
  </si>
  <si>
    <t>DIST</t>
  </si>
  <si>
    <t>Climatiseur Bureau JCP</t>
  </si>
  <si>
    <t>Grand groupe électrogène chinois</t>
  </si>
  <si>
    <t>Hong Yang Machinery</t>
  </si>
  <si>
    <t>Climatiseurs Bureau Loïc &amp; Labo</t>
  </si>
  <si>
    <t>Hangar traditionnel/Réféctoire Algoculture</t>
  </si>
  <si>
    <t>Personnel</t>
  </si>
  <si>
    <t>Reconstruction en dure cases culture/Garage</t>
  </si>
  <si>
    <t>Meuleuse Bosch AT. Mécanique</t>
  </si>
  <si>
    <t>Palette en plastique Actilev</t>
  </si>
  <si>
    <t>Actilev</t>
  </si>
  <si>
    <t>Ensemble d'Ancres pour l'Algoculture</t>
  </si>
  <si>
    <t>Particulier</t>
  </si>
  <si>
    <t>Ensemble de Matériels &amp; Outillages/Reprise Algoculture</t>
  </si>
  <si>
    <t>Ibis Algo</t>
  </si>
  <si>
    <t>Jeu de balance étiqueteuse Pesage 2000</t>
  </si>
  <si>
    <t>Bac Alim Gerbable Werit</t>
  </si>
  <si>
    <t>Werit</t>
  </si>
  <si>
    <t>Caisses Vanille en bois dur (Pazlissandre)</t>
  </si>
  <si>
    <t>Agostino</t>
  </si>
  <si>
    <t>Chariot à roue Algues</t>
  </si>
  <si>
    <t>Jean Louis</t>
  </si>
  <si>
    <t>Balance à bascule Algues</t>
  </si>
  <si>
    <t>Batimax</t>
  </si>
  <si>
    <t>Compresseur à air</t>
  </si>
  <si>
    <t>Frigo Sharp/Alimentations Chiens &amp; Croco</t>
  </si>
  <si>
    <t>Firoze</t>
  </si>
  <si>
    <t>Sécurite</t>
  </si>
  <si>
    <t>Machine sous vide chinois Melanie Svb</t>
  </si>
  <si>
    <t>Mélanie</t>
  </si>
  <si>
    <t>Tracteur Esa Group/Cultures</t>
  </si>
  <si>
    <t>Esa Group</t>
  </si>
  <si>
    <t>Divers Matériels de Laboratoire/Tana</t>
  </si>
  <si>
    <t>Technique&amp;Précision</t>
  </si>
  <si>
    <t>Saverglass</t>
  </si>
  <si>
    <t>Moto Lyfan 150GY-3 Dist-Maint</t>
  </si>
  <si>
    <t>Dist/Maint</t>
  </si>
  <si>
    <t>DIST/MAINT</t>
  </si>
  <si>
    <t>Great Wall GWM M4G15 GRIS</t>
  </si>
  <si>
    <t>ADM/TANA</t>
  </si>
  <si>
    <t>Great Walll GWM Wingle</t>
  </si>
  <si>
    <t>Divers Mobiliers/Installation Ingénieurs Malagasy</t>
  </si>
  <si>
    <t>Jao Azry</t>
  </si>
  <si>
    <t>Armoire Bloc Tiroire/Bureau Tana</t>
  </si>
  <si>
    <t>Brico Déco</t>
  </si>
  <si>
    <t>Salon d'angle/Bureau JCP à Vohémar</t>
  </si>
  <si>
    <t>Deci-Dela</t>
  </si>
  <si>
    <t>Ensemble Mobiliers de bureau ARA à Tana</t>
  </si>
  <si>
    <t>Tables Inox Laboratoire Tana</t>
  </si>
  <si>
    <t>Salon Cube carré Bureau Tana</t>
  </si>
  <si>
    <t>SIMPLYCITY</t>
  </si>
  <si>
    <t>1+1</t>
  </si>
  <si>
    <t>Presentoirs à niche &amp; Médium/Comptoir Colbert</t>
  </si>
  <si>
    <t>Armoire Haute Active Bureau Tana</t>
  </si>
  <si>
    <t>Ensemble Mobiliers/Installation Brice Magasin Collecte</t>
  </si>
  <si>
    <t>Divers Frns</t>
  </si>
  <si>
    <t>Ensemble Mobiliers au comptoir Accueil Tana</t>
  </si>
  <si>
    <t>Ensemble Mobiliers/Installation Hugues Culture</t>
  </si>
  <si>
    <t>Divers Présentoirs de produits Bureau Tana</t>
  </si>
  <si>
    <t>Ensemble Mobiliers Bureau Resp Admin Tana</t>
  </si>
  <si>
    <t>Portables Acer aux 6 Ingénieurs Culture</t>
  </si>
  <si>
    <t>Ecran Plat LED/PC Sécurité Vohémar</t>
  </si>
  <si>
    <t>Portable Acer pour Romain Algoculture</t>
  </si>
  <si>
    <t>Imprimante Copieur RICOH MP2501 Bureau Tana</t>
  </si>
  <si>
    <t>Imprimante Copieur Canon Bureau Vohémar</t>
  </si>
  <si>
    <t>Portable Asus X551M Resp Admin Tana</t>
  </si>
  <si>
    <t>Linksys/Load balancing Internet Vohémar</t>
  </si>
  <si>
    <t>Mme Peyre</t>
  </si>
  <si>
    <t>Ordinateur Portable ARA</t>
  </si>
  <si>
    <t>Gros Bill</t>
  </si>
  <si>
    <t>Ecran Plat LCD/ARA Tana</t>
  </si>
  <si>
    <t>IMMOS CEDEES ARRETEES AU 31/12/2015</t>
  </si>
  <si>
    <t>Dotation 2015</t>
  </si>
  <si>
    <t>Cumul</t>
  </si>
  <si>
    <t>INVESTISSEMENTS 2015</t>
  </si>
  <si>
    <t>Invests Total</t>
  </si>
  <si>
    <t>Invests en réduction</t>
  </si>
  <si>
    <t>BENEFICE REDUCTION IR 50%</t>
  </si>
  <si>
    <t>Réduct° imputée</t>
  </si>
  <si>
    <t>A Antananarivo, le 3 Mai 2016</t>
  </si>
  <si>
    <t>EVOLUTION INVESTISSEMENT EN REDUCTION IR au 31 DECEMBRE 2015</t>
  </si>
</sst>
</file>

<file path=xl/styles.xml><?xml version="1.0" encoding="utf-8"?>
<styleSheet xmlns="http://schemas.openxmlformats.org/spreadsheetml/2006/main">
  <numFmts count="10">
    <numFmt numFmtId="164" formatCode="#,##0_ ;[Red]\-#,##0\ "/>
    <numFmt numFmtId="165" formatCode="_-* #,##0.00\ [$€-1]_-;\-* #,##0.00\ [$€-1]_-;_-* &quot;-&quot;??\ [$€-1]_-"/>
    <numFmt numFmtId="166" formatCode="#,##0.00_ ;[Red]\-#,##0.00\ "/>
    <numFmt numFmtId="167" formatCode="#,##0.00_ ;[Red]\(#,##0.00\)"/>
    <numFmt numFmtId="168" formatCode="#,##0.00\ ;[Red]\(#,##0.00\)"/>
    <numFmt numFmtId="169" formatCode="#,##0.00\ ;[Red]\(#,###.00\)"/>
    <numFmt numFmtId="170" formatCode="d\ mmmm\ yyyy"/>
    <numFmt numFmtId="171" formatCode="dd/mm/yy;@"/>
    <numFmt numFmtId="172" formatCode="#,##0.00;\(#,##0.00\)"/>
    <numFmt numFmtId="173" formatCode="#,##0.00_ ;[Black]\(#,##0.00\)"/>
  </numFmts>
  <fonts count="37">
    <font>
      <sz val="9"/>
      <name val="Times New Roman"/>
    </font>
    <font>
      <sz val="9"/>
      <name val="Times New Roman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4"/>
      <name val="Georgia"/>
      <family val="1"/>
    </font>
    <font>
      <b/>
      <sz val="9"/>
      <name val="Arial"/>
      <family val="2"/>
    </font>
    <font>
      <b/>
      <sz val="14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7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u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Georgia"/>
      <family val="1"/>
    </font>
    <font>
      <b/>
      <sz val="11"/>
      <name val="Arial"/>
      <family val="2"/>
    </font>
    <font>
      <sz val="10"/>
      <name val="Helv"/>
    </font>
    <font>
      <sz val="8"/>
      <name val="Bookman Old Style"/>
      <family val="1"/>
    </font>
    <font>
      <sz val="8"/>
      <name val="Bookman Old Style"/>
      <family val="1"/>
    </font>
    <font>
      <b/>
      <sz val="8"/>
      <name val="Arial"/>
      <family val="2"/>
    </font>
    <font>
      <sz val="8"/>
      <name val="Arial"/>
      <family val="2"/>
    </font>
    <font>
      <b/>
      <sz val="8"/>
      <name val="Bookman Old Style"/>
      <family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7"/>
      <color indexed="10"/>
      <name val="Arial"/>
      <family val="2"/>
    </font>
    <font>
      <sz val="7"/>
      <color indexed="10"/>
      <name val="Arial"/>
      <family val="2"/>
    </font>
    <font>
      <b/>
      <u/>
      <sz val="12"/>
      <name val="Arial"/>
      <family val="2"/>
    </font>
    <font>
      <sz val="7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gray0625"/>
    </fill>
    <fill>
      <patternFill patternType="gray0625"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5" fontId="2" fillId="0" borderId="0" applyFont="0" applyFill="0" applyBorder="0" applyAlignment="0" applyProtection="0"/>
    <xf numFmtId="0" fontId="7" fillId="0" borderId="0"/>
    <xf numFmtId="0" fontId="2" fillId="0" borderId="0"/>
    <xf numFmtId="0" fontId="27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5" fillId="0" borderId="0"/>
    <xf numFmtId="0" fontId="6" fillId="0" borderId="0"/>
  </cellStyleXfs>
  <cellXfs count="561">
    <xf numFmtId="0" fontId="0" fillId="0" borderId="0" xfId="0"/>
    <xf numFmtId="0" fontId="3" fillId="0" borderId="0" xfId="7" applyFont="1" applyAlignment="1">
      <alignment horizontal="center" vertical="center"/>
    </xf>
    <xf numFmtId="0" fontId="2" fillId="0" borderId="0" xfId="7"/>
    <xf numFmtId="0" fontId="2" fillId="0" borderId="0" xfId="7" applyFill="1"/>
    <xf numFmtId="0" fontId="5" fillId="0" borderId="0" xfId="7" applyFont="1" applyFill="1"/>
    <xf numFmtId="3" fontId="2" fillId="0" borderId="0" xfId="7" applyNumberFormat="1"/>
    <xf numFmtId="0" fontId="6" fillId="0" borderId="0" xfId="10" applyAlignment="1">
      <alignment horizontal="centerContinuous"/>
    </xf>
    <xf numFmtId="0" fontId="6" fillId="0" borderId="0" xfId="10"/>
    <xf numFmtId="0" fontId="9" fillId="0" borderId="0" xfId="10" applyFont="1"/>
    <xf numFmtId="0" fontId="6" fillId="0" borderId="1" xfId="10" applyBorder="1"/>
    <xf numFmtId="0" fontId="6" fillId="0" borderId="2" xfId="10" applyBorder="1"/>
    <xf numFmtId="0" fontId="9" fillId="0" borderId="2" xfId="10" applyFont="1" applyBorder="1"/>
    <xf numFmtId="0" fontId="9" fillId="0" borderId="3" xfId="10" applyFont="1" applyBorder="1" applyAlignment="1">
      <alignment horizontal="center"/>
    </xf>
    <xf numFmtId="0" fontId="6" fillId="0" borderId="0" xfId="10" applyBorder="1"/>
    <xf numFmtId="0" fontId="6" fillId="0" borderId="3" xfId="10" applyBorder="1"/>
    <xf numFmtId="0" fontId="10" fillId="0" borderId="0" xfId="10" applyFont="1" applyAlignment="1">
      <alignment horizontal="centerContinuous"/>
    </xf>
    <xf numFmtId="0" fontId="11" fillId="0" borderId="0" xfId="10" applyFont="1" applyAlignment="1">
      <alignment horizontal="centerContinuous"/>
    </xf>
    <xf numFmtId="0" fontId="11" fillId="0" borderId="0" xfId="10" applyFont="1"/>
    <xf numFmtId="0" fontId="12" fillId="0" borderId="0" xfId="10" applyFont="1"/>
    <xf numFmtId="0" fontId="11" fillId="0" borderId="1" xfId="10" applyFont="1" applyBorder="1"/>
    <xf numFmtId="0" fontId="13" fillId="0" borderId="1" xfId="10" applyFont="1" applyBorder="1" applyAlignment="1">
      <alignment horizontal="center"/>
    </xf>
    <xf numFmtId="0" fontId="12" fillId="0" borderId="2" xfId="10" applyFont="1" applyBorder="1"/>
    <xf numFmtId="0" fontId="11" fillId="0" borderId="2" xfId="10" applyFont="1" applyBorder="1"/>
    <xf numFmtId="167" fontId="11" fillId="0" borderId="0" xfId="10" applyNumberFormat="1" applyFont="1" applyAlignment="1">
      <alignment horizontal="centerContinuous"/>
    </xf>
    <xf numFmtId="167" fontId="11" fillId="0" borderId="0" xfId="10" applyNumberFormat="1" applyFont="1"/>
    <xf numFmtId="167" fontId="12" fillId="0" borderId="4" xfId="10" applyNumberFormat="1" applyFont="1" applyBorder="1" applyAlignment="1">
      <alignment horizontal="centerContinuous"/>
    </xf>
    <xf numFmtId="167" fontId="12" fillId="0" borderId="2" xfId="10" applyNumberFormat="1" applyFont="1" applyBorder="1" applyAlignment="1">
      <alignment horizontal="center"/>
    </xf>
    <xf numFmtId="167" fontId="12" fillId="0" borderId="5" xfId="10" applyNumberFormat="1" applyFont="1" applyBorder="1" applyAlignment="1">
      <alignment horizontal="center"/>
    </xf>
    <xf numFmtId="167" fontId="11" fillId="0" borderId="1" xfId="10" applyNumberFormat="1" applyFont="1" applyBorder="1"/>
    <xf numFmtId="167" fontId="12" fillId="0" borderId="2" xfId="10" applyNumberFormat="1" applyFont="1" applyBorder="1"/>
    <xf numFmtId="167" fontId="6" fillId="0" borderId="0" xfId="10" applyNumberFormat="1" applyAlignment="1">
      <alignment horizontal="centerContinuous"/>
    </xf>
    <xf numFmtId="167" fontId="6" fillId="0" borderId="0" xfId="10" applyNumberFormat="1"/>
    <xf numFmtId="167" fontId="6" fillId="0" borderId="1" xfId="10" applyNumberFormat="1" applyBorder="1"/>
    <xf numFmtId="167" fontId="6" fillId="0" borderId="6" xfId="10" applyNumberFormat="1" applyBorder="1"/>
    <xf numFmtId="1" fontId="12" fillId="0" borderId="2" xfId="7" applyNumberFormat="1" applyFont="1" applyFill="1" applyBorder="1" applyAlignment="1">
      <alignment horizontal="center" vertical="center"/>
    </xf>
    <xf numFmtId="167" fontId="12" fillId="0" borderId="2" xfId="7" applyNumberFormat="1" applyFont="1" applyFill="1" applyBorder="1" applyAlignment="1">
      <alignment horizontal="center" vertical="center"/>
    </xf>
    <xf numFmtId="167" fontId="11" fillId="0" borderId="2" xfId="7" applyNumberFormat="1" applyFont="1" applyFill="1" applyBorder="1"/>
    <xf numFmtId="167" fontId="12" fillId="0" borderId="2" xfId="0" applyNumberFormat="1" applyFont="1" applyFill="1" applyBorder="1"/>
    <xf numFmtId="167" fontId="11" fillId="0" borderId="0" xfId="7" applyNumberFormat="1" applyFont="1" applyFill="1"/>
    <xf numFmtId="3" fontId="4" fillId="2" borderId="0" xfId="7" applyNumberFormat="1" applyFont="1" applyFill="1"/>
    <xf numFmtId="0" fontId="4" fillId="2" borderId="0" xfId="7" applyFont="1" applyFill="1"/>
    <xf numFmtId="167" fontId="4" fillId="0" borderId="0" xfId="7" applyNumberFormat="1" applyFont="1" applyAlignment="1">
      <alignment horizontal="center" vertical="center" wrapText="1"/>
    </xf>
    <xf numFmtId="167" fontId="5" fillId="0" borderId="0" xfId="7" applyNumberFormat="1" applyFont="1"/>
    <xf numFmtId="167" fontId="4" fillId="2" borderId="0" xfId="7" applyNumberFormat="1" applyFont="1" applyFill="1"/>
    <xf numFmtId="167" fontId="4" fillId="0" borderId="0" xfId="7" applyNumberFormat="1" applyFont="1"/>
    <xf numFmtId="167" fontId="2" fillId="0" borderId="0" xfId="7" applyNumberFormat="1"/>
    <xf numFmtId="0" fontId="4" fillId="0" borderId="0" xfId="7" applyFont="1" applyFill="1"/>
    <xf numFmtId="167" fontId="4" fillId="0" borderId="0" xfId="7" applyNumberFormat="1" applyFont="1" applyFill="1"/>
    <xf numFmtId="0" fontId="6" fillId="0" borderId="1" xfId="10" applyFont="1" applyBorder="1"/>
    <xf numFmtId="14" fontId="12" fillId="0" borderId="4" xfId="10" applyNumberFormat="1" applyFont="1" applyBorder="1" applyAlignment="1">
      <alignment horizontal="centerContinuous"/>
    </xf>
    <xf numFmtId="14" fontId="9" fillId="0" borderId="2" xfId="10" applyNumberFormat="1" applyFont="1" applyBorder="1" applyAlignment="1">
      <alignment horizontal="center"/>
    </xf>
    <xf numFmtId="14" fontId="12" fillId="0" borderId="4" xfId="10" applyNumberFormat="1" applyFont="1" applyBorder="1" applyAlignment="1">
      <alignment horizontal="center"/>
    </xf>
    <xf numFmtId="49" fontId="0" fillId="0" borderId="2" xfId="0" applyNumberFormat="1" applyFill="1" applyBorder="1"/>
    <xf numFmtId="169" fontId="0" fillId="0" borderId="2" xfId="0" applyNumberFormat="1" applyFill="1" applyBorder="1"/>
    <xf numFmtId="167" fontId="4" fillId="3" borderId="0" xfId="7" applyNumberFormat="1" applyFont="1" applyFill="1"/>
    <xf numFmtId="0" fontId="6" fillId="0" borderId="0" xfId="10" applyFill="1"/>
    <xf numFmtId="0" fontId="14" fillId="0" borderId="0" xfId="2" applyFont="1" applyFill="1" applyAlignment="1"/>
    <xf numFmtId="0" fontId="14" fillId="0" borderId="0" xfId="2" applyFont="1" applyFill="1" applyAlignment="1">
      <alignment horizontal="center"/>
    </xf>
    <xf numFmtId="3" fontId="14" fillId="0" borderId="0" xfId="2" applyNumberFormat="1" applyFont="1" applyFill="1" applyAlignment="1"/>
    <xf numFmtId="0" fontId="15" fillId="0" borderId="0" xfId="3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 applyAlignment="1"/>
    <xf numFmtId="171" fontId="14" fillId="0" borderId="0" xfId="2" applyNumberFormat="1" applyFont="1" applyFill="1" applyBorder="1" applyAlignment="1">
      <alignment horizontal="center"/>
    </xf>
    <xf numFmtId="14" fontId="14" fillId="0" borderId="0" xfId="2" applyNumberFormat="1" applyFont="1" applyFill="1" applyBorder="1" applyAlignment="1">
      <alignment horizontal="center"/>
    </xf>
    <xf numFmtId="3" fontId="14" fillId="0" borderId="0" xfId="2" applyNumberFormat="1" applyFont="1" applyFill="1" applyBorder="1" applyAlignment="1"/>
    <xf numFmtId="170" fontId="14" fillId="0" borderId="0" xfId="2" applyNumberFormat="1" applyFont="1" applyFill="1" applyBorder="1" applyAlignment="1"/>
    <xf numFmtId="171" fontId="17" fillId="0" borderId="7" xfId="2" applyNumberFormat="1" applyFont="1" applyFill="1" applyBorder="1" applyAlignment="1">
      <alignment horizontal="center"/>
    </xf>
    <xf numFmtId="14" fontId="17" fillId="0" borderId="7" xfId="2" applyNumberFormat="1" applyFont="1" applyFill="1" applyBorder="1" applyAlignment="1">
      <alignment horizontal="center"/>
    </xf>
    <xf numFmtId="0" fontId="17" fillId="0" borderId="7" xfId="2" applyFont="1" applyFill="1" applyBorder="1" applyAlignment="1">
      <alignment horizontal="center"/>
    </xf>
    <xf numFmtId="0" fontId="17" fillId="0" borderId="0" xfId="2" applyFont="1" applyFill="1" applyAlignment="1">
      <alignment horizontal="center"/>
    </xf>
    <xf numFmtId="171" fontId="17" fillId="0" borderId="8" xfId="2" applyNumberFormat="1" applyFont="1" applyFill="1" applyBorder="1" applyAlignment="1">
      <alignment horizontal="center" vertical="center"/>
    </xf>
    <xf numFmtId="3" fontId="17" fillId="0" borderId="9" xfId="2" applyNumberFormat="1" applyFont="1" applyFill="1" applyBorder="1" applyAlignment="1">
      <alignment horizontal="center" vertical="center" wrapText="1"/>
    </xf>
    <xf numFmtId="3" fontId="17" fillId="0" borderId="8" xfId="2" applyNumberFormat="1" applyFont="1" applyFill="1" applyBorder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17" fontId="14" fillId="0" borderId="10" xfId="2" applyNumberFormat="1" applyFont="1" applyFill="1" applyBorder="1" applyAlignment="1"/>
    <xf numFmtId="17" fontId="14" fillId="0" borderId="10" xfId="2" applyNumberFormat="1" applyFont="1" applyFill="1" applyBorder="1" applyAlignment="1">
      <alignment horizontal="center"/>
    </xf>
    <xf numFmtId="171" fontId="14" fillId="0" borderId="10" xfId="2" applyNumberFormat="1" applyFont="1" applyFill="1" applyBorder="1" applyAlignment="1">
      <alignment horizontal="center"/>
    </xf>
    <xf numFmtId="14" fontId="14" fillId="0" borderId="10" xfId="2" applyNumberFormat="1" applyFont="1" applyFill="1" applyBorder="1" applyAlignment="1">
      <alignment horizontal="center"/>
    </xf>
    <xf numFmtId="166" fontId="14" fillId="0" borderId="10" xfId="2" applyNumberFormat="1" applyFont="1" applyFill="1" applyBorder="1" applyAlignment="1">
      <alignment horizontal="center"/>
    </xf>
    <xf numFmtId="3" fontId="14" fillId="0" borderId="10" xfId="2" applyNumberFormat="1" applyFont="1" applyFill="1" applyBorder="1" applyAlignment="1"/>
    <xf numFmtId="9" fontId="14" fillId="0" borderId="10" xfId="2" applyNumberFormat="1" applyFont="1" applyFill="1" applyBorder="1" applyAlignment="1">
      <alignment horizontal="center"/>
    </xf>
    <xf numFmtId="0" fontId="17" fillId="0" borderId="9" xfId="2" applyFont="1" applyFill="1" applyBorder="1" applyAlignment="1">
      <alignment horizontal="center"/>
    </xf>
    <xf numFmtId="3" fontId="17" fillId="0" borderId="7" xfId="8" applyNumberFormat="1" applyFont="1" applyFill="1" applyBorder="1" applyAlignment="1">
      <alignment horizontal="center"/>
    </xf>
    <xf numFmtId="3" fontId="17" fillId="0" borderId="11" xfId="8" applyNumberFormat="1" applyFont="1" applyFill="1" applyBorder="1" applyAlignment="1">
      <alignment horizontal="center"/>
    </xf>
    <xf numFmtId="166" fontId="14" fillId="0" borderId="0" xfId="2" applyNumberFormat="1" applyFont="1" applyFill="1" applyBorder="1" applyAlignment="1">
      <alignment horizontal="center"/>
    </xf>
    <xf numFmtId="9" fontId="14" fillId="0" borderId="0" xfId="2" applyNumberFormat="1" applyFont="1" applyFill="1" applyBorder="1" applyAlignment="1">
      <alignment horizontal="center"/>
    </xf>
    <xf numFmtId="4" fontId="14" fillId="0" borderId="0" xfId="2" applyNumberFormat="1" applyFont="1" applyFill="1" applyAlignment="1"/>
    <xf numFmtId="3" fontId="14" fillId="0" borderId="12" xfId="8" applyNumberFormat="1" applyFont="1" applyFill="1" applyBorder="1"/>
    <xf numFmtId="3" fontId="14" fillId="0" borderId="12" xfId="8" applyNumberFormat="1" applyFont="1" applyFill="1" applyBorder="1" applyAlignment="1">
      <alignment horizontal="center"/>
    </xf>
    <xf numFmtId="171" fontId="14" fillId="0" borderId="12" xfId="2" applyNumberFormat="1" applyFont="1" applyFill="1" applyBorder="1" applyAlignment="1">
      <alignment horizontal="center"/>
    </xf>
    <xf numFmtId="14" fontId="14" fillId="0" borderId="12" xfId="2" applyNumberFormat="1" applyFont="1" applyFill="1" applyBorder="1" applyAlignment="1">
      <alignment horizontal="center"/>
    </xf>
    <xf numFmtId="166" fontId="14" fillId="0" borderId="12" xfId="2" applyNumberFormat="1" applyFont="1" applyFill="1" applyBorder="1" applyAlignment="1">
      <alignment horizontal="center"/>
    </xf>
    <xf numFmtId="3" fontId="14" fillId="0" borderId="12" xfId="2" applyNumberFormat="1" applyFont="1" applyFill="1" applyBorder="1" applyAlignment="1"/>
    <xf numFmtId="9" fontId="14" fillId="0" borderId="12" xfId="2" applyNumberFormat="1" applyFont="1" applyFill="1" applyBorder="1" applyAlignment="1">
      <alignment horizontal="center"/>
    </xf>
    <xf numFmtId="0" fontId="17" fillId="0" borderId="0" xfId="2" applyNumberFormat="1" applyFont="1" applyFill="1" applyBorder="1" applyAlignment="1">
      <alignment horizontal="center"/>
    </xf>
    <xf numFmtId="0" fontId="17" fillId="0" borderId="13" xfId="2" applyFont="1" applyFill="1" applyBorder="1" applyAlignment="1">
      <alignment horizontal="center"/>
    </xf>
    <xf numFmtId="0" fontId="17" fillId="0" borderId="14" xfId="2" applyFont="1" applyFill="1" applyBorder="1" applyAlignment="1">
      <alignment horizontal="center"/>
    </xf>
    <xf numFmtId="171" fontId="17" fillId="0" borderId="15" xfId="2" applyNumberFormat="1" applyFont="1" applyFill="1" applyBorder="1" applyAlignment="1">
      <alignment horizontal="center"/>
    </xf>
    <xf numFmtId="14" fontId="17" fillId="0" borderId="15" xfId="2" applyNumberFormat="1" applyFont="1" applyFill="1" applyBorder="1" applyAlignment="1">
      <alignment horizontal="center"/>
    </xf>
    <xf numFmtId="166" fontId="17" fillId="0" borderId="15" xfId="2" applyNumberFormat="1" applyFont="1" applyFill="1" applyBorder="1" applyAlignment="1">
      <alignment horizontal="center"/>
    </xf>
    <xf numFmtId="3" fontId="17" fillId="0" borderId="15" xfId="2" applyNumberFormat="1" applyFont="1" applyFill="1" applyBorder="1" applyAlignment="1"/>
    <xf numFmtId="9" fontId="17" fillId="0" borderId="15" xfId="2" applyNumberFormat="1" applyFont="1" applyFill="1" applyBorder="1" applyAlignment="1">
      <alignment horizontal="center"/>
    </xf>
    <xf numFmtId="3" fontId="17" fillId="0" borderId="16" xfId="2" applyNumberFormat="1" applyFont="1" applyFill="1" applyBorder="1" applyAlignment="1"/>
    <xf numFmtId="0" fontId="17" fillId="0" borderId="0" xfId="2" applyFont="1" applyFill="1" applyBorder="1" applyAlignment="1">
      <alignment horizontal="center"/>
    </xf>
    <xf numFmtId="171" fontId="17" fillId="0" borderId="0" xfId="2" applyNumberFormat="1" applyFont="1" applyFill="1" applyBorder="1" applyAlignment="1">
      <alignment horizontal="center"/>
    </xf>
    <xf numFmtId="14" fontId="17" fillId="0" borderId="0" xfId="2" applyNumberFormat="1" applyFont="1" applyFill="1" applyBorder="1" applyAlignment="1">
      <alignment horizontal="center"/>
    </xf>
    <xf numFmtId="166" fontId="17" fillId="0" borderId="0" xfId="2" applyNumberFormat="1" applyFont="1" applyFill="1" applyBorder="1" applyAlignment="1">
      <alignment horizontal="center"/>
    </xf>
    <xf numFmtId="3" fontId="17" fillId="0" borderId="0" xfId="2" applyNumberFormat="1" applyFont="1" applyFill="1" applyBorder="1" applyAlignment="1"/>
    <xf numFmtId="9" fontId="17" fillId="0" borderId="0" xfId="2" applyNumberFormat="1" applyFont="1" applyFill="1" applyBorder="1" applyAlignment="1">
      <alignment horizontal="center"/>
    </xf>
    <xf numFmtId="3" fontId="17" fillId="0" borderId="0" xfId="8" applyNumberFormat="1" applyFont="1" applyFill="1" applyBorder="1" applyAlignment="1">
      <alignment horizontal="center"/>
    </xf>
    <xf numFmtId="166" fontId="14" fillId="0" borderId="17" xfId="2" applyNumberFormat="1" applyFont="1" applyFill="1" applyBorder="1" applyAlignment="1">
      <alignment horizontal="center"/>
    </xf>
    <xf numFmtId="3" fontId="14" fillId="0" borderId="17" xfId="2" applyNumberFormat="1" applyFont="1" applyFill="1" applyBorder="1" applyAlignment="1"/>
    <xf numFmtId="0" fontId="17" fillId="0" borderId="18" xfId="2" applyFont="1" applyFill="1" applyBorder="1" applyAlignment="1">
      <alignment horizontal="center"/>
    </xf>
    <xf numFmtId="3" fontId="14" fillId="0" borderId="7" xfId="8" applyNumberFormat="1" applyFont="1" applyFill="1" applyBorder="1"/>
    <xf numFmtId="3" fontId="14" fillId="0" borderId="10" xfId="8" applyNumberFormat="1" applyFont="1" applyFill="1" applyBorder="1" applyAlignment="1">
      <alignment horizontal="center"/>
    </xf>
    <xf numFmtId="3" fontId="14" fillId="0" borderId="7" xfId="8" applyNumberFormat="1" applyFont="1" applyFill="1" applyBorder="1" applyAlignment="1">
      <alignment horizontal="center"/>
    </xf>
    <xf numFmtId="171" fontId="14" fillId="0" borderId="7" xfId="2" applyNumberFormat="1" applyFont="1" applyFill="1" applyBorder="1" applyAlignment="1">
      <alignment horizontal="center"/>
    </xf>
    <xf numFmtId="166" fontId="14" fillId="0" borderId="7" xfId="2" applyNumberFormat="1" applyFont="1" applyFill="1" applyBorder="1" applyAlignment="1">
      <alignment horizontal="center"/>
    </xf>
    <xf numFmtId="3" fontId="14" fillId="0" borderId="7" xfId="2" applyNumberFormat="1" applyFont="1" applyFill="1" applyBorder="1" applyAlignment="1"/>
    <xf numFmtId="3" fontId="14" fillId="0" borderId="18" xfId="2" applyNumberFormat="1" applyFont="1" applyFill="1" applyBorder="1" applyAlignment="1"/>
    <xf numFmtId="0" fontId="17" fillId="0" borderId="19" xfId="2" applyFont="1" applyFill="1" applyBorder="1" applyAlignment="1">
      <alignment horizontal="center"/>
    </xf>
    <xf numFmtId="3" fontId="14" fillId="0" borderId="20" xfId="8" applyNumberFormat="1" applyFont="1" applyFill="1" applyBorder="1"/>
    <xf numFmtId="3" fontId="14" fillId="0" borderId="3" xfId="8" applyNumberFormat="1" applyFont="1" applyFill="1" applyBorder="1" applyAlignment="1">
      <alignment horizontal="center"/>
    </xf>
    <xf numFmtId="3" fontId="14" fillId="0" borderId="20" xfId="8" applyNumberFormat="1" applyFont="1" applyFill="1" applyBorder="1" applyAlignment="1">
      <alignment horizontal="center"/>
    </xf>
    <xf numFmtId="171" fontId="14" fillId="0" borderId="3" xfId="2" applyNumberFormat="1" applyFont="1" applyFill="1" applyBorder="1" applyAlignment="1">
      <alignment horizontal="center"/>
    </xf>
    <xf numFmtId="171" fontId="14" fillId="0" borderId="20" xfId="2" applyNumberFormat="1" applyFont="1" applyFill="1" applyBorder="1" applyAlignment="1">
      <alignment horizontal="center"/>
    </xf>
    <xf numFmtId="166" fontId="14" fillId="0" borderId="20" xfId="2" applyNumberFormat="1" applyFont="1" applyFill="1" applyBorder="1" applyAlignment="1">
      <alignment horizontal="center"/>
    </xf>
    <xf numFmtId="166" fontId="14" fillId="0" borderId="3" xfId="2" applyNumberFormat="1" applyFont="1" applyFill="1" applyBorder="1" applyAlignment="1">
      <alignment horizontal="center"/>
    </xf>
    <xf numFmtId="3" fontId="14" fillId="0" borderId="20" xfId="2" applyNumberFormat="1" applyFont="1" applyFill="1" applyBorder="1" applyAlignment="1"/>
    <xf numFmtId="9" fontId="14" fillId="0" borderId="3" xfId="2" applyNumberFormat="1" applyFont="1" applyFill="1" applyBorder="1" applyAlignment="1">
      <alignment horizontal="center"/>
    </xf>
    <xf numFmtId="3" fontId="14" fillId="0" borderId="19" xfId="2" applyNumberFormat="1" applyFont="1" applyFill="1" applyBorder="1" applyAlignment="1"/>
    <xf numFmtId="3" fontId="14" fillId="0" borderId="3" xfId="2" applyNumberFormat="1" applyFont="1" applyFill="1" applyBorder="1" applyAlignment="1"/>
    <xf numFmtId="0" fontId="14" fillId="0" borderId="11" xfId="2" applyFont="1" applyFill="1" applyBorder="1" applyAlignment="1">
      <alignment horizontal="center"/>
    </xf>
    <xf numFmtId="3" fontId="14" fillId="0" borderId="21" xfId="8" applyNumberFormat="1" applyFont="1" applyFill="1" applyBorder="1"/>
    <xf numFmtId="3" fontId="14" fillId="0" borderId="0" xfId="8" applyNumberFormat="1" applyFont="1" applyFill="1" applyBorder="1" applyAlignment="1">
      <alignment horizontal="center"/>
    </xf>
    <xf numFmtId="3" fontId="14" fillId="0" borderId="21" xfId="8" applyNumberFormat="1" applyFont="1" applyFill="1" applyBorder="1" applyAlignment="1">
      <alignment horizontal="center"/>
    </xf>
    <xf numFmtId="166" fontId="14" fillId="0" borderId="21" xfId="2" applyNumberFormat="1" applyFont="1" applyFill="1" applyBorder="1" applyAlignment="1">
      <alignment horizontal="center"/>
    </xf>
    <xf numFmtId="3" fontId="14" fillId="0" borderId="21" xfId="2" applyNumberFormat="1" applyFont="1" applyFill="1" applyBorder="1" applyAlignment="1"/>
    <xf numFmtId="3" fontId="14" fillId="0" borderId="11" xfId="2" applyNumberFormat="1" applyFont="1" applyFill="1" applyBorder="1" applyAlignment="1"/>
    <xf numFmtId="0" fontId="14" fillId="0" borderId="19" xfId="2" applyFont="1" applyFill="1" applyBorder="1" applyAlignment="1">
      <alignment horizontal="center"/>
    </xf>
    <xf numFmtId="0" fontId="17" fillId="0" borderId="22" xfId="2" applyFont="1" applyFill="1" applyBorder="1" applyAlignment="1">
      <alignment horizontal="center"/>
    </xf>
    <xf numFmtId="3" fontId="14" fillId="0" borderId="8" xfId="8" applyNumberFormat="1" applyFont="1" applyFill="1" applyBorder="1"/>
    <xf numFmtId="3" fontId="14" fillId="0" borderId="17" xfId="8" applyNumberFormat="1" applyFont="1" applyFill="1" applyBorder="1" applyAlignment="1">
      <alignment horizontal="center"/>
    </xf>
    <xf numFmtId="3" fontId="14" fillId="0" borderId="8" xfId="8" applyNumberFormat="1" applyFont="1" applyFill="1" applyBorder="1" applyAlignment="1">
      <alignment horizontal="center"/>
    </xf>
    <xf numFmtId="171" fontId="14" fillId="0" borderId="17" xfId="2" applyNumberFormat="1" applyFont="1" applyFill="1" applyBorder="1" applyAlignment="1">
      <alignment horizontal="center"/>
    </xf>
    <xf numFmtId="171" fontId="14" fillId="0" borderId="8" xfId="2" applyNumberFormat="1" applyFont="1" applyFill="1" applyBorder="1" applyAlignment="1">
      <alignment horizontal="center"/>
    </xf>
    <xf numFmtId="166" fontId="14" fillId="0" borderId="8" xfId="2" applyNumberFormat="1" applyFont="1" applyFill="1" applyBorder="1" applyAlignment="1">
      <alignment horizontal="center"/>
    </xf>
    <xf numFmtId="3" fontId="14" fillId="0" borderId="8" xfId="2" applyNumberFormat="1" applyFont="1" applyFill="1" applyBorder="1" applyAlignment="1"/>
    <xf numFmtId="9" fontId="14" fillId="0" borderId="17" xfId="2" applyNumberFormat="1" applyFont="1" applyFill="1" applyBorder="1" applyAlignment="1">
      <alignment horizontal="center"/>
    </xf>
    <xf numFmtId="3" fontId="14" fillId="0" borderId="22" xfId="2" applyNumberFormat="1" applyFont="1" applyFill="1" applyBorder="1" applyAlignment="1"/>
    <xf numFmtId="3" fontId="14" fillId="0" borderId="0" xfId="8" applyNumberFormat="1" applyFont="1" applyFill="1" applyBorder="1"/>
    <xf numFmtId="0" fontId="14" fillId="0" borderId="23" xfId="2" applyFont="1" applyFill="1" applyBorder="1" applyAlignment="1">
      <alignment horizontal="center"/>
    </xf>
    <xf numFmtId="3" fontId="14" fillId="0" borderId="23" xfId="8" applyNumberFormat="1" applyFont="1" applyFill="1" applyBorder="1"/>
    <xf numFmtId="3" fontId="14" fillId="0" borderId="23" xfId="8" applyNumberFormat="1" applyFont="1" applyFill="1" applyBorder="1" applyAlignment="1">
      <alignment horizontal="center"/>
    </xf>
    <xf numFmtId="171" fontId="14" fillId="0" borderId="23" xfId="2" applyNumberFormat="1" applyFont="1" applyFill="1" applyBorder="1" applyAlignment="1">
      <alignment horizontal="center"/>
    </xf>
    <xf numFmtId="166" fontId="14" fillId="0" borderId="23" xfId="2" applyNumberFormat="1" applyFont="1" applyFill="1" applyBorder="1" applyAlignment="1">
      <alignment horizontal="center"/>
    </xf>
    <xf numFmtId="9" fontId="14" fillId="0" borderId="23" xfId="2" applyNumberFormat="1" applyFont="1" applyFill="1" applyBorder="1" applyAlignment="1">
      <alignment horizontal="center"/>
    </xf>
    <xf numFmtId="3" fontId="14" fillId="0" borderId="23" xfId="2" applyNumberFormat="1" applyFont="1" applyFill="1" applyBorder="1" applyAlignment="1"/>
    <xf numFmtId="4" fontId="14" fillId="0" borderId="0" xfId="2" applyNumberFormat="1" applyFont="1" applyFill="1" applyBorder="1" applyAlignment="1"/>
    <xf numFmtId="0" fontId="14" fillId="0" borderId="20" xfId="2" applyFont="1" applyFill="1" applyBorder="1" applyAlignment="1">
      <alignment horizontal="center"/>
    </xf>
    <xf numFmtId="9" fontId="14" fillId="0" borderId="20" xfId="2" applyNumberFormat="1" applyFont="1" applyFill="1" applyBorder="1" applyAlignment="1">
      <alignment horizontal="center"/>
    </xf>
    <xf numFmtId="166" fontId="14" fillId="0" borderId="24" xfId="2" applyNumberFormat="1" applyFont="1" applyFill="1" applyBorder="1" applyAlignment="1">
      <alignment horizontal="center"/>
    </xf>
    <xf numFmtId="0" fontId="14" fillId="0" borderId="21" xfId="2" applyFont="1" applyFill="1" applyBorder="1" applyAlignment="1">
      <alignment horizontal="center"/>
    </xf>
    <xf numFmtId="3" fontId="14" fillId="0" borderId="23" xfId="8" applyNumberFormat="1" applyFont="1" applyFill="1" applyBorder="1" applyAlignment="1">
      <alignment horizontal="left"/>
    </xf>
    <xf numFmtId="9" fontId="14" fillId="0" borderId="24" xfId="2" applyNumberFormat="1" applyFont="1" applyFill="1" applyBorder="1" applyAlignment="1">
      <alignment horizontal="center"/>
    </xf>
    <xf numFmtId="3" fontId="14" fillId="0" borderId="25" xfId="2" applyNumberFormat="1" applyFont="1" applyFill="1" applyBorder="1" applyAlignment="1"/>
    <xf numFmtId="3" fontId="14" fillId="0" borderId="20" xfId="8" applyNumberFormat="1" applyFont="1" applyFill="1" applyBorder="1" applyAlignment="1">
      <alignment horizontal="left"/>
    </xf>
    <xf numFmtId="3" fontId="14" fillId="0" borderId="24" xfId="2" applyNumberFormat="1" applyFont="1" applyFill="1" applyBorder="1" applyAlignment="1"/>
    <xf numFmtId="3" fontId="17" fillId="0" borderId="26" xfId="2" applyNumberFormat="1" applyFont="1" applyFill="1" applyBorder="1" applyAlignment="1"/>
    <xf numFmtId="3" fontId="17" fillId="0" borderId="27" xfId="8" applyNumberFormat="1" applyFont="1" applyFill="1" applyBorder="1" applyAlignment="1">
      <alignment horizontal="left"/>
    </xf>
    <xf numFmtId="3" fontId="17" fillId="0" borderId="27" xfId="8" applyNumberFormat="1" applyFont="1" applyFill="1" applyBorder="1" applyAlignment="1">
      <alignment horizontal="center"/>
    </xf>
    <xf numFmtId="171" fontId="17" fillId="0" borderId="27" xfId="2" applyNumberFormat="1" applyFont="1" applyFill="1" applyBorder="1" applyAlignment="1">
      <alignment horizontal="center"/>
    </xf>
    <xf numFmtId="14" fontId="17" fillId="0" borderId="27" xfId="2" applyNumberFormat="1" applyFont="1" applyFill="1" applyBorder="1" applyAlignment="1">
      <alignment horizontal="center"/>
    </xf>
    <xf numFmtId="166" fontId="17" fillId="0" borderId="27" xfId="2" applyNumberFormat="1" applyFont="1" applyFill="1" applyBorder="1" applyAlignment="1">
      <alignment horizontal="center"/>
    </xf>
    <xf numFmtId="3" fontId="17" fillId="0" borderId="27" xfId="2" applyNumberFormat="1" applyFont="1" applyFill="1" applyBorder="1" applyAlignment="1"/>
    <xf numFmtId="9" fontId="17" fillId="0" borderId="27" xfId="2" applyNumberFormat="1" applyFont="1" applyFill="1" applyBorder="1" applyAlignment="1">
      <alignment horizontal="center"/>
    </xf>
    <xf numFmtId="3" fontId="17" fillId="0" borderId="17" xfId="2" applyNumberFormat="1" applyFont="1" applyFill="1" applyBorder="1" applyAlignment="1"/>
    <xf numFmtId="9" fontId="17" fillId="0" borderId="17" xfId="2" applyNumberFormat="1" applyFont="1" applyFill="1" applyBorder="1" applyAlignment="1">
      <alignment horizontal="center"/>
    </xf>
    <xf numFmtId="3" fontId="17" fillId="0" borderId="0" xfId="8" applyNumberFormat="1" applyFont="1" applyFill="1" applyBorder="1" applyAlignment="1">
      <alignment horizontal="left"/>
    </xf>
    <xf numFmtId="0" fontId="14" fillId="0" borderId="28" xfId="2" applyFont="1" applyFill="1" applyBorder="1" applyAlignment="1">
      <alignment horizontal="center"/>
    </xf>
    <xf numFmtId="3" fontId="14" fillId="0" borderId="28" xfId="8" applyNumberFormat="1" applyFont="1" applyFill="1" applyBorder="1"/>
    <xf numFmtId="3" fontId="14" fillId="0" borderId="28" xfId="8" applyNumberFormat="1" applyFont="1" applyFill="1" applyBorder="1" applyAlignment="1">
      <alignment horizontal="center"/>
    </xf>
    <xf numFmtId="171" fontId="14" fillId="0" borderId="28" xfId="2" applyNumberFormat="1" applyFont="1" applyFill="1" applyBorder="1" applyAlignment="1">
      <alignment horizontal="center"/>
    </xf>
    <xf numFmtId="166" fontId="14" fillId="0" borderId="28" xfId="2" applyNumberFormat="1" applyFont="1" applyFill="1" applyBorder="1" applyAlignment="1">
      <alignment horizontal="center"/>
    </xf>
    <xf numFmtId="9" fontId="14" fillId="0" borderId="28" xfId="2" applyNumberFormat="1" applyFont="1" applyFill="1" applyBorder="1" applyAlignment="1">
      <alignment horizontal="center"/>
    </xf>
    <xf numFmtId="3" fontId="14" fillId="0" borderId="29" xfId="2" applyNumberFormat="1" applyFont="1" applyFill="1" applyBorder="1" applyAlignment="1"/>
    <xf numFmtId="3" fontId="14" fillId="0" borderId="30" xfId="2" applyNumberFormat="1" applyFont="1" applyFill="1" applyBorder="1" applyAlignment="1"/>
    <xf numFmtId="0" fontId="14" fillId="0" borderId="31" xfId="2" applyFont="1" applyFill="1" applyBorder="1" applyAlignment="1">
      <alignment horizontal="center"/>
    </xf>
    <xf numFmtId="3" fontId="14" fillId="0" borderId="31" xfId="8" applyNumberFormat="1" applyFont="1" applyFill="1" applyBorder="1"/>
    <xf numFmtId="3" fontId="14" fillId="0" borderId="31" xfId="8" applyNumberFormat="1" applyFont="1" applyFill="1" applyBorder="1" applyAlignment="1">
      <alignment horizontal="center"/>
    </xf>
    <xf numFmtId="171" fontId="14" fillId="0" borderId="31" xfId="2" applyNumberFormat="1" applyFont="1" applyFill="1" applyBorder="1" applyAlignment="1">
      <alignment horizontal="center"/>
    </xf>
    <xf numFmtId="14" fontId="14" fillId="0" borderId="31" xfId="2" applyNumberFormat="1" applyFont="1" applyFill="1" applyBorder="1" applyAlignment="1">
      <alignment horizontal="center"/>
    </xf>
    <xf numFmtId="166" fontId="14" fillId="0" borderId="31" xfId="2" applyNumberFormat="1" applyFont="1" applyFill="1" applyBorder="1" applyAlignment="1">
      <alignment horizontal="center"/>
    </xf>
    <xf numFmtId="3" fontId="14" fillId="0" borderId="31" xfId="2" applyNumberFormat="1" applyFont="1" applyFill="1" applyBorder="1" applyAlignment="1"/>
    <xf numFmtId="9" fontId="14" fillId="0" borderId="31" xfId="2" applyNumberFormat="1" applyFont="1" applyFill="1" applyBorder="1" applyAlignment="1">
      <alignment horizontal="center"/>
    </xf>
    <xf numFmtId="3" fontId="14" fillId="0" borderId="32" xfId="2" applyNumberFormat="1" applyFont="1" applyFill="1" applyBorder="1" applyAlignment="1"/>
    <xf numFmtId="3" fontId="14" fillId="0" borderId="28" xfId="2" applyNumberFormat="1" applyFont="1" applyFill="1" applyBorder="1" applyAlignment="1"/>
    <xf numFmtId="3" fontId="14" fillId="0" borderId="28" xfId="8" applyNumberFormat="1" applyFont="1" applyFill="1" applyBorder="1" applyAlignment="1">
      <alignment horizontal="left"/>
    </xf>
    <xf numFmtId="171" fontId="14" fillId="0" borderId="0" xfId="2" applyNumberFormat="1" applyFont="1" applyFill="1" applyAlignment="1">
      <alignment horizontal="center"/>
    </xf>
    <xf numFmtId="14" fontId="14" fillId="0" borderId="0" xfId="2" applyNumberFormat="1" applyFont="1" applyFill="1" applyAlignment="1">
      <alignment horizontal="center"/>
    </xf>
    <xf numFmtId="167" fontId="11" fillId="0" borderId="1" xfId="10" applyNumberFormat="1" applyFont="1" applyFill="1" applyBorder="1"/>
    <xf numFmtId="167" fontId="11" fillId="0" borderId="33" xfId="10" applyNumberFormat="1" applyFont="1" applyBorder="1"/>
    <xf numFmtId="0" fontId="11" fillId="0" borderId="0" xfId="10" applyFont="1" applyBorder="1"/>
    <xf numFmtId="0" fontId="11" fillId="0" borderId="33" xfId="10" applyFont="1" applyBorder="1"/>
    <xf numFmtId="167" fontId="11" fillId="0" borderId="4" xfId="10" applyNumberFormat="1" applyFont="1" applyBorder="1"/>
    <xf numFmtId="167" fontId="12" fillId="0" borderId="1" xfId="10" applyNumberFormat="1" applyFont="1" applyBorder="1"/>
    <xf numFmtId="0" fontId="8" fillId="0" borderId="0" xfId="10" applyFont="1" applyAlignment="1">
      <alignment horizontal="center"/>
    </xf>
    <xf numFmtId="167" fontId="11" fillId="0" borderId="4" xfId="7" applyNumberFormat="1" applyFont="1" applyFill="1" applyBorder="1"/>
    <xf numFmtId="167" fontId="11" fillId="0" borderId="5" xfId="7" applyNumberFormat="1" applyFont="1" applyFill="1" applyBorder="1"/>
    <xf numFmtId="0" fontId="8" fillId="0" borderId="0" xfId="10" applyFont="1" applyAlignment="1">
      <alignment horizontal="centerContinuous"/>
    </xf>
    <xf numFmtId="168" fontId="6" fillId="0" borderId="0" xfId="10" applyNumberFormat="1" applyFill="1" applyAlignment="1">
      <alignment horizontal="centerContinuous"/>
    </xf>
    <xf numFmtId="4" fontId="6" fillId="0" borderId="0" xfId="10" applyNumberFormat="1" applyFill="1"/>
    <xf numFmtId="168" fontId="6" fillId="0" borderId="0" xfId="10" applyNumberFormat="1" applyFill="1"/>
    <xf numFmtId="0" fontId="9" fillId="0" borderId="2" xfId="10" applyFont="1" applyBorder="1" applyAlignment="1">
      <alignment horizontal="center"/>
    </xf>
    <xf numFmtId="14" fontId="9" fillId="0" borderId="2" xfId="10" applyNumberFormat="1" applyFont="1" applyFill="1" applyBorder="1" applyAlignment="1">
      <alignment horizontal="center"/>
    </xf>
    <xf numFmtId="168" fontId="6" fillId="0" borderId="1" xfId="10" applyNumberFormat="1" applyFill="1" applyBorder="1"/>
    <xf numFmtId="0" fontId="20" fillId="0" borderId="1" xfId="10" applyFont="1" applyBorder="1"/>
    <xf numFmtId="0" fontId="6" fillId="0" borderId="1" xfId="10" quotePrefix="1" applyBorder="1"/>
    <xf numFmtId="3" fontId="0" fillId="0" borderId="0" xfId="0" applyNumberFormat="1" applyFill="1"/>
    <xf numFmtId="0" fontId="6" fillId="0" borderId="4" xfId="10" applyBorder="1"/>
    <xf numFmtId="0" fontId="8" fillId="0" borderId="0" xfId="6" applyFont="1" applyAlignment="1">
      <alignment horizontal="centerContinuous"/>
    </xf>
    <xf numFmtId="0" fontId="6" fillId="0" borderId="0" xfId="6" applyAlignment="1">
      <alignment horizontal="centerContinuous"/>
    </xf>
    <xf numFmtId="167" fontId="6" fillId="0" borderId="0" xfId="6" applyNumberFormat="1" applyAlignment="1">
      <alignment horizontal="centerContinuous"/>
    </xf>
    <xf numFmtId="0" fontId="6" fillId="0" borderId="0" xfId="6"/>
    <xf numFmtId="167" fontId="6" fillId="0" borderId="0" xfId="6" applyNumberFormat="1"/>
    <xf numFmtId="0" fontId="9" fillId="0" borderId="0" xfId="6" applyFont="1"/>
    <xf numFmtId="0" fontId="6" fillId="0" borderId="34" xfId="6" applyBorder="1"/>
    <xf numFmtId="0" fontId="6" fillId="0" borderId="35" xfId="6" applyBorder="1"/>
    <xf numFmtId="0" fontId="6" fillId="0" borderId="33" xfId="6" applyBorder="1"/>
    <xf numFmtId="0" fontId="6" fillId="0" borderId="1" xfId="6" applyBorder="1"/>
    <xf numFmtId="167" fontId="6" fillId="0" borderId="0" xfId="6" applyNumberFormat="1" applyBorder="1"/>
    <xf numFmtId="167" fontId="6" fillId="0" borderId="1" xfId="6" applyNumberFormat="1" applyBorder="1"/>
    <xf numFmtId="167" fontId="6" fillId="0" borderId="6" xfId="6" applyNumberFormat="1" applyBorder="1"/>
    <xf numFmtId="0" fontId="9" fillId="0" borderId="36" xfId="6" applyFont="1" applyBorder="1"/>
    <xf numFmtId="0" fontId="6" fillId="0" borderId="2" xfId="6" applyBorder="1"/>
    <xf numFmtId="167" fontId="9" fillId="0" borderId="3" xfId="6" applyNumberFormat="1" applyFont="1" applyBorder="1"/>
    <xf numFmtId="167" fontId="9" fillId="0" borderId="2" xfId="6" applyNumberFormat="1" applyFont="1" applyBorder="1"/>
    <xf numFmtId="0" fontId="9" fillId="0" borderId="1" xfId="6" applyFont="1" applyBorder="1" applyAlignment="1">
      <alignment horizontal="center"/>
    </xf>
    <xf numFmtId="0" fontId="21" fillId="0" borderId="0" xfId="10" applyFont="1" applyAlignment="1">
      <alignment horizontal="center"/>
    </xf>
    <xf numFmtId="0" fontId="18" fillId="0" borderId="0" xfId="10" applyFont="1"/>
    <xf numFmtId="0" fontId="18" fillId="0" borderId="0" xfId="0" applyFont="1"/>
    <xf numFmtId="168" fontId="18" fillId="0" borderId="0" xfId="0" applyNumberFormat="1" applyFont="1"/>
    <xf numFmtId="168" fontId="18" fillId="0" borderId="0" xfId="10" applyNumberFormat="1" applyFont="1"/>
    <xf numFmtId="0" fontId="9" fillId="0" borderId="2" xfId="10" applyFont="1" applyBorder="1" applyAlignment="1">
      <alignment horizontal="center" vertical="center" wrapText="1"/>
    </xf>
    <xf numFmtId="0" fontId="9" fillId="0" borderId="3" xfId="10" applyFont="1" applyBorder="1" applyAlignment="1">
      <alignment horizontal="center" vertical="center" wrapText="1"/>
    </xf>
    <xf numFmtId="168" fontId="9" fillId="0" borderId="2" xfId="10" applyNumberFormat="1" applyFont="1" applyBorder="1" applyAlignment="1">
      <alignment horizontal="center" vertical="center" wrapText="1"/>
    </xf>
    <xf numFmtId="168" fontId="9" fillId="0" borderId="37" xfId="10" applyNumberFormat="1" applyFont="1" applyBorder="1" applyAlignment="1">
      <alignment horizontal="center" vertical="center" wrapText="1"/>
    </xf>
    <xf numFmtId="0" fontId="9" fillId="0" borderId="1" xfId="10" applyFont="1" applyBorder="1" applyAlignment="1">
      <alignment horizontal="center" vertical="center" wrapText="1"/>
    </xf>
    <xf numFmtId="0" fontId="9" fillId="0" borderId="0" xfId="10" applyFont="1" applyBorder="1" applyAlignment="1">
      <alignment horizontal="center" vertical="center" wrapText="1"/>
    </xf>
    <xf numFmtId="0" fontId="9" fillId="0" borderId="1" xfId="0" applyFont="1" applyFill="1" applyBorder="1"/>
    <xf numFmtId="168" fontId="9" fillId="0" borderId="2" xfId="0" applyNumberFormat="1" applyFont="1" applyBorder="1"/>
    <xf numFmtId="168" fontId="9" fillId="0" borderId="37" xfId="0" applyNumberFormat="1" applyFont="1" applyBorder="1"/>
    <xf numFmtId="168" fontId="9" fillId="0" borderId="1" xfId="0" applyNumberFormat="1" applyFont="1" applyBorder="1"/>
    <xf numFmtId="168" fontId="9" fillId="0" borderId="6" xfId="0" applyNumberFormat="1" applyFont="1" applyBorder="1"/>
    <xf numFmtId="0" fontId="18" fillId="0" borderId="1" xfId="0" applyFont="1" applyFill="1" applyBorder="1"/>
    <xf numFmtId="168" fontId="18" fillId="0" borderId="1" xfId="0" applyNumberFormat="1" applyFont="1" applyBorder="1"/>
    <xf numFmtId="168" fontId="18" fillId="0" borderId="6" xfId="0" applyNumberFormat="1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18" fillId="0" borderId="5" xfId="0" applyFont="1" applyFill="1" applyBorder="1"/>
    <xf numFmtId="0" fontId="18" fillId="0" borderId="4" xfId="0" applyFont="1" applyFill="1" applyBorder="1"/>
    <xf numFmtId="0" fontId="18" fillId="0" borderId="0" xfId="0" applyFont="1" applyFill="1" applyBorder="1"/>
    <xf numFmtId="168" fontId="9" fillId="0" borderId="4" xfId="0" applyNumberFormat="1" applyFont="1" applyBorder="1"/>
    <xf numFmtId="168" fontId="9" fillId="0" borderId="38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8" fillId="0" borderId="5" xfId="0" applyFont="1" applyBorder="1"/>
    <xf numFmtId="0" fontId="18" fillId="0" borderId="12" xfId="0" applyFont="1" applyBorder="1"/>
    <xf numFmtId="168" fontId="18" fillId="0" borderId="5" xfId="0" applyNumberFormat="1" applyFont="1" applyBorder="1"/>
    <xf numFmtId="3" fontId="1" fillId="0" borderId="0" xfId="0" applyNumberFormat="1" applyFont="1"/>
    <xf numFmtId="168" fontId="1" fillId="0" borderId="0" xfId="0" applyNumberFormat="1" applyFont="1"/>
    <xf numFmtId="168" fontId="6" fillId="0" borderId="0" xfId="10" applyNumberFormat="1" applyFont="1"/>
    <xf numFmtId="0" fontId="9" fillId="0" borderId="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68" fontId="9" fillId="0" borderId="3" xfId="10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34" xfId="0" applyFont="1" applyBorder="1"/>
    <xf numFmtId="168" fontId="1" fillId="0" borderId="1" xfId="0" applyNumberFormat="1" applyFont="1" applyBorder="1"/>
    <xf numFmtId="168" fontId="1" fillId="0" borderId="6" xfId="0" applyNumberFormat="1" applyFont="1" applyBorder="1"/>
    <xf numFmtId="0" fontId="9" fillId="0" borderId="33" xfId="0" applyFont="1" applyFill="1" applyBorder="1"/>
    <xf numFmtId="0" fontId="18" fillId="0" borderId="33" xfId="0" applyFont="1" applyFill="1" applyBorder="1"/>
    <xf numFmtId="0" fontId="18" fillId="0" borderId="35" xfId="0" applyFont="1" applyFill="1" applyBorder="1"/>
    <xf numFmtId="168" fontId="9" fillId="0" borderId="5" xfId="0" applyNumberFormat="1" applyFont="1" applyBorder="1"/>
    <xf numFmtId="168" fontId="9" fillId="0" borderId="39" xfId="0" applyNumberFormat="1" applyFont="1" applyBorder="1"/>
    <xf numFmtId="0" fontId="1" fillId="0" borderId="5" xfId="0" applyFont="1" applyBorder="1"/>
    <xf numFmtId="0" fontId="1" fillId="0" borderId="12" xfId="0" applyFont="1" applyBorder="1"/>
    <xf numFmtId="168" fontId="1" fillId="0" borderId="5" xfId="0" applyNumberFormat="1" applyFont="1" applyBorder="1"/>
    <xf numFmtId="168" fontId="1" fillId="0" borderId="39" xfId="0" applyNumberFormat="1" applyFont="1" applyBorder="1"/>
    <xf numFmtId="0" fontId="23" fillId="0" borderId="0" xfId="10" applyFont="1" applyAlignment="1">
      <alignment horizontal="centerContinuous"/>
    </xf>
    <xf numFmtId="0" fontId="9" fillId="0" borderId="37" xfId="10" applyFont="1" applyBorder="1" applyAlignment="1">
      <alignment horizontal="center" vertical="center" wrapText="1"/>
    </xf>
    <xf numFmtId="0" fontId="6" fillId="0" borderId="6" xfId="10" applyBorder="1"/>
    <xf numFmtId="0" fontId="6" fillId="0" borderId="5" xfId="10" applyBorder="1"/>
    <xf numFmtId="0" fontId="6" fillId="0" borderId="12" xfId="10" applyBorder="1"/>
    <xf numFmtId="0" fontId="6" fillId="0" borderId="39" xfId="10" applyBorder="1"/>
    <xf numFmtId="0" fontId="9" fillId="0" borderId="36" xfId="10" applyFont="1" applyBorder="1" applyAlignment="1">
      <alignment horizontal="center" vertical="center" wrapText="1"/>
    </xf>
    <xf numFmtId="0" fontId="6" fillId="0" borderId="34" xfId="10" applyBorder="1"/>
    <xf numFmtId="0" fontId="6" fillId="0" borderId="30" xfId="10" applyBorder="1"/>
    <xf numFmtId="0" fontId="6" fillId="0" borderId="38" xfId="10" applyBorder="1"/>
    <xf numFmtId="0" fontId="9" fillId="0" borderId="33" xfId="10" applyFont="1" applyBorder="1"/>
    <xf numFmtId="0" fontId="6" fillId="0" borderId="33" xfId="10" applyBorder="1"/>
    <xf numFmtId="0" fontId="6" fillId="0" borderId="35" xfId="10" applyBorder="1"/>
    <xf numFmtId="0" fontId="4" fillId="0" borderId="0" xfId="5" applyFont="1" applyAlignment="1">
      <alignment horizontal="center"/>
    </xf>
    <xf numFmtId="0" fontId="22" fillId="0" borderId="0" xfId="5" applyFont="1" applyAlignment="1">
      <alignment horizontal="center"/>
    </xf>
    <xf numFmtId="0" fontId="26" fillId="0" borderId="0" xfId="4" applyFont="1"/>
    <xf numFmtId="3" fontId="26" fillId="0" borderId="0" xfId="4" applyNumberFormat="1" applyFont="1"/>
    <xf numFmtId="0" fontId="2" fillId="0" borderId="0" xfId="5" applyAlignment="1">
      <alignment horizontal="center"/>
    </xf>
    <xf numFmtId="2" fontId="26" fillId="0" borderId="0" xfId="4" applyNumberFormat="1" applyFont="1"/>
    <xf numFmtId="0" fontId="30" fillId="0" borderId="0" xfId="4" applyFont="1" applyAlignment="1">
      <alignment horizontal="left"/>
    </xf>
    <xf numFmtId="0" fontId="29" fillId="0" borderId="0" xfId="4" applyFont="1"/>
    <xf numFmtId="0" fontId="21" fillId="0" borderId="0" xfId="5" applyFont="1" applyAlignment="1">
      <alignment horizontal="center"/>
    </xf>
    <xf numFmtId="0" fontId="2" fillId="0" borderId="0" xfId="5"/>
    <xf numFmtId="0" fontId="21" fillId="0" borderId="0" xfId="5" applyFont="1"/>
    <xf numFmtId="0" fontId="4" fillId="0" borderId="0" xfId="5" applyFont="1"/>
    <xf numFmtId="0" fontId="2" fillId="0" borderId="30" xfId="5" applyBorder="1"/>
    <xf numFmtId="0" fontId="2" fillId="0" borderId="12" xfId="5" applyBorder="1"/>
    <xf numFmtId="0" fontId="22" fillId="0" borderId="0" xfId="5" applyFont="1"/>
    <xf numFmtId="0" fontId="22" fillId="0" borderId="0" xfId="5" applyFont="1" applyAlignment="1">
      <alignment horizontal="right"/>
    </xf>
    <xf numFmtId="15" fontId="4" fillId="0" borderId="0" xfId="5" applyNumberFormat="1" applyFont="1" applyAlignment="1">
      <alignment horizontal="right"/>
    </xf>
    <xf numFmtId="15" fontId="4" fillId="0" borderId="0" xfId="5" applyNumberFormat="1" applyFont="1" applyAlignment="1">
      <alignment horizontal="center"/>
    </xf>
    <xf numFmtId="15" fontId="4" fillId="0" borderId="0" xfId="5" applyNumberFormat="1" applyFont="1" applyAlignment="1">
      <alignment horizontal="left"/>
    </xf>
    <xf numFmtId="0" fontId="2" fillId="0" borderId="0" xfId="5" quotePrefix="1"/>
    <xf numFmtId="0" fontId="2" fillId="0" borderId="18" xfId="5" applyBorder="1"/>
    <xf numFmtId="0" fontId="2" fillId="0" borderId="10" xfId="5" applyBorder="1"/>
    <xf numFmtId="0" fontId="2" fillId="0" borderId="40" xfId="5" applyBorder="1"/>
    <xf numFmtId="0" fontId="22" fillId="0" borderId="0" xfId="5" applyFont="1" applyBorder="1" applyAlignment="1">
      <alignment horizontal="center"/>
    </xf>
    <xf numFmtId="0" fontId="22" fillId="0" borderId="41" xfId="5" applyFont="1" applyBorder="1" applyAlignment="1">
      <alignment horizontal="center"/>
    </xf>
    <xf numFmtId="0" fontId="2" fillId="0" borderId="11" xfId="5" applyBorder="1"/>
    <xf numFmtId="0" fontId="2" fillId="0" borderId="0" xfId="5" applyBorder="1"/>
    <xf numFmtId="0" fontId="2" fillId="0" borderId="41" xfId="5" applyBorder="1"/>
    <xf numFmtId="0" fontId="24" fillId="0" borderId="0" xfId="5" applyFont="1" applyBorder="1"/>
    <xf numFmtId="0" fontId="4" fillId="0" borderId="0" xfId="5" applyFont="1" applyBorder="1"/>
    <xf numFmtId="0" fontId="2" fillId="0" borderId="22" xfId="5" applyBorder="1"/>
    <xf numFmtId="0" fontId="2" fillId="0" borderId="17" xfId="5" applyBorder="1"/>
    <xf numFmtId="0" fontId="2" fillId="0" borderId="42" xfId="5" applyBorder="1"/>
    <xf numFmtId="164" fontId="4" fillId="0" borderId="7" xfId="5" applyNumberFormat="1" applyFont="1" applyBorder="1"/>
    <xf numFmtId="0" fontId="2" fillId="0" borderId="11" xfId="5" applyBorder="1" applyAlignment="1">
      <alignment horizontal="center"/>
    </xf>
    <xf numFmtId="0" fontId="2" fillId="0" borderId="43" xfId="5" applyBorder="1" applyAlignment="1">
      <alignment horizontal="center"/>
    </xf>
    <xf numFmtId="0" fontId="2" fillId="0" borderId="44" xfId="5" applyBorder="1"/>
    <xf numFmtId="0" fontId="31" fillId="0" borderId="0" xfId="5" applyFont="1" applyBorder="1"/>
    <xf numFmtId="49" fontId="32" fillId="0" borderId="0" xfId="5" applyNumberFormat="1" applyFont="1" applyBorder="1" applyAlignment="1">
      <alignment horizontal="center"/>
    </xf>
    <xf numFmtId="164" fontId="2" fillId="0" borderId="0" xfId="5" applyNumberFormat="1" applyBorder="1"/>
    <xf numFmtId="0" fontId="2" fillId="0" borderId="22" xfId="5" applyBorder="1" applyAlignment="1">
      <alignment horizontal="center"/>
    </xf>
    <xf numFmtId="164" fontId="4" fillId="0" borderId="8" xfId="5" applyNumberFormat="1" applyFont="1" applyBorder="1"/>
    <xf numFmtId="0" fontId="32" fillId="0" borderId="0" xfId="5" applyFont="1"/>
    <xf numFmtId="0" fontId="24" fillId="0" borderId="0" xfId="5" applyFont="1" applyAlignment="1">
      <alignment horizontal="left"/>
    </xf>
    <xf numFmtId="0" fontId="24" fillId="0" borderId="0" xfId="5" applyFont="1" applyAlignment="1">
      <alignment horizontal="center"/>
    </xf>
    <xf numFmtId="0" fontId="2" fillId="0" borderId="25" xfId="5" applyBorder="1" applyAlignment="1">
      <alignment horizontal="center"/>
    </xf>
    <xf numFmtId="0" fontId="2" fillId="0" borderId="45" xfId="5" applyBorder="1" applyAlignment="1">
      <alignment horizontal="center"/>
    </xf>
    <xf numFmtId="0" fontId="2" fillId="0" borderId="46" xfId="5" applyBorder="1" applyAlignment="1">
      <alignment horizontal="center"/>
    </xf>
    <xf numFmtId="0" fontId="2" fillId="0" borderId="47" xfId="5" applyBorder="1" applyAlignment="1">
      <alignment horizontal="center"/>
    </xf>
    <xf numFmtId="0" fontId="2" fillId="0" borderId="48" xfId="5" applyBorder="1" applyAlignment="1">
      <alignment horizontal="center"/>
    </xf>
    <xf numFmtId="0" fontId="2" fillId="0" borderId="33" xfId="5" applyBorder="1"/>
    <xf numFmtId="0" fontId="2" fillId="0" borderId="6" xfId="5" applyBorder="1"/>
    <xf numFmtId="0" fontId="2" fillId="0" borderId="49" xfId="5" applyBorder="1"/>
    <xf numFmtId="0" fontId="2" fillId="0" borderId="50" xfId="5" applyBorder="1"/>
    <xf numFmtId="0" fontId="2" fillId="0" borderId="51" xfId="5" applyBorder="1"/>
    <xf numFmtId="0" fontId="2" fillId="0" borderId="52" xfId="5" applyBorder="1"/>
    <xf numFmtId="0" fontId="24" fillId="0" borderId="0" xfId="5" applyFont="1" applyBorder="1" applyAlignment="1">
      <alignment horizontal="left"/>
    </xf>
    <xf numFmtId="0" fontId="2" fillId="0" borderId="0" xfId="5" applyFont="1" applyBorder="1" applyAlignment="1">
      <alignment horizontal="right"/>
    </xf>
    <xf numFmtId="0" fontId="29" fillId="0" borderId="0" xfId="4" applyFont="1" applyFill="1"/>
    <xf numFmtId="166" fontId="14" fillId="0" borderId="53" xfId="2" applyNumberFormat="1" applyFont="1" applyFill="1" applyBorder="1" applyAlignment="1">
      <alignment horizontal="center"/>
    </xf>
    <xf numFmtId="166" fontId="14" fillId="0" borderId="54" xfId="2" applyNumberFormat="1" applyFont="1" applyFill="1" applyBorder="1" applyAlignment="1">
      <alignment horizontal="center"/>
    </xf>
    <xf numFmtId="0" fontId="17" fillId="4" borderId="13" xfId="2" applyFont="1" applyFill="1" applyBorder="1" applyAlignment="1">
      <alignment horizontal="center"/>
    </xf>
    <xf numFmtId="0" fontId="17" fillId="4" borderId="14" xfId="2" applyFont="1" applyFill="1" applyBorder="1" applyAlignment="1">
      <alignment horizontal="center"/>
    </xf>
    <xf numFmtId="171" fontId="17" fillId="4" borderId="15" xfId="2" applyNumberFormat="1" applyFont="1" applyFill="1" applyBorder="1" applyAlignment="1">
      <alignment horizontal="center"/>
    </xf>
    <xf numFmtId="14" fontId="17" fillId="4" borderId="15" xfId="2" applyNumberFormat="1" applyFont="1" applyFill="1" applyBorder="1" applyAlignment="1">
      <alignment horizontal="center"/>
    </xf>
    <xf numFmtId="166" fontId="17" fillId="4" borderId="15" xfId="2" applyNumberFormat="1" applyFont="1" applyFill="1" applyBorder="1" applyAlignment="1">
      <alignment horizontal="center"/>
    </xf>
    <xf numFmtId="3" fontId="17" fillId="4" borderId="15" xfId="2" applyNumberFormat="1" applyFont="1" applyFill="1" applyBorder="1" applyAlignment="1"/>
    <xf numFmtId="9" fontId="17" fillId="4" borderId="15" xfId="2" applyNumberFormat="1" applyFont="1" applyFill="1" applyBorder="1" applyAlignment="1">
      <alignment horizontal="center"/>
    </xf>
    <xf numFmtId="166" fontId="4" fillId="0" borderId="21" xfId="5" applyNumberFormat="1" applyFont="1" applyBorder="1"/>
    <xf numFmtId="0" fontId="12" fillId="0" borderId="1" xfId="10" applyFont="1" applyBorder="1"/>
    <xf numFmtId="0" fontId="6" fillId="0" borderId="1" xfId="10" quotePrefix="1" applyFont="1" applyBorder="1"/>
    <xf numFmtId="0" fontId="2" fillId="0" borderId="0" xfId="5" applyFont="1" applyBorder="1"/>
    <xf numFmtId="172" fontId="29" fillId="0" borderId="0" xfId="4" applyNumberFormat="1" applyFont="1" applyFill="1"/>
    <xf numFmtId="172" fontId="29" fillId="0" borderId="0" xfId="4" applyNumberFormat="1" applyFont="1"/>
    <xf numFmtId="3" fontId="17" fillId="0" borderId="17" xfId="8" applyNumberFormat="1" applyFont="1" applyFill="1" applyBorder="1" applyAlignment="1">
      <alignment horizontal="center"/>
    </xf>
    <xf numFmtId="3" fontId="14" fillId="0" borderId="17" xfId="8" applyNumberFormat="1" applyFont="1" applyFill="1" applyBorder="1"/>
    <xf numFmtId="171" fontId="14" fillId="0" borderId="47" xfId="2" applyNumberFormat="1" applyFont="1" applyFill="1" applyBorder="1" applyAlignment="1">
      <alignment horizontal="center"/>
    </xf>
    <xf numFmtId="3" fontId="14" fillId="0" borderId="47" xfId="2" applyNumberFormat="1" applyFont="1" applyFill="1" applyBorder="1" applyAlignment="1"/>
    <xf numFmtId="173" fontId="11" fillId="0" borderId="1" xfId="10" applyNumberFormat="1" applyFont="1" applyBorder="1"/>
    <xf numFmtId="173" fontId="12" fillId="0" borderId="2" xfId="10" applyNumberFormat="1" applyFont="1" applyBorder="1"/>
    <xf numFmtId="173" fontId="6" fillId="0" borderId="1" xfId="10" applyNumberFormat="1" applyBorder="1"/>
    <xf numFmtId="173" fontId="6" fillId="0" borderId="6" xfId="10" applyNumberFormat="1" applyBorder="1"/>
    <xf numFmtId="173" fontId="9" fillId="0" borderId="2" xfId="10" applyNumberFormat="1" applyFont="1" applyBorder="1"/>
    <xf numFmtId="173" fontId="9" fillId="0" borderId="37" xfId="10" applyNumberFormat="1" applyFont="1" applyBorder="1"/>
    <xf numFmtId="173" fontId="6" fillId="0" borderId="37" xfId="10" applyNumberFormat="1" applyBorder="1"/>
    <xf numFmtId="173" fontId="6" fillId="0" borderId="0" xfId="10" applyNumberFormat="1"/>
    <xf numFmtId="173" fontId="4" fillId="0" borderId="21" xfId="5" applyNumberFormat="1" applyFont="1" applyBorder="1"/>
    <xf numFmtId="173" fontId="4" fillId="0" borderId="21" xfId="5" applyNumberFormat="1" applyFont="1" applyFill="1" applyBorder="1" applyAlignment="1">
      <alignment horizontal="right"/>
    </xf>
    <xf numFmtId="173" fontId="4" fillId="0" borderId="21" xfId="5" applyNumberFormat="1" applyFont="1" applyFill="1" applyBorder="1"/>
    <xf numFmtId="173" fontId="4" fillId="0" borderId="21" xfId="5" applyNumberFormat="1" applyFont="1" applyBorder="1" applyAlignment="1">
      <alignment horizontal="right"/>
    </xf>
    <xf numFmtId="173" fontId="4" fillId="0" borderId="21" xfId="5" applyNumberFormat="1" applyFont="1" applyBorder="1" applyAlignment="1"/>
    <xf numFmtId="173" fontId="4" fillId="0" borderId="21" xfId="5" applyNumberFormat="1" applyFont="1" applyBorder="1" applyAlignment="1">
      <alignment horizontal="center"/>
    </xf>
    <xf numFmtId="173" fontId="4" fillId="0" borderId="24" xfId="5" applyNumberFormat="1" applyFont="1" applyBorder="1"/>
    <xf numFmtId="173" fontId="4" fillId="0" borderId="9" xfId="5" applyNumberFormat="1" applyFont="1" applyBorder="1"/>
    <xf numFmtId="173" fontId="6" fillId="0" borderId="1" xfId="10" applyNumberFormat="1" applyFill="1" applyBorder="1"/>
    <xf numFmtId="173" fontId="6" fillId="0" borderId="2" xfId="10" applyNumberFormat="1" applyFont="1" applyFill="1" applyBorder="1"/>
    <xf numFmtId="173" fontId="6" fillId="0" borderId="2" xfId="10" applyNumberFormat="1" applyFill="1" applyBorder="1"/>
    <xf numFmtId="173" fontId="9" fillId="0" borderId="2" xfId="10" applyNumberFormat="1" applyFont="1" applyFill="1" applyBorder="1"/>
    <xf numFmtId="173" fontId="6" fillId="0" borderId="0" xfId="10" applyNumberFormat="1" applyFill="1"/>
    <xf numFmtId="173" fontId="6" fillId="0" borderId="4" xfId="10" applyNumberFormat="1" applyFill="1" applyBorder="1"/>
    <xf numFmtId="173" fontId="9" fillId="0" borderId="2" xfId="6" applyNumberFormat="1" applyFont="1" applyBorder="1"/>
    <xf numFmtId="173" fontId="9" fillId="0" borderId="37" xfId="6" applyNumberFormat="1" applyFont="1" applyBorder="1"/>
    <xf numFmtId="173" fontId="6" fillId="0" borderId="1" xfId="6" applyNumberFormat="1" applyBorder="1"/>
    <xf numFmtId="173" fontId="6" fillId="0" borderId="6" xfId="6" applyNumberFormat="1" applyBorder="1"/>
    <xf numFmtId="0" fontId="28" fillId="5" borderId="0" xfId="9" applyFont="1" applyFill="1" applyAlignment="1">
      <alignment horizontal="center"/>
    </xf>
    <xf numFmtId="0" fontId="28" fillId="5" borderId="0" xfId="9" applyFont="1" applyFill="1"/>
    <xf numFmtId="172" fontId="28" fillId="5" borderId="0" xfId="9" applyNumberFormat="1" applyFont="1" applyFill="1"/>
    <xf numFmtId="172" fontId="29" fillId="5" borderId="0" xfId="9" applyNumberFormat="1" applyFont="1" applyFill="1"/>
    <xf numFmtId="0" fontId="28" fillId="5" borderId="55" xfId="9" applyFont="1" applyFill="1" applyBorder="1"/>
    <xf numFmtId="0" fontId="28" fillId="5" borderId="56" xfId="9" applyFont="1" applyFill="1" applyBorder="1"/>
    <xf numFmtId="172" fontId="28" fillId="5" borderId="57" xfId="9" applyNumberFormat="1" applyFont="1" applyFill="1" applyBorder="1"/>
    <xf numFmtId="0" fontId="28" fillId="5" borderId="0" xfId="9" applyFont="1" applyFill="1" applyBorder="1"/>
    <xf numFmtId="172" fontId="28" fillId="5" borderId="0" xfId="9" applyNumberFormat="1" applyFont="1" applyFill="1" applyBorder="1"/>
    <xf numFmtId="172" fontId="28" fillId="5" borderId="0" xfId="9" applyNumberFormat="1" applyFont="1" applyFill="1" applyBorder="1" applyAlignment="1">
      <alignment horizontal="right"/>
    </xf>
    <xf numFmtId="0" fontId="29" fillId="5" borderId="0" xfId="9" applyFont="1" applyFill="1" applyBorder="1"/>
    <xf numFmtId="172" fontId="29" fillId="5" borderId="0" xfId="9" applyNumberFormat="1" applyFont="1" applyFill="1" applyBorder="1"/>
    <xf numFmtId="172" fontId="28" fillId="5" borderId="9" xfId="9" applyNumberFormat="1" applyFont="1" applyFill="1" applyBorder="1"/>
    <xf numFmtId="0" fontId="28" fillId="5" borderId="0" xfId="9" applyFont="1" applyFill="1" applyAlignment="1">
      <alignment horizontal="right"/>
    </xf>
    <xf numFmtId="0" fontId="29" fillId="6" borderId="0" xfId="4" applyFont="1" applyFill="1"/>
    <xf numFmtId="172" fontId="29" fillId="6" borderId="0" xfId="4" applyNumberFormat="1" applyFont="1" applyFill="1"/>
    <xf numFmtId="172" fontId="28" fillId="5" borderId="0" xfId="9" applyNumberFormat="1" applyFont="1" applyFill="1" applyAlignment="1">
      <alignment horizontal="center"/>
    </xf>
    <xf numFmtId="4" fontId="28" fillId="5" borderId="0" xfId="9" applyNumberFormat="1" applyFont="1" applyFill="1"/>
    <xf numFmtId="171" fontId="14" fillId="0" borderId="30" xfId="2" applyNumberFormat="1" applyFont="1" applyFill="1" applyBorder="1" applyAlignment="1">
      <alignment horizontal="center"/>
    </xf>
    <xf numFmtId="49" fontId="24" fillId="0" borderId="0" xfId="5" applyNumberFormat="1" applyFont="1" applyBorder="1"/>
    <xf numFmtId="166" fontId="17" fillId="0" borderId="17" xfId="2" applyNumberFormat="1" applyFont="1" applyFill="1" applyBorder="1" applyAlignment="1">
      <alignment horizontal="center"/>
    </xf>
    <xf numFmtId="3" fontId="14" fillId="0" borderId="24" xfId="8" applyNumberFormat="1" applyFont="1" applyFill="1" applyBorder="1"/>
    <xf numFmtId="0" fontId="11" fillId="0" borderId="2" xfId="7" applyFont="1" applyFill="1" applyBorder="1" applyAlignment="1">
      <alignment vertical="center"/>
    </xf>
    <xf numFmtId="0" fontId="11" fillId="0" borderId="0" xfId="7" applyFont="1" applyFill="1" applyAlignment="1">
      <alignment vertical="center"/>
    </xf>
    <xf numFmtId="0" fontId="11" fillId="0" borderId="2" xfId="7" applyFont="1" applyFill="1" applyBorder="1"/>
    <xf numFmtId="0" fontId="11" fillId="0" borderId="0" xfId="7" applyFont="1" applyFill="1"/>
    <xf numFmtId="0" fontId="11" fillId="0" borderId="2" xfId="7" applyFont="1" applyFill="1" applyBorder="1" applyAlignment="1">
      <alignment horizontal="left"/>
    </xf>
    <xf numFmtId="49" fontId="0" fillId="0" borderId="4" xfId="0" applyNumberFormat="1" applyFill="1" applyBorder="1"/>
    <xf numFmtId="0" fontId="11" fillId="0" borderId="36" xfId="7" applyFont="1" applyFill="1" applyBorder="1"/>
    <xf numFmtId="169" fontId="12" fillId="0" borderId="37" xfId="0" applyNumberFormat="1" applyFont="1" applyFill="1" applyBorder="1"/>
    <xf numFmtId="169" fontId="12" fillId="0" borderId="2" xfId="0" applyNumberFormat="1" applyFont="1" applyFill="1" applyBorder="1"/>
    <xf numFmtId="169" fontId="12" fillId="0" borderId="36" xfId="0" applyNumberFormat="1" applyFont="1" applyFill="1" applyBorder="1"/>
    <xf numFmtId="169" fontId="12" fillId="0" borderId="9" xfId="0" applyNumberFormat="1" applyFont="1" applyFill="1" applyBorder="1"/>
    <xf numFmtId="169" fontId="12" fillId="0" borderId="9" xfId="7" applyNumberFormat="1" applyFont="1" applyFill="1" applyBorder="1"/>
    <xf numFmtId="49" fontId="0" fillId="0" borderId="5" xfId="0" applyNumberFormat="1" applyFill="1" applyBorder="1"/>
    <xf numFmtId="4" fontId="12" fillId="0" borderId="9" xfId="7" applyNumberFormat="1" applyFont="1" applyFill="1" applyBorder="1"/>
    <xf numFmtId="0" fontId="0" fillId="0" borderId="5" xfId="0" applyFill="1" applyBorder="1"/>
    <xf numFmtId="169" fontId="0" fillId="0" borderId="5" xfId="0" applyNumberFormat="1" applyFill="1" applyBorder="1"/>
    <xf numFmtId="0" fontId="11" fillId="0" borderId="0" xfId="7" applyFont="1" applyFill="1" applyBorder="1"/>
    <xf numFmtId="1" fontId="11" fillId="0" borderId="0" xfId="7" applyNumberFormat="1" applyFont="1" applyFill="1" applyAlignment="1">
      <alignment horizontal="left"/>
    </xf>
    <xf numFmtId="1" fontId="11" fillId="0" borderId="0" xfId="7" applyNumberFormat="1" applyFont="1" applyFill="1"/>
    <xf numFmtId="0" fontId="11" fillId="0" borderId="0" xfId="7" applyFont="1" applyFill="1" applyAlignment="1">
      <alignment horizontal="left"/>
    </xf>
    <xf numFmtId="0" fontId="34" fillId="0" borderId="0" xfId="2" applyFont="1" applyFill="1" applyAlignment="1"/>
    <xf numFmtId="0" fontId="33" fillId="0" borderId="0" xfId="2" applyFont="1" applyFill="1" applyAlignment="1">
      <alignment horizontal="center"/>
    </xf>
    <xf numFmtId="0" fontId="33" fillId="0" borderId="0" xfId="2" applyFont="1" applyFill="1" applyAlignment="1">
      <alignment horizontal="center" vertical="center"/>
    </xf>
    <xf numFmtId="4" fontId="34" fillId="0" borderId="0" xfId="2" applyNumberFormat="1" applyFont="1" applyFill="1" applyAlignment="1"/>
    <xf numFmtId="4" fontId="34" fillId="0" borderId="0" xfId="2" applyNumberFormat="1" applyFont="1" applyFill="1" applyBorder="1" applyAlignment="1"/>
    <xf numFmtId="0" fontId="14" fillId="0" borderId="24" xfId="2" applyFont="1" applyFill="1" applyBorder="1" applyAlignment="1">
      <alignment horizontal="center"/>
    </xf>
    <xf numFmtId="3" fontId="14" fillId="0" borderId="24" xfId="8" applyNumberFormat="1" applyFont="1" applyFill="1" applyBorder="1" applyAlignment="1">
      <alignment horizontal="center"/>
    </xf>
    <xf numFmtId="171" fontId="14" fillId="0" borderId="24" xfId="2" applyNumberFormat="1" applyFont="1" applyFill="1" applyBorder="1" applyAlignment="1">
      <alignment horizontal="center"/>
    </xf>
    <xf numFmtId="3" fontId="14" fillId="0" borderId="43" xfId="2" applyNumberFormat="1" applyFont="1" applyFill="1" applyBorder="1" applyAlignment="1"/>
    <xf numFmtId="3" fontId="34" fillId="0" borderId="0" xfId="2" applyNumberFormat="1" applyFont="1" applyFill="1" applyBorder="1" applyAlignment="1"/>
    <xf numFmtId="0" fontId="14" fillId="0" borderId="20" xfId="2" applyNumberFormat="1" applyFont="1" applyFill="1" applyBorder="1" applyAlignment="1">
      <alignment horizontal="center"/>
    </xf>
    <xf numFmtId="0" fontId="14" fillId="7" borderId="0" xfId="2" applyFont="1" applyFill="1" applyAlignment="1"/>
    <xf numFmtId="3" fontId="17" fillId="0" borderId="9" xfId="8" applyNumberFormat="1" applyFont="1" applyFill="1" applyBorder="1" applyAlignment="1">
      <alignment horizontal="center"/>
    </xf>
    <xf numFmtId="3" fontId="14" fillId="0" borderId="58" xfId="2" applyNumberFormat="1" applyFont="1" applyFill="1" applyBorder="1" applyAlignment="1"/>
    <xf numFmtId="49" fontId="11" fillId="0" borderId="2" xfId="0" applyNumberFormat="1" applyFont="1" applyFill="1" applyBorder="1"/>
    <xf numFmtId="0" fontId="28" fillId="8" borderId="2" xfId="4" applyFont="1" applyFill="1" applyBorder="1" applyAlignment="1">
      <alignment horizontal="center"/>
    </xf>
    <xf numFmtId="172" fontId="28" fillId="8" borderId="2" xfId="4" applyNumberFormat="1" applyFont="1" applyFill="1" applyBorder="1"/>
    <xf numFmtId="169" fontId="11" fillId="0" borderId="0" xfId="7" applyNumberFormat="1" applyFont="1" applyFill="1"/>
    <xf numFmtId="4" fontId="11" fillId="0" borderId="0" xfId="7" applyNumberFormat="1" applyFont="1" applyFill="1"/>
    <xf numFmtId="0" fontId="3" fillId="0" borderId="0" xfId="3" applyFont="1" applyFill="1" applyBorder="1"/>
    <xf numFmtId="0" fontId="2" fillId="0" borderId="0" xfId="3" applyFill="1"/>
    <xf numFmtId="0" fontId="2" fillId="0" borderId="0" xfId="3" applyFill="1" applyAlignment="1">
      <alignment horizontal="center"/>
    </xf>
    <xf numFmtId="3" fontId="3" fillId="0" borderId="0" xfId="3" applyNumberFormat="1" applyFont="1" applyFill="1" applyAlignment="1">
      <alignment horizontal="center"/>
    </xf>
    <xf numFmtId="0" fontId="2" fillId="0" borderId="0" xfId="3" applyFont="1" applyFill="1"/>
    <xf numFmtId="0" fontId="17" fillId="0" borderId="23" xfId="2" applyFont="1" applyFill="1" applyBorder="1" applyAlignment="1">
      <alignment horizontal="center"/>
    </xf>
    <xf numFmtId="4" fontId="14" fillId="0" borderId="23" xfId="2" applyNumberFormat="1" applyFont="1" applyFill="1" applyBorder="1" applyAlignment="1"/>
    <xf numFmtId="0" fontId="14" fillId="0" borderId="12" xfId="2" applyFont="1" applyFill="1" applyBorder="1" applyAlignment="1"/>
    <xf numFmtId="0" fontId="17" fillId="0" borderId="31" xfId="2" applyFont="1" applyFill="1" applyBorder="1" applyAlignment="1">
      <alignment horizontal="center"/>
    </xf>
    <xf numFmtId="0" fontId="14" fillId="0" borderId="30" xfId="2" applyFont="1" applyFill="1" applyBorder="1" applyAlignment="1"/>
    <xf numFmtId="171" fontId="14" fillId="0" borderId="50" xfId="2" applyNumberFormat="1" applyFont="1" applyFill="1" applyBorder="1" applyAlignment="1">
      <alignment horizontal="center"/>
    </xf>
    <xf numFmtId="14" fontId="14" fillId="0" borderId="17" xfId="2" applyNumberFormat="1" applyFont="1" applyFill="1" applyBorder="1" applyAlignment="1">
      <alignment horizontal="center"/>
    </xf>
    <xf numFmtId="171" fontId="17" fillId="0" borderId="17" xfId="2" applyNumberFormat="1" applyFont="1" applyFill="1" applyBorder="1" applyAlignment="1">
      <alignment horizontal="center"/>
    </xf>
    <xf numFmtId="14" fontId="17" fillId="0" borderId="17" xfId="2" applyNumberFormat="1" applyFont="1" applyFill="1" applyBorder="1" applyAlignment="1">
      <alignment horizontal="center"/>
    </xf>
    <xf numFmtId="0" fontId="6" fillId="0" borderId="1" xfId="0" applyFont="1" applyFill="1" applyBorder="1"/>
    <xf numFmtId="3" fontId="17" fillId="0" borderId="22" xfId="8" applyNumberFormat="1" applyFont="1" applyFill="1" applyBorder="1" applyAlignment="1">
      <alignment horizontal="center"/>
    </xf>
    <xf numFmtId="0" fontId="14" fillId="0" borderId="43" xfId="2" applyFont="1" applyFill="1" applyBorder="1" applyAlignment="1">
      <alignment horizontal="center"/>
    </xf>
    <xf numFmtId="0" fontId="11" fillId="0" borderId="5" xfId="10" applyFont="1" applyBorder="1"/>
    <xf numFmtId="167" fontId="11" fillId="0" borderId="5" xfId="10" applyNumberFormat="1" applyFont="1" applyBorder="1"/>
    <xf numFmtId="0" fontId="17" fillId="9" borderId="13" xfId="2" applyFont="1" applyFill="1" applyBorder="1" applyAlignment="1">
      <alignment horizontal="center"/>
    </xf>
    <xf numFmtId="0" fontId="17" fillId="9" borderId="14" xfId="2" applyFont="1" applyFill="1" applyBorder="1" applyAlignment="1">
      <alignment horizontal="center"/>
    </xf>
    <xf numFmtId="171" fontId="17" fillId="9" borderId="15" xfId="2" applyNumberFormat="1" applyFont="1" applyFill="1" applyBorder="1" applyAlignment="1">
      <alignment horizontal="center"/>
    </xf>
    <xf numFmtId="14" fontId="17" fillId="9" borderId="15" xfId="2" applyNumberFormat="1" applyFont="1" applyFill="1" applyBorder="1" applyAlignment="1">
      <alignment horizontal="center"/>
    </xf>
    <xf numFmtId="166" fontId="17" fillId="9" borderId="15" xfId="2" applyNumberFormat="1" applyFont="1" applyFill="1" applyBorder="1" applyAlignment="1">
      <alignment horizontal="center"/>
    </xf>
    <xf numFmtId="3" fontId="17" fillId="9" borderId="15" xfId="2" applyNumberFormat="1" applyFont="1" applyFill="1" applyBorder="1" applyAlignment="1"/>
    <xf numFmtId="9" fontId="17" fillId="9" borderId="15" xfId="2" applyNumberFormat="1" applyFont="1" applyFill="1" applyBorder="1" applyAlignment="1">
      <alignment horizontal="center"/>
    </xf>
    <xf numFmtId="3" fontId="17" fillId="9" borderId="16" xfId="2" applyNumberFormat="1" applyFont="1" applyFill="1" applyBorder="1" applyAlignment="1"/>
    <xf numFmtId="3" fontId="14" fillId="0" borderId="31" xfId="8" applyNumberFormat="1" applyFont="1" applyFill="1" applyBorder="1" applyAlignment="1">
      <alignment horizontal="left"/>
    </xf>
    <xf numFmtId="3" fontId="14" fillId="0" borderId="31" xfId="8" applyNumberFormat="1" applyFont="1" applyFill="1" applyBorder="1" applyAlignment="1">
      <alignment horizontal="right"/>
    </xf>
    <xf numFmtId="3" fontId="14" fillId="0" borderId="59" xfId="8" applyNumberFormat="1" applyFont="1" applyFill="1" applyBorder="1" applyAlignment="1">
      <alignment horizontal="left"/>
    </xf>
    <xf numFmtId="3" fontId="14" fillId="0" borderId="59" xfId="8" applyNumberFormat="1" applyFont="1" applyFill="1" applyBorder="1" applyAlignment="1">
      <alignment horizontal="center"/>
    </xf>
    <xf numFmtId="171" fontId="14" fillId="0" borderId="59" xfId="2" applyNumberFormat="1" applyFont="1" applyFill="1" applyBorder="1" applyAlignment="1">
      <alignment horizontal="center"/>
    </xf>
    <xf numFmtId="166" fontId="14" fillId="0" borderId="59" xfId="2" applyNumberFormat="1" applyFont="1" applyFill="1" applyBorder="1" applyAlignment="1">
      <alignment horizontal="center"/>
    </xf>
    <xf numFmtId="3" fontId="14" fillId="0" borderId="59" xfId="8" applyNumberFormat="1" applyFont="1" applyFill="1" applyBorder="1" applyAlignment="1">
      <alignment horizontal="right"/>
    </xf>
    <xf numFmtId="9" fontId="14" fillId="0" borderId="59" xfId="2" applyNumberFormat="1" applyFont="1" applyFill="1" applyBorder="1" applyAlignment="1">
      <alignment horizontal="center"/>
    </xf>
    <xf numFmtId="3" fontId="14" fillId="0" borderId="59" xfId="2" applyNumberFormat="1" applyFont="1" applyFill="1" applyBorder="1" applyAlignment="1"/>
    <xf numFmtId="4" fontId="17" fillId="0" borderId="0" xfId="2" applyNumberFormat="1" applyFont="1" applyFill="1" applyBorder="1" applyAlignment="1"/>
    <xf numFmtId="3" fontId="14" fillId="0" borderId="23" xfId="2" quotePrefix="1" applyNumberFormat="1" applyFont="1" applyFill="1" applyBorder="1" applyAlignment="1"/>
    <xf numFmtId="3" fontId="14" fillId="0" borderId="0" xfId="8" applyNumberFormat="1" applyFont="1" applyFill="1" applyBorder="1" applyAlignment="1"/>
    <xf numFmtId="3" fontId="14" fillId="9" borderId="24" xfId="2" applyNumberFormat="1" applyFont="1" applyFill="1" applyBorder="1" applyAlignment="1"/>
    <xf numFmtId="3" fontId="14" fillId="9" borderId="20" xfId="2" applyNumberFormat="1" applyFont="1" applyFill="1" applyBorder="1" applyAlignment="1"/>
    <xf numFmtId="3" fontId="14" fillId="9" borderId="28" xfId="2" applyNumberFormat="1" applyFont="1" applyFill="1" applyBorder="1" applyAlignment="1"/>
    <xf numFmtId="3" fontId="14" fillId="10" borderId="28" xfId="2" applyNumberFormat="1" applyFont="1" applyFill="1" applyBorder="1" applyAlignment="1"/>
    <xf numFmtId="0" fontId="14" fillId="10" borderId="0" xfId="2" applyFont="1" applyFill="1" applyAlignment="1"/>
    <xf numFmtId="0" fontId="17" fillId="0" borderId="7" xfId="2" applyFont="1" applyFill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/>
    </xf>
    <xf numFmtId="0" fontId="16" fillId="0" borderId="0" xfId="2" applyFont="1" applyBorder="1" applyAlignment="1">
      <alignment horizontal="center"/>
    </xf>
    <xf numFmtId="4" fontId="36" fillId="0" borderId="0" xfId="2" applyNumberFormat="1" applyFont="1" applyFill="1" applyBorder="1" applyAlignment="1"/>
    <xf numFmtId="0" fontId="14" fillId="0" borderId="20" xfId="2" applyFont="1" applyFill="1" applyBorder="1" applyAlignment="1"/>
    <xf numFmtId="1" fontId="14" fillId="0" borderId="20" xfId="2" applyNumberFormat="1" applyFont="1" applyFill="1" applyBorder="1" applyAlignment="1"/>
    <xf numFmtId="0" fontId="35" fillId="0" borderId="0" xfId="2" applyFont="1" applyBorder="1" applyAlignment="1"/>
    <xf numFmtId="0" fontId="28" fillId="5" borderId="0" xfId="9" applyFont="1" applyFill="1" applyAlignment="1">
      <alignment horizontal="center"/>
    </xf>
    <xf numFmtId="49" fontId="12" fillId="0" borderId="60" xfId="0" applyNumberFormat="1" applyFont="1" applyFill="1" applyBorder="1" applyAlignment="1">
      <alignment horizontal="center"/>
    </xf>
    <xf numFmtId="49" fontId="12" fillId="0" borderId="61" xfId="0" applyNumberFormat="1" applyFont="1" applyFill="1" applyBorder="1" applyAlignment="1">
      <alignment horizontal="center"/>
    </xf>
    <xf numFmtId="0" fontId="12" fillId="0" borderId="60" xfId="0" applyFont="1" applyFill="1" applyBorder="1" applyAlignment="1">
      <alignment horizontal="center"/>
    </xf>
    <xf numFmtId="0" fontId="12" fillId="0" borderId="6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7" fillId="0" borderId="7" xfId="2" applyFont="1" applyFill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/>
    </xf>
    <xf numFmtId="15" fontId="17" fillId="0" borderId="55" xfId="2" applyNumberFormat="1" applyFont="1" applyFill="1" applyBorder="1" applyAlignment="1">
      <alignment horizontal="center"/>
    </xf>
    <xf numFmtId="15" fontId="17" fillId="0" borderId="56" xfId="2" applyNumberFormat="1" applyFont="1" applyFill="1" applyBorder="1" applyAlignment="1">
      <alignment horizontal="center"/>
    </xf>
    <xf numFmtId="15" fontId="17" fillId="0" borderId="57" xfId="2" applyNumberFormat="1" applyFont="1" applyFill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22" fillId="5" borderId="0" xfId="9" applyFont="1" applyFill="1" applyAlignment="1">
      <alignment horizontal="center"/>
    </xf>
    <xf numFmtId="0" fontId="28" fillId="5" borderId="0" xfId="9" applyFont="1" applyFill="1" applyAlignment="1">
      <alignment horizontal="center"/>
    </xf>
    <xf numFmtId="0" fontId="28" fillId="5" borderId="55" xfId="9" applyFont="1" applyFill="1" applyBorder="1" applyAlignment="1">
      <alignment horizontal="center"/>
    </xf>
    <xf numFmtId="0" fontId="28" fillId="5" borderId="56" xfId="9" applyFont="1" applyFill="1" applyBorder="1" applyAlignment="1">
      <alignment horizontal="center"/>
    </xf>
    <xf numFmtId="0" fontId="28" fillId="5" borderId="57" xfId="9" applyFont="1" applyFill="1" applyBorder="1" applyAlignment="1">
      <alignment horizontal="center"/>
    </xf>
    <xf numFmtId="0" fontId="21" fillId="0" borderId="0" xfId="5" applyFont="1" applyAlignment="1">
      <alignment horizontal="center"/>
    </xf>
    <xf numFmtId="0" fontId="22" fillId="0" borderId="0" xfId="5" applyFont="1" applyAlignment="1">
      <alignment horizontal="center"/>
    </xf>
    <xf numFmtId="0" fontId="2" fillId="0" borderId="0" xfId="5" applyFont="1" applyAlignment="1">
      <alignment horizontal="center"/>
    </xf>
    <xf numFmtId="0" fontId="2" fillId="0" borderId="0" xfId="5" applyAlignment="1">
      <alignment horizontal="center"/>
    </xf>
    <xf numFmtId="0" fontId="4" fillId="0" borderId="0" xfId="5" applyFont="1" applyAlignment="1">
      <alignment horizontal="center"/>
    </xf>
    <xf numFmtId="1" fontId="22" fillId="0" borderId="0" xfId="5" quotePrefix="1" applyNumberFormat="1" applyFont="1" applyAlignment="1">
      <alignment horizontal="left"/>
    </xf>
    <xf numFmtId="1" fontId="22" fillId="0" borderId="0" xfId="5" applyNumberFormat="1" applyFont="1" applyAlignment="1">
      <alignment horizontal="left"/>
    </xf>
    <xf numFmtId="0" fontId="22" fillId="0" borderId="11" xfId="5" applyFont="1" applyBorder="1" applyAlignment="1">
      <alignment horizontal="center"/>
    </xf>
    <xf numFmtId="0" fontId="22" fillId="0" borderId="0" xfId="5" applyFont="1" applyBorder="1" applyAlignment="1">
      <alignment horizontal="center"/>
    </xf>
    <xf numFmtId="0" fontId="12" fillId="0" borderId="4" xfId="10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14" fontId="12" fillId="0" borderId="4" xfId="10" applyNumberFormat="1" applyFont="1" applyBorder="1" applyAlignment="1">
      <alignment horizontal="center" vertical="center"/>
    </xf>
    <xf numFmtId="14" fontId="12" fillId="0" borderId="5" xfId="10" applyNumberFormat="1" applyFont="1" applyBorder="1" applyAlignment="1">
      <alignment horizontal="center" vertical="center"/>
    </xf>
    <xf numFmtId="0" fontId="8" fillId="0" borderId="0" xfId="10" applyFont="1" applyAlignment="1">
      <alignment horizontal="center"/>
    </xf>
    <xf numFmtId="167" fontId="9" fillId="0" borderId="4" xfId="6" applyNumberFormat="1" applyFont="1" applyBorder="1" applyAlignment="1">
      <alignment horizontal="center" vertical="center" wrapText="1"/>
    </xf>
    <xf numFmtId="167" fontId="9" fillId="0" borderId="5" xfId="6" applyNumberFormat="1" applyFont="1" applyBorder="1" applyAlignment="1">
      <alignment horizontal="center" vertical="center" wrapText="1"/>
    </xf>
    <xf numFmtId="167" fontId="9" fillId="0" borderId="38" xfId="6" applyNumberFormat="1" applyFont="1" applyBorder="1" applyAlignment="1">
      <alignment horizontal="center" vertical="center" wrapText="1"/>
    </xf>
    <xf numFmtId="167" fontId="9" fillId="0" borderId="39" xfId="6" applyNumberFormat="1" applyFont="1" applyBorder="1" applyAlignment="1">
      <alignment horizontal="center" vertical="center" wrapText="1"/>
    </xf>
    <xf numFmtId="0" fontId="9" fillId="0" borderId="4" xfId="6" applyFont="1" applyBorder="1" applyAlignment="1">
      <alignment horizontal="center" vertical="center" wrapText="1"/>
    </xf>
    <xf numFmtId="0" fontId="9" fillId="0" borderId="5" xfId="6" applyFont="1" applyBorder="1" applyAlignment="1">
      <alignment horizontal="center" vertical="center" wrapText="1"/>
    </xf>
    <xf numFmtId="167" fontId="9" fillId="0" borderId="30" xfId="6" applyNumberFormat="1" applyFont="1" applyBorder="1" applyAlignment="1">
      <alignment horizontal="center" vertical="center" wrapText="1"/>
    </xf>
    <xf numFmtId="167" fontId="9" fillId="0" borderId="12" xfId="6" applyNumberFormat="1" applyFont="1" applyBorder="1" applyAlignment="1">
      <alignment horizontal="center" vertical="center" wrapText="1"/>
    </xf>
    <xf numFmtId="0" fontId="21" fillId="0" borderId="0" xfId="10" applyFont="1" applyAlignment="1">
      <alignment horizontal="center"/>
    </xf>
    <xf numFmtId="0" fontId="3" fillId="0" borderId="0" xfId="7" applyFont="1" applyFill="1" applyAlignment="1">
      <alignment horizontal="center" vertical="center"/>
    </xf>
    <xf numFmtId="0" fontId="9" fillId="0" borderId="55" xfId="10" applyFont="1" applyBorder="1" applyAlignment="1">
      <alignment horizontal="center"/>
    </xf>
    <xf numFmtId="0" fontId="9" fillId="0" borderId="56" xfId="10" applyFont="1" applyBorder="1" applyAlignment="1">
      <alignment horizontal="center"/>
    </xf>
    <xf numFmtId="0" fontId="9" fillId="0" borderId="57" xfId="10" applyFont="1" applyBorder="1" applyAlignment="1">
      <alignment horizontal="center"/>
    </xf>
  </cellXfs>
  <cellStyles count="11">
    <cellStyle name="Euro" xfId="1"/>
    <cellStyle name="Normal" xfId="0" builtinId="0"/>
    <cellStyle name="Normal_AMMORT 99" xfId="2"/>
    <cellStyle name="Normal_AMORTISSEMENTS 2005" xfId="3"/>
    <cellStyle name="Normal_Balance au 31.12.01" xfId="4"/>
    <cellStyle name="Normal_Etats Financiers 2004 Floribis" xfId="5"/>
    <cellStyle name="Normal_Etats financiers Floribis au 01-01-05" xfId="6"/>
    <cellStyle name="Normal_Etats Financiers Mps 2004 après régul" xfId="7"/>
    <cellStyle name="Normal_FARegister" xfId="8"/>
    <cellStyle name="Normal_IBS1298" xfId="9"/>
    <cellStyle name="Normal_Modèle nouveau état financier" xfId="10"/>
  </cellStyles>
  <dxfs count="36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rtissements%20au%2031%2012%202014/TABLEAU%20AMORTISSEMENT%2031%2012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%20EXCEL\SOMAP\D&#233;tail_compta\cl_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%20EXCEL\MPS\Bilan_2003\4438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ort 31122014"/>
      <sheetName val="Immos HS 31122014"/>
      <sheetName val="Amort 31122013"/>
      <sheetName val="Centres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ADM</v>
          </cell>
          <cell r="C1" t="str">
            <v>COLL</v>
          </cell>
          <cell r="D1" t="str">
            <v>CULT</v>
          </cell>
          <cell r="E1" t="str">
            <v>GARAGE</v>
          </cell>
          <cell r="F1" t="str">
            <v>MECANIQUE</v>
          </cell>
          <cell r="G1" t="str">
            <v>MAINT</v>
          </cell>
          <cell r="H1" t="str">
            <v>SECURITE</v>
          </cell>
          <cell r="I1" t="str">
            <v>TANA</v>
          </cell>
          <cell r="J1" t="str">
            <v>USINE</v>
          </cell>
        </row>
        <row r="2">
          <cell r="A2" t="str">
            <v>ADM/COLL</v>
          </cell>
          <cell r="B2">
            <v>0.5</v>
          </cell>
          <cell r="C2">
            <v>0.5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ADM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 t="str">
            <v>COLL</v>
          </cell>
          <cell r="B4">
            <v>0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 t="str">
            <v>COLL/SEC</v>
          </cell>
          <cell r="B5">
            <v>0</v>
          </cell>
          <cell r="C5">
            <v>0.5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0.5</v>
          </cell>
          <cell r="I5">
            <v>0</v>
          </cell>
          <cell r="J5">
            <v>0</v>
          </cell>
        </row>
        <row r="6">
          <cell r="A6" t="str">
            <v>CULT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GARAGE</v>
          </cell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MAINT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MECANIQUE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SECURITE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</row>
        <row r="11">
          <cell r="A11" t="str">
            <v>TANA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</row>
        <row r="12">
          <cell r="A12" t="str">
            <v>USI/ADM</v>
          </cell>
          <cell r="B12">
            <v>0.5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0.5</v>
          </cell>
        </row>
        <row r="13">
          <cell r="A13" t="str">
            <v>USINE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PLIG4436"/>
      <sheetName val="EXPLIG60"/>
      <sheetName val="Charge déductible"/>
    </sheetNames>
    <sheetDataSet>
      <sheetData sheetId="0" refreshError="1"/>
      <sheetData sheetId="1" refreshError="1">
        <row r="1">
          <cell r="A1" t="str">
            <v>MVTS</v>
          </cell>
          <cell r="B1" t="str">
            <v>NUMC</v>
          </cell>
          <cell r="C1" t="str">
            <v>LIBE</v>
          </cell>
          <cell r="D1" t="str">
            <v>DECR</v>
          </cell>
          <cell r="E1" t="str">
            <v>NUMP</v>
          </cell>
          <cell r="F1" t="str">
            <v>DEBI</v>
          </cell>
          <cell r="G1" t="str">
            <v>CRED</v>
          </cell>
        </row>
        <row r="2">
          <cell r="A2">
            <v>1</v>
          </cell>
          <cell r="B2" t="str">
            <v>623400</v>
          </cell>
          <cell r="C2" t="str">
            <v>CADEAUX FIN D'ANNEE</v>
          </cell>
          <cell r="D2">
            <v>37270</v>
          </cell>
          <cell r="E2" t="str">
            <v>CH 178364</v>
          </cell>
          <cell r="F2">
            <v>17628839</v>
          </cell>
          <cell r="G2">
            <v>0</v>
          </cell>
        </row>
        <row r="3">
          <cell r="A3">
            <v>3</v>
          </cell>
          <cell r="B3" t="str">
            <v>611000</v>
          </cell>
          <cell r="C3" t="str">
            <v>FA 33C/00781 CIMELTA</v>
          </cell>
          <cell r="D3">
            <v>37270</v>
          </cell>
          <cell r="E3" t="str">
            <v>FA 33C/00781</v>
          </cell>
          <cell r="F3">
            <v>3198684</v>
          </cell>
          <cell r="G3">
            <v>0</v>
          </cell>
        </row>
        <row r="4">
          <cell r="A4">
            <v>4</v>
          </cell>
          <cell r="B4" t="str">
            <v>626500</v>
          </cell>
          <cell r="C4" t="str">
            <v>FA 200985 DTS</v>
          </cell>
          <cell r="D4">
            <v>37270</v>
          </cell>
          <cell r="E4" t="str">
            <v>FA 200985</v>
          </cell>
          <cell r="F4">
            <v>134915</v>
          </cell>
          <cell r="G4">
            <v>0</v>
          </cell>
        </row>
        <row r="5">
          <cell r="A5">
            <v>7</v>
          </cell>
          <cell r="B5" t="str">
            <v>625100</v>
          </cell>
          <cell r="C5" t="str">
            <v>FA 1884 CRTV</v>
          </cell>
          <cell r="D5">
            <v>37270</v>
          </cell>
          <cell r="E5" t="str">
            <v>FA 1884 CRTV</v>
          </cell>
          <cell r="F5">
            <v>1455600</v>
          </cell>
          <cell r="G5">
            <v>0</v>
          </cell>
        </row>
        <row r="6">
          <cell r="A6">
            <v>8</v>
          </cell>
          <cell r="B6" t="str">
            <v>602808</v>
          </cell>
          <cell r="C6" t="str">
            <v>ACH COLLIER, DURIT 1066 T</v>
          </cell>
          <cell r="D6">
            <v>37270</v>
          </cell>
          <cell r="E6" t="str">
            <v>CH 178368</v>
          </cell>
          <cell r="F6">
            <v>108500</v>
          </cell>
          <cell r="G6">
            <v>0</v>
          </cell>
        </row>
        <row r="7">
          <cell r="A7">
            <v>9</v>
          </cell>
          <cell r="B7" t="str">
            <v>606210</v>
          </cell>
          <cell r="C7" t="str">
            <v>CARB 1066 TAB/PASCAL</v>
          </cell>
          <cell r="D7">
            <v>37258</v>
          </cell>
          <cell r="E7" t="str">
            <v>CH 178369</v>
          </cell>
          <cell r="F7">
            <v>300000</v>
          </cell>
          <cell r="G7">
            <v>0</v>
          </cell>
        </row>
        <row r="8">
          <cell r="A8">
            <v>10</v>
          </cell>
          <cell r="B8" t="str">
            <v>625100</v>
          </cell>
          <cell r="C8" t="str">
            <v>FA AIR MAD</v>
          </cell>
          <cell r="D8">
            <v>37258</v>
          </cell>
          <cell r="E8" t="str">
            <v>FA AIR MAD</v>
          </cell>
          <cell r="F8">
            <v>492000</v>
          </cell>
          <cell r="G8">
            <v>0</v>
          </cell>
        </row>
        <row r="9">
          <cell r="A9">
            <v>11</v>
          </cell>
          <cell r="B9" t="str">
            <v>611000</v>
          </cell>
          <cell r="C9" t="str">
            <v>AVCE /TRAV REHABI░ GALANA</v>
          </cell>
          <cell r="D9">
            <v>37266</v>
          </cell>
          <cell r="E9" t="str">
            <v>FA EGCR</v>
          </cell>
          <cell r="F9">
            <v>19970000</v>
          </cell>
          <cell r="G9">
            <v>0</v>
          </cell>
        </row>
        <row r="10">
          <cell r="A10">
            <v>16</v>
          </cell>
          <cell r="B10" t="str">
            <v>625600</v>
          </cell>
          <cell r="C10" t="str">
            <v>FA 29900603 LA CAVE A VIN</v>
          </cell>
          <cell r="D10">
            <v>37272</v>
          </cell>
          <cell r="E10" t="str">
            <v>FA 29900603</v>
          </cell>
          <cell r="F10">
            <v>990010</v>
          </cell>
          <cell r="G10">
            <v>0</v>
          </cell>
        </row>
        <row r="11">
          <cell r="A11">
            <v>17</v>
          </cell>
          <cell r="B11" t="str">
            <v>625300</v>
          </cell>
          <cell r="C11" t="str">
            <v>COCKTAIL DU 18/01/02</v>
          </cell>
          <cell r="D11">
            <v>37272</v>
          </cell>
          <cell r="E11" t="str">
            <v>CH 178374</v>
          </cell>
          <cell r="F11">
            <v>304970</v>
          </cell>
          <cell r="G11">
            <v>0</v>
          </cell>
        </row>
        <row r="12">
          <cell r="A12">
            <v>18</v>
          </cell>
          <cell r="B12" t="str">
            <v>625300</v>
          </cell>
          <cell r="C12" t="str">
            <v>ACH DIVERS/COCKTAIL DU 18</v>
          </cell>
          <cell r="D12">
            <v>37272</v>
          </cell>
          <cell r="F12">
            <v>335030</v>
          </cell>
          <cell r="G12">
            <v>0</v>
          </cell>
        </row>
        <row r="13">
          <cell r="A13">
            <v>18</v>
          </cell>
          <cell r="B13" t="str">
            <v>625300</v>
          </cell>
          <cell r="C13" t="str">
            <v>ACH DIVERS/COCKTAIL DU 18</v>
          </cell>
          <cell r="D13">
            <v>37272</v>
          </cell>
          <cell r="F13">
            <v>75000</v>
          </cell>
          <cell r="G13">
            <v>0</v>
          </cell>
        </row>
        <row r="14">
          <cell r="A14">
            <v>19</v>
          </cell>
          <cell r="B14" t="str">
            <v>606220</v>
          </cell>
          <cell r="C14" t="str">
            <v>ACH HUILE MOTEUR/2365</v>
          </cell>
          <cell r="D14">
            <v>37273</v>
          </cell>
          <cell r="E14" t="str">
            <v>CH 178375</v>
          </cell>
          <cell r="F14">
            <v>105000</v>
          </cell>
          <cell r="G14">
            <v>0</v>
          </cell>
        </row>
        <row r="15">
          <cell r="A15">
            <v>20</v>
          </cell>
          <cell r="B15" t="str">
            <v>634200</v>
          </cell>
          <cell r="C15" t="str">
            <v>FRAIS ENREGST COLIS</v>
          </cell>
          <cell r="D15">
            <v>37273</v>
          </cell>
          <cell r="E15" t="str">
            <v>CH 178376</v>
          </cell>
          <cell r="F15">
            <v>95320</v>
          </cell>
          <cell r="G15">
            <v>0</v>
          </cell>
        </row>
        <row r="16">
          <cell r="A16">
            <v>22</v>
          </cell>
          <cell r="B16" t="str">
            <v>615560</v>
          </cell>
          <cell r="C16" t="str">
            <v>REP BOITE DE VITESSE 6918</v>
          </cell>
          <cell r="D16">
            <v>37274</v>
          </cell>
          <cell r="F16">
            <v>3636125</v>
          </cell>
          <cell r="G16">
            <v>0</v>
          </cell>
        </row>
        <row r="17">
          <cell r="A17">
            <v>24</v>
          </cell>
          <cell r="B17" t="str">
            <v>625100</v>
          </cell>
          <cell r="C17" t="str">
            <v>FA 085 &amp; 86 CRTV</v>
          </cell>
          <cell r="D17">
            <v>37273</v>
          </cell>
          <cell r="E17" t="str">
            <v>FA 85 &amp; 86</v>
          </cell>
          <cell r="F17">
            <v>6564600</v>
          </cell>
          <cell r="G17">
            <v>0</v>
          </cell>
        </row>
        <row r="18">
          <cell r="A18">
            <v>26</v>
          </cell>
          <cell r="B18" t="str">
            <v>633300</v>
          </cell>
          <cell r="C18" t="str">
            <v>TSVT 2001/2002 4 VOITURES</v>
          </cell>
          <cell r="D18">
            <v>37279</v>
          </cell>
          <cell r="E18" t="str">
            <v>CH 178381</v>
          </cell>
          <cell r="F18">
            <v>4200000</v>
          </cell>
          <cell r="G18">
            <v>0</v>
          </cell>
        </row>
        <row r="19">
          <cell r="A19">
            <v>28</v>
          </cell>
          <cell r="B19" t="str">
            <v>625100</v>
          </cell>
          <cell r="C19" t="str">
            <v>FA 113/110 CRTV</v>
          </cell>
          <cell r="D19">
            <v>37279</v>
          </cell>
          <cell r="E19" t="str">
            <v>FA 113/110</v>
          </cell>
          <cell r="F19">
            <v>2281200</v>
          </cell>
          <cell r="G19">
            <v>0</v>
          </cell>
        </row>
        <row r="20">
          <cell r="A20">
            <v>29</v>
          </cell>
          <cell r="B20" t="str">
            <v>626400</v>
          </cell>
          <cell r="C20" t="str">
            <v>FA 2010012168  AUXIMAD</v>
          </cell>
          <cell r="D20">
            <v>37279</v>
          </cell>
          <cell r="E20" t="str">
            <v>FA 2010012168</v>
          </cell>
          <cell r="F20">
            <v>1079626</v>
          </cell>
          <cell r="G20">
            <v>0</v>
          </cell>
        </row>
        <row r="21">
          <cell r="A21">
            <v>31</v>
          </cell>
          <cell r="B21" t="str">
            <v>625200</v>
          </cell>
          <cell r="C21" t="str">
            <v>FDM EDDY/RECEP░ FOUESNANT</v>
          </cell>
          <cell r="D21">
            <v>37293</v>
          </cell>
          <cell r="E21" t="str">
            <v>CH 178385</v>
          </cell>
          <cell r="F21">
            <v>2580000</v>
          </cell>
          <cell r="G21">
            <v>0</v>
          </cell>
        </row>
        <row r="22">
          <cell r="A22">
            <v>37</v>
          </cell>
          <cell r="B22" t="str">
            <v>613200</v>
          </cell>
          <cell r="C22" t="str">
            <v>FA 56-59/ST LOYER SANTA</v>
          </cell>
          <cell r="D22">
            <v>37294</v>
          </cell>
          <cell r="E22" t="str">
            <v>FA 56-59/ST</v>
          </cell>
          <cell r="F22">
            <v>2831400</v>
          </cell>
          <cell r="G22">
            <v>0</v>
          </cell>
        </row>
        <row r="23">
          <cell r="A23">
            <v>40</v>
          </cell>
          <cell r="B23" t="str">
            <v>611000</v>
          </cell>
          <cell r="C23" t="str">
            <v>INSTAL ARRET D'URGENCE</v>
          </cell>
          <cell r="D23">
            <v>37322</v>
          </cell>
          <cell r="E23" t="str">
            <v>FA33C/0790</v>
          </cell>
          <cell r="F23">
            <v>13347245</v>
          </cell>
          <cell r="G23">
            <v>0</v>
          </cell>
        </row>
        <row r="24">
          <cell r="A24">
            <v>42</v>
          </cell>
          <cell r="B24" t="str">
            <v>611000</v>
          </cell>
          <cell r="C24" t="str">
            <v>FA EGCR /REHAB░ 8 CUVES</v>
          </cell>
          <cell r="D24">
            <v>37266</v>
          </cell>
          <cell r="E24" t="str">
            <v>FA EGCR</v>
          </cell>
          <cell r="F24">
            <v>7085000</v>
          </cell>
          <cell r="G24">
            <v>0</v>
          </cell>
        </row>
        <row r="25">
          <cell r="A25">
            <v>44</v>
          </cell>
          <cell r="B25" t="str">
            <v>611000</v>
          </cell>
          <cell r="C25" t="str">
            <v>FA VALONA/REMBLAI SAMBAVA</v>
          </cell>
          <cell r="D25">
            <v>37271</v>
          </cell>
          <cell r="E25" t="str">
            <v>FA VALONA</v>
          </cell>
          <cell r="F25">
            <v>12925200</v>
          </cell>
          <cell r="G25">
            <v>0</v>
          </cell>
        </row>
        <row r="26">
          <cell r="A26">
            <v>47</v>
          </cell>
          <cell r="B26" t="str">
            <v>626200</v>
          </cell>
          <cell r="C26" t="str">
            <v>FA 112A 23829 TELECOM</v>
          </cell>
          <cell r="D26">
            <v>37293</v>
          </cell>
          <cell r="E26" t="str">
            <v>FA 112A 23829</v>
          </cell>
          <cell r="F26">
            <v>1859156</v>
          </cell>
          <cell r="G26">
            <v>0</v>
          </cell>
        </row>
        <row r="27">
          <cell r="A27">
            <v>48</v>
          </cell>
          <cell r="B27" t="str">
            <v>626200</v>
          </cell>
          <cell r="C27" t="str">
            <v>FA112A 23830 TELECOM</v>
          </cell>
          <cell r="D27">
            <v>37293</v>
          </cell>
          <cell r="E27" t="str">
            <v>FA112A 23830</v>
          </cell>
          <cell r="F27">
            <v>984927</v>
          </cell>
          <cell r="G27">
            <v>0</v>
          </cell>
        </row>
        <row r="28">
          <cell r="A28">
            <v>49</v>
          </cell>
          <cell r="B28" t="str">
            <v>626200</v>
          </cell>
          <cell r="C28" t="str">
            <v>FA112A 22795 TELECOM</v>
          </cell>
          <cell r="D28">
            <v>37293</v>
          </cell>
          <cell r="E28" t="str">
            <v>FA112A 22795</v>
          </cell>
          <cell r="F28">
            <v>174659</v>
          </cell>
          <cell r="G28">
            <v>0</v>
          </cell>
        </row>
        <row r="29">
          <cell r="A29">
            <v>50</v>
          </cell>
          <cell r="B29" t="str">
            <v>626200</v>
          </cell>
          <cell r="C29" t="str">
            <v>FA112A 22794 TELECOM</v>
          </cell>
          <cell r="D29">
            <v>37293</v>
          </cell>
          <cell r="E29" t="str">
            <v>FA112A 22794</v>
          </cell>
          <cell r="F29">
            <v>172404</v>
          </cell>
          <cell r="G29">
            <v>0</v>
          </cell>
        </row>
        <row r="30">
          <cell r="A30">
            <v>51</v>
          </cell>
          <cell r="B30" t="str">
            <v>611000</v>
          </cell>
          <cell r="C30" t="str">
            <v>FA BETA:MODIFI░ LIGNE 6</v>
          </cell>
          <cell r="D30">
            <v>37295</v>
          </cell>
          <cell r="E30" t="str">
            <v>FA BETA</v>
          </cell>
          <cell r="F30">
            <v>5772000</v>
          </cell>
          <cell r="G30">
            <v>0</v>
          </cell>
        </row>
        <row r="31">
          <cell r="A31">
            <v>54</v>
          </cell>
          <cell r="B31" t="str">
            <v>625200</v>
          </cell>
          <cell r="C31" t="str">
            <v>FRAIS SUPPL MBOLA/RECEP░</v>
          </cell>
          <cell r="D31">
            <v>37298</v>
          </cell>
          <cell r="E31" t="str">
            <v>CH 178396</v>
          </cell>
          <cell r="F31">
            <v>1475000</v>
          </cell>
          <cell r="G31">
            <v>0</v>
          </cell>
        </row>
        <row r="32">
          <cell r="A32">
            <v>55</v>
          </cell>
          <cell r="B32" t="str">
            <v>626600</v>
          </cell>
          <cell r="C32" t="str">
            <v>RECHARGE MADACOM DC</v>
          </cell>
          <cell r="D32">
            <v>37298</v>
          </cell>
          <cell r="E32" t="str">
            <v>MAACY/1135/02</v>
          </cell>
          <cell r="F32">
            <v>125000</v>
          </cell>
          <cell r="G32">
            <v>0</v>
          </cell>
        </row>
        <row r="33">
          <cell r="A33">
            <v>55</v>
          </cell>
          <cell r="B33" t="str">
            <v>633400</v>
          </cell>
          <cell r="C33" t="str">
            <v>RECHARGE MADACOM DC</v>
          </cell>
          <cell r="D33">
            <v>37298</v>
          </cell>
          <cell r="E33" t="str">
            <v>MAACY/1135/02</v>
          </cell>
          <cell r="F33">
            <v>750</v>
          </cell>
          <cell r="G33">
            <v>0</v>
          </cell>
        </row>
        <row r="34">
          <cell r="A34">
            <v>58</v>
          </cell>
          <cell r="B34" t="str">
            <v>606600</v>
          </cell>
          <cell r="C34" t="str">
            <v>FA 384 VENDOME/ACH ENCRE</v>
          </cell>
          <cell r="D34">
            <v>37298</v>
          </cell>
          <cell r="E34" t="str">
            <v>FA 384</v>
          </cell>
          <cell r="F34">
            <v>535125</v>
          </cell>
          <cell r="G34">
            <v>0</v>
          </cell>
        </row>
        <row r="35">
          <cell r="A35">
            <v>60</v>
          </cell>
          <cell r="B35" t="str">
            <v>606800</v>
          </cell>
          <cell r="C35" t="str">
            <v>ACH PAPIER PHOTOS</v>
          </cell>
          <cell r="D35">
            <v>37298</v>
          </cell>
          <cell r="E35" t="str">
            <v>CH 178400</v>
          </cell>
          <cell r="F35">
            <v>225000</v>
          </cell>
          <cell r="G35">
            <v>0</v>
          </cell>
        </row>
        <row r="36">
          <cell r="A36">
            <v>62</v>
          </cell>
          <cell r="B36" t="str">
            <v>615110</v>
          </cell>
          <cell r="C36" t="str">
            <v>FA HIGH TECH</v>
          </cell>
          <cell r="D36">
            <v>37315</v>
          </cell>
          <cell r="E36" t="str">
            <v>FA HIGH TECH</v>
          </cell>
          <cell r="F36">
            <v>1048000</v>
          </cell>
          <cell r="G36">
            <v>0</v>
          </cell>
        </row>
        <row r="37">
          <cell r="A37">
            <v>64</v>
          </cell>
          <cell r="B37" t="str">
            <v>616300</v>
          </cell>
          <cell r="C37" t="str">
            <v>FA 47 ACTII/2002 /2365 TA</v>
          </cell>
          <cell r="D37">
            <v>37300</v>
          </cell>
          <cell r="E37" t="str">
            <v>FA 47 ACTII/2</v>
          </cell>
          <cell r="F37">
            <v>1222389</v>
          </cell>
          <cell r="G37">
            <v>0</v>
          </cell>
        </row>
        <row r="38">
          <cell r="A38">
            <v>64</v>
          </cell>
          <cell r="B38" t="str">
            <v>616300</v>
          </cell>
          <cell r="C38" t="str">
            <v>FA 47 ACTII/2002 /2365 TA</v>
          </cell>
          <cell r="D38">
            <v>37300</v>
          </cell>
          <cell r="E38" t="str">
            <v>FA 47 ACTII/2</v>
          </cell>
          <cell r="F38">
            <v>25080</v>
          </cell>
          <cell r="G38">
            <v>0</v>
          </cell>
        </row>
        <row r="39">
          <cell r="A39">
            <v>65</v>
          </cell>
          <cell r="B39" t="str">
            <v>606280</v>
          </cell>
          <cell r="C39" t="str">
            <v>CARB DT MOIS JANV</v>
          </cell>
          <cell r="D39">
            <v>37300</v>
          </cell>
          <cell r="E39" t="str">
            <v>CH 178403</v>
          </cell>
          <cell r="F39">
            <v>440000</v>
          </cell>
          <cell r="G39">
            <v>0</v>
          </cell>
        </row>
        <row r="40">
          <cell r="A40">
            <v>67</v>
          </cell>
          <cell r="B40" t="str">
            <v>606500</v>
          </cell>
          <cell r="C40" t="str">
            <v>ACH FOURNIT BUR FEVRIER</v>
          </cell>
          <cell r="D40">
            <v>37300</v>
          </cell>
          <cell r="E40" t="str">
            <v>CH 178405</v>
          </cell>
          <cell r="F40">
            <v>654000</v>
          </cell>
          <cell r="G40">
            <v>0</v>
          </cell>
        </row>
        <row r="41">
          <cell r="A41">
            <v>69</v>
          </cell>
          <cell r="B41" t="str">
            <v>615520</v>
          </cell>
          <cell r="C41" t="str">
            <v>FA GARAGE MOBILE</v>
          </cell>
          <cell r="D41">
            <v>37300</v>
          </cell>
          <cell r="F41">
            <v>16176500</v>
          </cell>
          <cell r="G41">
            <v>0</v>
          </cell>
        </row>
        <row r="42">
          <cell r="A42">
            <v>72</v>
          </cell>
          <cell r="B42" t="str">
            <v>606281</v>
          </cell>
          <cell r="C42" t="str">
            <v>FA 900239/212 TMA</v>
          </cell>
          <cell r="D42">
            <v>37300</v>
          </cell>
          <cell r="E42" t="str">
            <v>FA 900239/212</v>
          </cell>
          <cell r="F42">
            <v>2895000</v>
          </cell>
          <cell r="G42">
            <v>0</v>
          </cell>
        </row>
        <row r="43">
          <cell r="A43">
            <v>75</v>
          </cell>
          <cell r="B43" t="str">
            <v>611000</v>
          </cell>
          <cell r="C43" t="str">
            <v>FA BETA/CONFEC░ ENTRETOIS</v>
          </cell>
          <cell r="D43">
            <v>37305</v>
          </cell>
          <cell r="E43" t="str">
            <v>FA BETA</v>
          </cell>
          <cell r="F43">
            <v>5896000</v>
          </cell>
          <cell r="G43">
            <v>0</v>
          </cell>
        </row>
        <row r="44">
          <cell r="A44">
            <v>76</v>
          </cell>
          <cell r="B44" t="str">
            <v>615110</v>
          </cell>
          <cell r="C44" t="str">
            <v>FA 37 VENDOME/REP IMPRIMA</v>
          </cell>
          <cell r="D44">
            <v>37305</v>
          </cell>
          <cell r="E44" t="str">
            <v>FA 37 VENDOME</v>
          </cell>
          <cell r="F44">
            <v>180000</v>
          </cell>
          <cell r="G44">
            <v>0</v>
          </cell>
        </row>
        <row r="45">
          <cell r="A45">
            <v>79</v>
          </cell>
          <cell r="B45" t="str">
            <v>606400</v>
          </cell>
          <cell r="C45" t="str">
            <v>FA 25706/17371 NIAG</v>
          </cell>
          <cell r="D45">
            <v>37308</v>
          </cell>
          <cell r="E45" t="str">
            <v>FA 25706/1737</v>
          </cell>
          <cell r="F45">
            <v>1565000</v>
          </cell>
          <cell r="G45">
            <v>0</v>
          </cell>
        </row>
        <row r="46">
          <cell r="A46">
            <v>80</v>
          </cell>
          <cell r="B46" t="str">
            <v>625200</v>
          </cell>
          <cell r="C46" t="str">
            <v>DIVERS FA RADAMA HOTEL</v>
          </cell>
          <cell r="D46">
            <v>37308</v>
          </cell>
          <cell r="E46" t="str">
            <v>FA RADAMA HOT</v>
          </cell>
          <cell r="F46">
            <v>2356625</v>
          </cell>
          <cell r="G46">
            <v>0</v>
          </cell>
        </row>
        <row r="47">
          <cell r="A47">
            <v>82</v>
          </cell>
          <cell r="B47" t="str">
            <v>625200</v>
          </cell>
          <cell r="C47" t="str">
            <v>INDEMNITE MOHAMED 15JOURS</v>
          </cell>
          <cell r="D47">
            <v>37308</v>
          </cell>
          <cell r="E47" t="str">
            <v>CH 178417</v>
          </cell>
          <cell r="F47">
            <v>2250000</v>
          </cell>
          <cell r="G47">
            <v>0</v>
          </cell>
        </row>
        <row r="48">
          <cell r="A48">
            <v>86</v>
          </cell>
          <cell r="B48" t="str">
            <v>606800</v>
          </cell>
          <cell r="C48" t="str">
            <v>ACH CABLE USB LINK</v>
          </cell>
          <cell r="D48">
            <v>37315</v>
          </cell>
          <cell r="E48" t="str">
            <v>CH 178423</v>
          </cell>
          <cell r="F48">
            <v>259380</v>
          </cell>
          <cell r="G48">
            <v>0</v>
          </cell>
        </row>
        <row r="49">
          <cell r="A49">
            <v>88</v>
          </cell>
          <cell r="B49" t="str">
            <v>606280</v>
          </cell>
          <cell r="C49" t="str">
            <v>ACH CARB/7972 TAC JANV</v>
          </cell>
          <cell r="D49">
            <v>37315</v>
          </cell>
          <cell r="E49" t="str">
            <v>CH 178425</v>
          </cell>
          <cell r="F49">
            <v>420660</v>
          </cell>
          <cell r="G49">
            <v>0</v>
          </cell>
        </row>
        <row r="50">
          <cell r="A50">
            <v>89</v>
          </cell>
          <cell r="B50" t="str">
            <v>625200</v>
          </cell>
          <cell r="C50" t="str">
            <v>FDM PAUL/11/02/02</v>
          </cell>
          <cell r="D50">
            <v>37315</v>
          </cell>
          <cell r="E50" t="str">
            <v>CH 178426</v>
          </cell>
          <cell r="F50">
            <v>797500</v>
          </cell>
          <cell r="G50">
            <v>0</v>
          </cell>
        </row>
        <row r="51">
          <cell r="A51">
            <v>90</v>
          </cell>
          <cell r="B51" t="str">
            <v>625100</v>
          </cell>
          <cell r="C51" t="str">
            <v>REMBST BILLET BRUXELLE/PA</v>
          </cell>
          <cell r="D51">
            <v>37315</v>
          </cell>
          <cell r="E51" t="str">
            <v>CH 178427</v>
          </cell>
          <cell r="F51">
            <v>320668</v>
          </cell>
          <cell r="G51">
            <v>0</v>
          </cell>
        </row>
        <row r="52">
          <cell r="A52">
            <v>92</v>
          </cell>
          <cell r="B52" t="str">
            <v>611000</v>
          </cell>
          <cell r="C52" t="str">
            <v>FA VALONA/ENT RESERVOIR M</v>
          </cell>
          <cell r="D52">
            <v>37316</v>
          </cell>
          <cell r="E52" t="str">
            <v>FA VALONA</v>
          </cell>
          <cell r="F52">
            <v>135061626</v>
          </cell>
          <cell r="G52">
            <v>0</v>
          </cell>
        </row>
        <row r="53">
          <cell r="A53">
            <v>96</v>
          </cell>
          <cell r="B53" t="str">
            <v>606500</v>
          </cell>
          <cell r="C53" t="str">
            <v>ACH FOURNIT BUREAU MARS</v>
          </cell>
          <cell r="D53">
            <v>37320</v>
          </cell>
          <cell r="E53" t="str">
            <v>CH 178433</v>
          </cell>
          <cell r="F53">
            <v>1046000</v>
          </cell>
          <cell r="G53">
            <v>0</v>
          </cell>
        </row>
        <row r="54">
          <cell r="A54">
            <v>98</v>
          </cell>
          <cell r="B54" t="str">
            <v>613200</v>
          </cell>
          <cell r="C54" t="str">
            <v>FA83/ST-02 LOYER MARS</v>
          </cell>
          <cell r="D54">
            <v>37320</v>
          </cell>
          <cell r="E54" t="str">
            <v>FA83/ST-02</v>
          </cell>
          <cell r="F54">
            <v>2831400</v>
          </cell>
          <cell r="G54">
            <v>0</v>
          </cell>
        </row>
        <row r="55">
          <cell r="A55">
            <v>99</v>
          </cell>
          <cell r="B55" t="str">
            <v>606281</v>
          </cell>
          <cell r="C55" t="str">
            <v>FA53656 TMA</v>
          </cell>
          <cell r="D55">
            <v>37320</v>
          </cell>
          <cell r="E55" t="str">
            <v>FA53656 TMA</v>
          </cell>
          <cell r="F55">
            <v>3622400</v>
          </cell>
          <cell r="G55">
            <v>0</v>
          </cell>
        </row>
        <row r="56">
          <cell r="A56">
            <v>102</v>
          </cell>
          <cell r="B56" t="str">
            <v>606280</v>
          </cell>
          <cell r="C56" t="str">
            <v>FA 29034 TMM/ACH CARB</v>
          </cell>
          <cell r="D56">
            <v>37320</v>
          </cell>
          <cell r="E56" t="str">
            <v>FA 29034 TMM</v>
          </cell>
          <cell r="F56">
            <v>113350</v>
          </cell>
          <cell r="G56">
            <v>0</v>
          </cell>
        </row>
        <row r="57">
          <cell r="A57">
            <v>104</v>
          </cell>
          <cell r="B57" t="str">
            <v>625100</v>
          </cell>
          <cell r="C57" t="str">
            <v>TRANSP/16 BOUTEILLES SOAM</v>
          </cell>
          <cell r="D57">
            <v>37320</v>
          </cell>
          <cell r="E57" t="str">
            <v>CH 178438</v>
          </cell>
          <cell r="F57">
            <v>300000</v>
          </cell>
          <cell r="G57">
            <v>0</v>
          </cell>
        </row>
        <row r="58">
          <cell r="A58">
            <v>106</v>
          </cell>
          <cell r="B58" t="str">
            <v>623700</v>
          </cell>
          <cell r="C58" t="str">
            <v>FA GARAGE DU PONT/LOGO</v>
          </cell>
          <cell r="D58">
            <v>37320</v>
          </cell>
          <cell r="E58" t="str">
            <v>FA GAR PONT</v>
          </cell>
          <cell r="F58">
            <v>200000</v>
          </cell>
          <cell r="G58">
            <v>0</v>
          </cell>
        </row>
        <row r="59">
          <cell r="A59">
            <v>107</v>
          </cell>
          <cell r="B59" t="str">
            <v>623700</v>
          </cell>
          <cell r="C59" t="str">
            <v>FA2896/PP ERRE</v>
          </cell>
          <cell r="D59">
            <v>37320</v>
          </cell>
          <cell r="E59" t="str">
            <v>FA2896/PP ERR</v>
          </cell>
          <cell r="F59">
            <v>2318000</v>
          </cell>
          <cell r="G59">
            <v>0</v>
          </cell>
        </row>
        <row r="60">
          <cell r="A60">
            <v>110</v>
          </cell>
          <cell r="B60" t="str">
            <v>625600</v>
          </cell>
          <cell r="C60" t="str">
            <v>FA 29900641 CAVE A VIN</v>
          </cell>
          <cell r="D60">
            <v>37320</v>
          </cell>
          <cell r="E60" t="str">
            <v>FA 29900641 C</v>
          </cell>
          <cell r="F60">
            <v>888390</v>
          </cell>
          <cell r="G60">
            <v>0</v>
          </cell>
        </row>
        <row r="61">
          <cell r="A61">
            <v>119</v>
          </cell>
          <cell r="B61" t="str">
            <v>613200</v>
          </cell>
          <cell r="C61" t="str">
            <v>FA146/ST-02 MAI 2002</v>
          </cell>
          <cell r="D61">
            <v>37379</v>
          </cell>
          <cell r="E61" t="str">
            <v>FA146/ST-02</v>
          </cell>
          <cell r="F61">
            <v>9982800</v>
          </cell>
          <cell r="G61">
            <v>0</v>
          </cell>
        </row>
        <row r="62">
          <cell r="A62">
            <v>120</v>
          </cell>
          <cell r="B62" t="str">
            <v>626200</v>
          </cell>
          <cell r="C62" t="str">
            <v>FA 203A-23549 TELECOM</v>
          </cell>
          <cell r="D62">
            <v>37353</v>
          </cell>
          <cell r="E62" t="str">
            <v>FA 203A-23549</v>
          </cell>
          <cell r="F62">
            <v>5554892</v>
          </cell>
          <cell r="G62">
            <v>0</v>
          </cell>
        </row>
        <row r="63">
          <cell r="A63">
            <v>123</v>
          </cell>
          <cell r="B63" t="str">
            <v>613200</v>
          </cell>
          <cell r="C63" t="str">
            <v>CONTRAT LOCA░ RAZAALI</v>
          </cell>
          <cell r="D63">
            <v>37356</v>
          </cell>
          <cell r="E63" t="str">
            <v>CONTRAT</v>
          </cell>
          <cell r="F63">
            <v>15400000</v>
          </cell>
          <cell r="G63">
            <v>0</v>
          </cell>
        </row>
        <row r="64">
          <cell r="A64">
            <v>123</v>
          </cell>
          <cell r="B64" t="str">
            <v>613200</v>
          </cell>
          <cell r="C64" t="str">
            <v>CONTRAT LOCA░ RAZAALI</v>
          </cell>
          <cell r="D64">
            <v>37356</v>
          </cell>
          <cell r="E64" t="str">
            <v>CONTRAT</v>
          </cell>
          <cell r="F64">
            <v>2800000</v>
          </cell>
          <cell r="G64">
            <v>0</v>
          </cell>
        </row>
        <row r="65">
          <cell r="A65">
            <v>124</v>
          </cell>
          <cell r="B65" t="str">
            <v>631200</v>
          </cell>
          <cell r="C65" t="str">
            <v>TAXE PROF 2002</v>
          </cell>
          <cell r="D65">
            <v>37356</v>
          </cell>
          <cell r="E65" t="str">
            <v>CH 385755</v>
          </cell>
          <cell r="F65">
            <v>1505660</v>
          </cell>
          <cell r="G65">
            <v>0</v>
          </cell>
        </row>
        <row r="66">
          <cell r="A66">
            <v>126</v>
          </cell>
          <cell r="B66" t="str">
            <v>611000</v>
          </cell>
          <cell r="C66" t="str">
            <v>FA VALONA/TRANSP CABINE</v>
          </cell>
          <cell r="D66">
            <v>37393</v>
          </cell>
          <cell r="E66" t="str">
            <v>FA VALONA</v>
          </cell>
          <cell r="F66">
            <v>7566667</v>
          </cell>
          <cell r="G66">
            <v>0</v>
          </cell>
        </row>
        <row r="67">
          <cell r="A67">
            <v>129</v>
          </cell>
          <cell r="B67" t="str">
            <v>622600</v>
          </cell>
          <cell r="C67" t="str">
            <v>PRESTA░ JEROME MAI 2002</v>
          </cell>
          <cell r="D67">
            <v>37412</v>
          </cell>
          <cell r="F67">
            <v>1750000</v>
          </cell>
          <cell r="G67">
            <v>0</v>
          </cell>
        </row>
        <row r="68">
          <cell r="A68">
            <v>130</v>
          </cell>
          <cell r="B68" t="str">
            <v>611000</v>
          </cell>
          <cell r="C68" t="str">
            <v>BL 43868/69 TMA</v>
          </cell>
          <cell r="D68">
            <v>37279</v>
          </cell>
          <cell r="E68" t="str">
            <v>FA TMA</v>
          </cell>
          <cell r="F68">
            <v>4153506</v>
          </cell>
          <cell r="G68">
            <v>0</v>
          </cell>
        </row>
        <row r="69">
          <cell r="A69">
            <v>131</v>
          </cell>
          <cell r="B69" t="str">
            <v>613200</v>
          </cell>
          <cell r="C69" t="str">
            <v>FA156/01/DFI TMA</v>
          </cell>
          <cell r="D69">
            <v>37412</v>
          </cell>
          <cell r="E69" t="str">
            <v>FA156/01/DFI</v>
          </cell>
          <cell r="F69">
            <v>32926499</v>
          </cell>
          <cell r="G69">
            <v>0</v>
          </cell>
        </row>
        <row r="70">
          <cell r="A70">
            <v>134</v>
          </cell>
          <cell r="B70" t="str">
            <v>613200</v>
          </cell>
          <cell r="C70" t="str">
            <v>FA179/ST-02 LOYER SANTA</v>
          </cell>
          <cell r="D70">
            <v>37412</v>
          </cell>
          <cell r="E70" t="str">
            <v>FA179/ST-02</v>
          </cell>
          <cell r="F70">
            <v>9982800</v>
          </cell>
          <cell r="G70">
            <v>0</v>
          </cell>
        </row>
        <row r="71">
          <cell r="A71">
            <v>135</v>
          </cell>
          <cell r="B71" t="str">
            <v>611000</v>
          </cell>
          <cell r="C71" t="str">
            <v>FA VALONA/MISE EN SCE CUV</v>
          </cell>
          <cell r="D71">
            <v>37412</v>
          </cell>
          <cell r="E71" t="str">
            <v>FA VALONA</v>
          </cell>
          <cell r="F71">
            <v>32150240</v>
          </cell>
          <cell r="G71">
            <v>0</v>
          </cell>
        </row>
        <row r="72">
          <cell r="A72">
            <v>139</v>
          </cell>
          <cell r="B72" t="str">
            <v>611000</v>
          </cell>
          <cell r="C72" t="str">
            <v>FA VALONA/TRAV ALIMENTA░</v>
          </cell>
          <cell r="D72">
            <v>37412</v>
          </cell>
          <cell r="E72" t="str">
            <v>FA VALONA</v>
          </cell>
          <cell r="F72">
            <v>17000000</v>
          </cell>
          <cell r="G72">
            <v>0</v>
          </cell>
        </row>
        <row r="73">
          <cell r="A73">
            <v>140</v>
          </cell>
          <cell r="B73" t="str">
            <v>626200</v>
          </cell>
          <cell r="C73" t="str">
            <v>FA 204A 23685 TELECOM</v>
          </cell>
          <cell r="D73">
            <v>37412</v>
          </cell>
          <cell r="E73" t="str">
            <v>FA 204A 23685</v>
          </cell>
          <cell r="F73">
            <v>3342920</v>
          </cell>
          <cell r="G73">
            <v>0</v>
          </cell>
        </row>
        <row r="74">
          <cell r="A74">
            <v>144</v>
          </cell>
          <cell r="B74" t="str">
            <v>606600</v>
          </cell>
          <cell r="C74" t="str">
            <v>ACH ENCRE/DG ET MICHELE</v>
          </cell>
          <cell r="D74">
            <v>37412</v>
          </cell>
          <cell r="E74" t="str">
            <v>FA1310</v>
          </cell>
          <cell r="F74">
            <v>535125</v>
          </cell>
          <cell r="G74">
            <v>0</v>
          </cell>
        </row>
        <row r="75">
          <cell r="A75">
            <v>144</v>
          </cell>
          <cell r="B75" t="str">
            <v>606600</v>
          </cell>
          <cell r="C75" t="str">
            <v>ACH ENCRE/DG</v>
          </cell>
          <cell r="D75">
            <v>37412</v>
          </cell>
          <cell r="E75" t="str">
            <v>FA1310</v>
          </cell>
          <cell r="F75">
            <v>535125</v>
          </cell>
          <cell r="G75">
            <v>0</v>
          </cell>
        </row>
        <row r="76">
          <cell r="A76">
            <v>148</v>
          </cell>
          <cell r="B76" t="str">
            <v>611000</v>
          </cell>
          <cell r="C76" t="str">
            <v>FA 05.002 ITECH</v>
          </cell>
          <cell r="D76">
            <v>37428</v>
          </cell>
          <cell r="E76" t="str">
            <v>FA 05.002</v>
          </cell>
          <cell r="F76">
            <v>29569000</v>
          </cell>
          <cell r="G76">
            <v>0</v>
          </cell>
        </row>
        <row r="77">
          <cell r="A77">
            <v>149</v>
          </cell>
          <cell r="B77" t="str">
            <v>611000</v>
          </cell>
          <cell r="C77" t="str">
            <v>FA VALONA/CONST░ ABRI</v>
          </cell>
          <cell r="D77">
            <v>37428</v>
          </cell>
          <cell r="E77" t="str">
            <v>FA VALONA</v>
          </cell>
          <cell r="F77">
            <v>47605800</v>
          </cell>
          <cell r="G77">
            <v>0</v>
          </cell>
        </row>
        <row r="78">
          <cell r="A78">
            <v>152</v>
          </cell>
          <cell r="B78" t="str">
            <v>611000</v>
          </cell>
          <cell r="C78" t="str">
            <v>FA VALONA/TRAV PASSERELLE</v>
          </cell>
          <cell r="D78">
            <v>37428</v>
          </cell>
          <cell r="E78" t="str">
            <v>FA VALONA</v>
          </cell>
          <cell r="F78">
            <v>7800000</v>
          </cell>
          <cell r="G78">
            <v>0</v>
          </cell>
        </row>
        <row r="79">
          <cell r="A79">
            <v>156</v>
          </cell>
          <cell r="B79" t="str">
            <v>615580</v>
          </cell>
          <cell r="C79" t="str">
            <v>FA935987702  HENRI FRAISE</v>
          </cell>
          <cell r="D79">
            <v>37487</v>
          </cell>
          <cell r="E79" t="str">
            <v>FA935987702</v>
          </cell>
          <cell r="F79">
            <v>23471815</v>
          </cell>
          <cell r="G79">
            <v>0</v>
          </cell>
        </row>
        <row r="80">
          <cell r="A80">
            <v>157</v>
          </cell>
          <cell r="B80" t="str">
            <v>625600</v>
          </cell>
          <cell r="C80" t="str">
            <v>FRAIS DE REPRESENTA░ JJM</v>
          </cell>
          <cell r="D80">
            <v>37491</v>
          </cell>
          <cell r="E80" t="str">
            <v>CH 385777</v>
          </cell>
          <cell r="F80">
            <v>4689975</v>
          </cell>
          <cell r="G80">
            <v>0</v>
          </cell>
        </row>
        <row r="81">
          <cell r="A81">
            <v>157</v>
          </cell>
          <cell r="B81" t="str">
            <v>625600</v>
          </cell>
          <cell r="C81" t="str">
            <v>FRAIS DE REPRESENTA░ JJM</v>
          </cell>
          <cell r="D81">
            <v>37491</v>
          </cell>
          <cell r="E81" t="str">
            <v>CH 385777</v>
          </cell>
          <cell r="F81">
            <v>228000</v>
          </cell>
          <cell r="G81">
            <v>0</v>
          </cell>
        </row>
        <row r="82">
          <cell r="A82">
            <v>157</v>
          </cell>
          <cell r="B82" t="str">
            <v>606220</v>
          </cell>
          <cell r="C82" t="str">
            <v>FRAIS DE REPRESENTA░ JJM</v>
          </cell>
          <cell r="D82">
            <v>37491</v>
          </cell>
          <cell r="E82" t="str">
            <v>CH 385777</v>
          </cell>
          <cell r="F82">
            <v>250000</v>
          </cell>
          <cell r="G82">
            <v>0</v>
          </cell>
        </row>
        <row r="83">
          <cell r="A83">
            <v>157</v>
          </cell>
          <cell r="B83" t="str">
            <v>625600</v>
          </cell>
          <cell r="C83" t="str">
            <v>FRAIS DE REPRESENTA░ JJM</v>
          </cell>
          <cell r="D83">
            <v>37491</v>
          </cell>
          <cell r="E83" t="str">
            <v>CH 385777</v>
          </cell>
          <cell r="F83">
            <v>2000000</v>
          </cell>
          <cell r="G83">
            <v>0</v>
          </cell>
        </row>
        <row r="84">
          <cell r="A84">
            <v>162</v>
          </cell>
          <cell r="B84" t="str">
            <v>613200</v>
          </cell>
          <cell r="C84" t="str">
            <v>LOYER MOUTOU SEPT</v>
          </cell>
          <cell r="D84">
            <v>37502</v>
          </cell>
          <cell r="E84" t="str">
            <v>FA 405191</v>
          </cell>
          <cell r="F84">
            <v>2500000</v>
          </cell>
          <cell r="G84">
            <v>0</v>
          </cell>
        </row>
        <row r="85">
          <cell r="A85">
            <v>164</v>
          </cell>
          <cell r="B85" t="str">
            <v>626600</v>
          </cell>
          <cell r="C85" t="str">
            <v>TEL MOUTOU AOUT</v>
          </cell>
          <cell r="D85">
            <v>37508</v>
          </cell>
          <cell r="E85" t="str">
            <v>CH 385785</v>
          </cell>
          <cell r="F85">
            <v>200000</v>
          </cell>
          <cell r="G85">
            <v>0</v>
          </cell>
        </row>
        <row r="86">
          <cell r="A86">
            <v>165</v>
          </cell>
          <cell r="B86" t="str">
            <v>606209</v>
          </cell>
          <cell r="C86" t="str">
            <v>CH 385786 CARB PASCAL</v>
          </cell>
          <cell r="D86">
            <v>37508</v>
          </cell>
          <cell r="E86" t="str">
            <v>CH 385786</v>
          </cell>
          <cell r="F86">
            <v>305000</v>
          </cell>
          <cell r="G86">
            <v>0</v>
          </cell>
        </row>
        <row r="87">
          <cell r="A87">
            <v>169</v>
          </cell>
          <cell r="B87" t="str">
            <v>625200</v>
          </cell>
          <cell r="C87" t="str">
            <v>FDM ANDRE/RECEP░ FOUESNAN</v>
          </cell>
          <cell r="D87">
            <v>37508</v>
          </cell>
          <cell r="E87" t="str">
            <v>CH 385790</v>
          </cell>
          <cell r="F87">
            <v>1600000</v>
          </cell>
          <cell r="G87">
            <v>0</v>
          </cell>
        </row>
        <row r="88">
          <cell r="A88">
            <v>172</v>
          </cell>
          <cell r="B88" t="str">
            <v>625100</v>
          </cell>
          <cell r="C88" t="str">
            <v>FA 19605 ITS</v>
          </cell>
          <cell r="D88">
            <v>37510</v>
          </cell>
          <cell r="E88" t="str">
            <v>FA 19605 ITS</v>
          </cell>
          <cell r="F88">
            <v>5602400</v>
          </cell>
          <cell r="G88">
            <v>0</v>
          </cell>
        </row>
        <row r="89">
          <cell r="A89">
            <v>173</v>
          </cell>
          <cell r="B89" t="str">
            <v>625100</v>
          </cell>
          <cell r="C89" t="str">
            <v>FA 19606 ITS</v>
          </cell>
          <cell r="D89">
            <v>37510</v>
          </cell>
          <cell r="E89" t="str">
            <v>FA 19606 ITS</v>
          </cell>
          <cell r="F89">
            <v>2865200</v>
          </cell>
          <cell r="G89">
            <v>0</v>
          </cell>
        </row>
        <row r="90">
          <cell r="A90">
            <v>176</v>
          </cell>
          <cell r="B90" t="str">
            <v>611000</v>
          </cell>
          <cell r="C90" t="str">
            <v>FA VALONA/TRAV PASSERELLE</v>
          </cell>
          <cell r="D90">
            <v>37539</v>
          </cell>
          <cell r="E90" t="str">
            <v>FA VALONA</v>
          </cell>
          <cell r="F90">
            <v>5200000</v>
          </cell>
          <cell r="G90">
            <v>0</v>
          </cell>
        </row>
        <row r="91">
          <cell r="A91">
            <v>179</v>
          </cell>
          <cell r="B91" t="str">
            <v>611000</v>
          </cell>
          <cell r="C91" t="str">
            <v>FA 21 NORD ATELIER</v>
          </cell>
          <cell r="D91">
            <v>37589</v>
          </cell>
          <cell r="E91" t="str">
            <v>FA 21 NORD AT</v>
          </cell>
          <cell r="F91">
            <v>34080000</v>
          </cell>
          <cell r="G91">
            <v>0</v>
          </cell>
        </row>
        <row r="92">
          <cell r="A92">
            <v>180</v>
          </cell>
          <cell r="B92" t="str">
            <v>611000</v>
          </cell>
          <cell r="C92" t="str">
            <v>FA ITECH/REFEC░ RESERVOIR</v>
          </cell>
          <cell r="D92">
            <v>37592</v>
          </cell>
          <cell r="E92" t="str">
            <v>FA ITECH</v>
          </cell>
          <cell r="F92">
            <v>20000000</v>
          </cell>
          <cell r="G92">
            <v>0</v>
          </cell>
        </row>
        <row r="93">
          <cell r="A93">
            <v>183</v>
          </cell>
          <cell r="B93" t="str">
            <v>611000</v>
          </cell>
          <cell r="C93" t="str">
            <v>FA ITECH/REFEC░ RESERVOIR</v>
          </cell>
          <cell r="D93">
            <v>37592</v>
          </cell>
          <cell r="E93" t="str">
            <v>FA ITECH</v>
          </cell>
          <cell r="F93">
            <v>7100000</v>
          </cell>
          <cell r="G93">
            <v>0</v>
          </cell>
        </row>
        <row r="94">
          <cell r="A94">
            <v>188</v>
          </cell>
          <cell r="B94" t="str">
            <v>611000</v>
          </cell>
          <cell r="C94" t="str">
            <v>FA ITECH/REFEC░ RESERVOIR</v>
          </cell>
          <cell r="D94">
            <v>37581</v>
          </cell>
          <cell r="E94" t="str">
            <v>FA ITECH</v>
          </cell>
          <cell r="F94">
            <v>110000000</v>
          </cell>
          <cell r="G94">
            <v>0</v>
          </cell>
        </row>
        <row r="95">
          <cell r="A95">
            <v>191</v>
          </cell>
          <cell r="B95" t="str">
            <v>611000</v>
          </cell>
          <cell r="C95" t="str">
            <v>FA VALONA/TRAV BRANCHMNT</v>
          </cell>
          <cell r="D95">
            <v>37272</v>
          </cell>
          <cell r="E95" t="str">
            <v>FA VALONA</v>
          </cell>
          <cell r="F95">
            <v>48225360</v>
          </cell>
          <cell r="G95">
            <v>0</v>
          </cell>
        </row>
        <row r="96">
          <cell r="A96">
            <v>192</v>
          </cell>
          <cell r="B96" t="str">
            <v>611000</v>
          </cell>
          <cell r="C96" t="str">
            <v>FA VALONA/INSTAL░ CABINE</v>
          </cell>
          <cell r="D96">
            <v>37272</v>
          </cell>
          <cell r="E96" t="str">
            <v>FA VALONA</v>
          </cell>
          <cell r="F96">
            <v>16294800</v>
          </cell>
          <cell r="G96">
            <v>0</v>
          </cell>
        </row>
        <row r="97">
          <cell r="A97">
            <v>234</v>
          </cell>
          <cell r="B97" t="str">
            <v>606600</v>
          </cell>
          <cell r="C97" t="str">
            <v>ACH ENCRE VENDOME</v>
          </cell>
          <cell r="D97">
            <v>37300</v>
          </cell>
          <cell r="F97">
            <v>1200000</v>
          </cell>
          <cell r="G97">
            <v>0</v>
          </cell>
        </row>
        <row r="98">
          <cell r="A98">
            <v>235</v>
          </cell>
          <cell r="B98" t="str">
            <v>611000</v>
          </cell>
          <cell r="C98" t="str">
            <v>FA ITECH</v>
          </cell>
          <cell r="D98">
            <v>37307</v>
          </cell>
          <cell r="E98" t="str">
            <v>FA ITECH</v>
          </cell>
          <cell r="F98">
            <v>16666666</v>
          </cell>
          <cell r="G98">
            <v>0</v>
          </cell>
        </row>
        <row r="99">
          <cell r="A99">
            <v>237</v>
          </cell>
          <cell r="B99" t="str">
            <v>623400</v>
          </cell>
          <cell r="C99" t="str">
            <v>CADEAU ENTREPRISE</v>
          </cell>
          <cell r="D99">
            <v>37305</v>
          </cell>
          <cell r="E99" t="str">
            <v>CH 178412</v>
          </cell>
          <cell r="F99">
            <v>1800000</v>
          </cell>
          <cell r="G99">
            <v>0</v>
          </cell>
        </row>
        <row r="100">
          <cell r="A100">
            <v>238</v>
          </cell>
          <cell r="B100" t="str">
            <v>625200</v>
          </cell>
          <cell r="C100" t="str">
            <v>HEBGT JJM DU 19/02/02</v>
          </cell>
          <cell r="D100">
            <v>37307</v>
          </cell>
          <cell r="E100" t="str">
            <v>CH 178414</v>
          </cell>
          <cell r="F100">
            <v>505000</v>
          </cell>
          <cell r="G100">
            <v>0</v>
          </cell>
        </row>
        <row r="101">
          <cell r="A101">
            <v>239</v>
          </cell>
          <cell r="B101" t="str">
            <v>627800</v>
          </cell>
          <cell r="C101" t="str">
            <v>FRAIS DE CERTIF IBS</v>
          </cell>
          <cell r="D101">
            <v>37375</v>
          </cell>
          <cell r="E101" t="str">
            <v>CC37031/32</v>
          </cell>
          <cell r="F101">
            <v>50000</v>
          </cell>
          <cell r="G101">
            <v>0</v>
          </cell>
        </row>
        <row r="102">
          <cell r="A102">
            <v>241</v>
          </cell>
          <cell r="B102" t="str">
            <v>627800</v>
          </cell>
          <cell r="C102" t="str">
            <v>CERTIF CH TP</v>
          </cell>
          <cell r="D102">
            <v>37386</v>
          </cell>
          <cell r="E102" t="str">
            <v>CC 37165</v>
          </cell>
          <cell r="F102">
            <v>25000</v>
          </cell>
          <cell r="G102">
            <v>0</v>
          </cell>
        </row>
        <row r="103">
          <cell r="A103">
            <v>244</v>
          </cell>
          <cell r="B103" t="str">
            <v>627800</v>
          </cell>
          <cell r="C103" t="str">
            <v>CERTIF CH IRSA</v>
          </cell>
          <cell r="D103">
            <v>37412</v>
          </cell>
          <cell r="E103" t="str">
            <v>CC 37382</v>
          </cell>
          <cell r="F103">
            <v>25000</v>
          </cell>
          <cell r="G103">
            <v>0</v>
          </cell>
        </row>
        <row r="104">
          <cell r="A104">
            <v>245</v>
          </cell>
          <cell r="B104" t="str">
            <v>627800</v>
          </cell>
          <cell r="C104" t="str">
            <v>CERTIF CH TVA</v>
          </cell>
          <cell r="D104">
            <v>37446</v>
          </cell>
          <cell r="E104" t="str">
            <v>CC 37668</v>
          </cell>
          <cell r="F104">
            <v>25000</v>
          </cell>
          <cell r="G104">
            <v>0</v>
          </cell>
        </row>
        <row r="105">
          <cell r="A105">
            <v>248</v>
          </cell>
          <cell r="B105" t="str">
            <v>627800</v>
          </cell>
          <cell r="C105" t="str">
            <v>CERTIF CH IRSA</v>
          </cell>
          <cell r="D105">
            <v>37508</v>
          </cell>
          <cell r="E105" t="str">
            <v>CC 38372</v>
          </cell>
          <cell r="F105">
            <v>25000</v>
          </cell>
          <cell r="G105">
            <v>0</v>
          </cell>
        </row>
        <row r="106">
          <cell r="A106">
            <v>249</v>
          </cell>
          <cell r="B106" t="str">
            <v>627800</v>
          </cell>
          <cell r="C106" t="str">
            <v>CERTIF CH TVA</v>
          </cell>
          <cell r="D106">
            <v>37539</v>
          </cell>
          <cell r="E106" t="str">
            <v>CC 38858</v>
          </cell>
          <cell r="F106">
            <v>25000</v>
          </cell>
          <cell r="G106">
            <v>0</v>
          </cell>
        </row>
        <row r="107">
          <cell r="A107">
            <v>251</v>
          </cell>
          <cell r="B107" t="str">
            <v>611000</v>
          </cell>
          <cell r="C107" t="str">
            <v>FA VALONA/ENT RESERVOIR</v>
          </cell>
          <cell r="D107">
            <v>37277</v>
          </cell>
          <cell r="E107" t="str">
            <v>FA VALONA</v>
          </cell>
          <cell r="F107">
            <v>62144959</v>
          </cell>
          <cell r="G107">
            <v>0</v>
          </cell>
        </row>
        <row r="108">
          <cell r="A108">
            <v>257</v>
          </cell>
          <cell r="B108" t="str">
            <v>627800</v>
          </cell>
          <cell r="C108" t="str">
            <v>CC 36777 TVA 1 TRIM</v>
          </cell>
          <cell r="D108">
            <v>37363</v>
          </cell>
          <cell r="E108" t="str">
            <v>CC 36777</v>
          </cell>
          <cell r="F108">
            <v>25000</v>
          </cell>
          <cell r="G108">
            <v>0</v>
          </cell>
        </row>
        <row r="109">
          <cell r="A109">
            <v>259</v>
          </cell>
          <cell r="B109" t="str">
            <v>627400</v>
          </cell>
          <cell r="C109" t="str">
            <v>AGIOS AU 30/09/02</v>
          </cell>
          <cell r="D109">
            <v>37529</v>
          </cell>
          <cell r="E109" t="str">
            <v>AGIOS</v>
          </cell>
          <cell r="F109">
            <v>40586</v>
          </cell>
          <cell r="G109">
            <v>0</v>
          </cell>
        </row>
        <row r="110">
          <cell r="A110">
            <v>259</v>
          </cell>
          <cell r="B110" t="str">
            <v>627800</v>
          </cell>
          <cell r="C110" t="str">
            <v>AGIOS AU 30/09/02</v>
          </cell>
          <cell r="D110">
            <v>37529</v>
          </cell>
          <cell r="E110" t="str">
            <v>AGIOS</v>
          </cell>
          <cell r="F110">
            <v>90000</v>
          </cell>
          <cell r="G110">
            <v>0</v>
          </cell>
        </row>
        <row r="111">
          <cell r="A111">
            <v>260</v>
          </cell>
          <cell r="B111" t="str">
            <v>627400</v>
          </cell>
          <cell r="C111" t="str">
            <v>AGIOS AU 30/06/02</v>
          </cell>
          <cell r="D111">
            <v>37437</v>
          </cell>
          <cell r="E111" t="str">
            <v>AGIOS</v>
          </cell>
          <cell r="F111">
            <v>84507</v>
          </cell>
          <cell r="G111">
            <v>0</v>
          </cell>
        </row>
        <row r="112">
          <cell r="A112">
            <v>260</v>
          </cell>
          <cell r="B112" t="str">
            <v>627800</v>
          </cell>
          <cell r="C112" t="str">
            <v>AGIOS AU 30/06/02</v>
          </cell>
          <cell r="D112">
            <v>37437</v>
          </cell>
          <cell r="E112" t="str">
            <v>AGIOS</v>
          </cell>
          <cell r="F112">
            <v>90000</v>
          </cell>
          <cell r="G112">
            <v>0</v>
          </cell>
        </row>
        <row r="113">
          <cell r="A113">
            <v>261</v>
          </cell>
          <cell r="B113" t="str">
            <v>627400</v>
          </cell>
          <cell r="C113" t="str">
            <v>AGIOS AU 31/03/02</v>
          </cell>
          <cell r="D113">
            <v>37346</v>
          </cell>
          <cell r="E113" t="str">
            <v>AGIOS</v>
          </cell>
          <cell r="F113">
            <v>183524</v>
          </cell>
          <cell r="G113">
            <v>0</v>
          </cell>
        </row>
        <row r="114">
          <cell r="A114">
            <v>261</v>
          </cell>
          <cell r="B114" t="str">
            <v>627800</v>
          </cell>
          <cell r="C114" t="str">
            <v>AGIOS AU 31/03/02</v>
          </cell>
          <cell r="D114">
            <v>37346</v>
          </cell>
          <cell r="E114" t="str">
            <v>AGIOS</v>
          </cell>
          <cell r="F114">
            <v>90000</v>
          </cell>
          <cell r="G114">
            <v>0</v>
          </cell>
        </row>
        <row r="115">
          <cell r="A115">
            <v>265</v>
          </cell>
          <cell r="B115" t="str">
            <v>625100</v>
          </cell>
          <cell r="C115" t="str">
            <v>FA 19604 ITS</v>
          </cell>
          <cell r="D115">
            <v>37508</v>
          </cell>
          <cell r="E115" t="str">
            <v>FA 19604 ITS</v>
          </cell>
          <cell r="F115">
            <v>1568600</v>
          </cell>
          <cell r="G115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44387BASE"/>
      <sheetName val="44387_2002"/>
      <sheetName val="44387_2003"/>
      <sheetName val="44386"/>
    </sheetNames>
    <sheetDataSet>
      <sheetData sheetId="0" refreshError="1">
        <row r="1">
          <cell r="A1" t="str">
            <v>MVTS</v>
          </cell>
          <cell r="B1" t="str">
            <v>NUMC</v>
          </cell>
          <cell r="C1" t="str">
            <v>LIBE</v>
          </cell>
          <cell r="D1" t="str">
            <v>DECR</v>
          </cell>
          <cell r="E1" t="str">
            <v>NUMP</v>
          </cell>
          <cell r="F1" t="str">
            <v>DEBI</v>
          </cell>
          <cell r="G1" t="str">
            <v>CRED</v>
          </cell>
        </row>
        <row r="2">
          <cell r="A2">
            <v>1369</v>
          </cell>
          <cell r="B2" t="str">
            <v>443870</v>
          </cell>
          <cell r="C2" t="str">
            <v>AN 2002</v>
          </cell>
          <cell r="D2">
            <v>37622</v>
          </cell>
          <cell r="E2" t="str">
            <v>AN</v>
          </cell>
          <cell r="F2">
            <v>0</v>
          </cell>
          <cell r="G2">
            <v>143073809</v>
          </cell>
        </row>
        <row r="3">
          <cell r="A3">
            <v>573</v>
          </cell>
          <cell r="B3" t="str">
            <v>443870</v>
          </cell>
          <cell r="C3" t="str">
            <v>FRAIS ANALYS XTS SS BESAK</v>
          </cell>
          <cell r="D3">
            <v>37687</v>
          </cell>
          <cell r="E3" t="str">
            <v>AQL 080/02</v>
          </cell>
          <cell r="F3">
            <v>410672</v>
          </cell>
          <cell r="G3">
            <v>0</v>
          </cell>
        </row>
        <row r="4">
          <cell r="A4">
            <v>641</v>
          </cell>
          <cell r="B4" t="str">
            <v>443870</v>
          </cell>
          <cell r="C4" t="str">
            <v>REVIS░ VOLUCOMPTEUR SATAM</v>
          </cell>
          <cell r="D4">
            <v>37645</v>
          </cell>
          <cell r="E4" t="str">
            <v>AT 001/03</v>
          </cell>
          <cell r="F4">
            <v>0</v>
          </cell>
          <cell r="G4">
            <v>900000</v>
          </cell>
        </row>
        <row r="5">
          <cell r="A5">
            <v>1207</v>
          </cell>
          <cell r="B5" t="str">
            <v>443870</v>
          </cell>
          <cell r="C5" t="str">
            <v>REVIS░ COMPLETE SATAM ZC</v>
          </cell>
          <cell r="D5">
            <v>37719</v>
          </cell>
          <cell r="E5" t="str">
            <v>AT 001/03</v>
          </cell>
          <cell r="F5">
            <v>900000</v>
          </cell>
          <cell r="G5">
            <v>0</v>
          </cell>
        </row>
        <row r="6">
          <cell r="A6">
            <v>642</v>
          </cell>
          <cell r="B6" t="str">
            <v>443870</v>
          </cell>
          <cell r="C6" t="str">
            <v>REMPLCMNT ANCIEN OP░ N</v>
          </cell>
          <cell r="D6">
            <v>37649</v>
          </cell>
          <cell r="E6" t="str">
            <v>AT 002/03</v>
          </cell>
          <cell r="F6">
            <v>0</v>
          </cell>
          <cell r="G6">
            <v>350000</v>
          </cell>
        </row>
        <row r="7">
          <cell r="A7">
            <v>1206</v>
          </cell>
          <cell r="B7" t="str">
            <v>443870</v>
          </cell>
          <cell r="C7" t="str">
            <v>REMPL ANCIEN OPT░ N</v>
          </cell>
          <cell r="D7">
            <v>37719</v>
          </cell>
          <cell r="E7" t="str">
            <v>AT 002/03</v>
          </cell>
          <cell r="F7">
            <v>350000</v>
          </cell>
          <cell r="G7">
            <v>0</v>
          </cell>
        </row>
        <row r="8">
          <cell r="A8">
            <v>643</v>
          </cell>
          <cell r="B8" t="str">
            <v>443870</v>
          </cell>
          <cell r="C8" t="str">
            <v>REPARA░ EQUPMNT AVIA░</v>
          </cell>
          <cell r="D8">
            <v>37655</v>
          </cell>
          <cell r="E8" t="str">
            <v>AT 003/03</v>
          </cell>
          <cell r="F8">
            <v>0</v>
          </cell>
          <cell r="G8">
            <v>350000</v>
          </cell>
        </row>
        <row r="9">
          <cell r="A9">
            <v>1205</v>
          </cell>
          <cell r="B9" t="str">
            <v>443870</v>
          </cell>
          <cell r="C9" t="str">
            <v>REP░ EQUIPMENT AVIA░</v>
          </cell>
          <cell r="D9">
            <v>37719</v>
          </cell>
          <cell r="E9" t="str">
            <v>AT 003/03</v>
          </cell>
          <cell r="F9">
            <v>350000</v>
          </cell>
          <cell r="G9">
            <v>0</v>
          </cell>
        </row>
        <row r="10">
          <cell r="A10">
            <v>646</v>
          </cell>
          <cell r="B10" t="str">
            <v>443870</v>
          </cell>
          <cell r="C10" t="str">
            <v>REV░ EQUIPMNT AVIA░</v>
          </cell>
          <cell r="D10">
            <v>37683</v>
          </cell>
          <cell r="E10" t="str">
            <v>AT 004/03</v>
          </cell>
          <cell r="F10">
            <v>0</v>
          </cell>
          <cell r="G10">
            <v>5640000</v>
          </cell>
        </row>
        <row r="11">
          <cell r="A11">
            <v>1287</v>
          </cell>
          <cell r="B11" t="str">
            <v>443870</v>
          </cell>
          <cell r="C11" t="str">
            <v>REVIS░ EQUIPMNT AVIATION</v>
          </cell>
          <cell r="D11">
            <v>37750</v>
          </cell>
          <cell r="E11" t="str">
            <v>AT 004/03</v>
          </cell>
          <cell r="F11">
            <v>5640000</v>
          </cell>
          <cell r="G11">
            <v>0</v>
          </cell>
        </row>
        <row r="12">
          <cell r="A12">
            <v>647</v>
          </cell>
          <cell r="B12" t="str">
            <v>443870</v>
          </cell>
          <cell r="C12" t="str">
            <v>PEINT &amp; CAPITON/GE TRACMA</v>
          </cell>
          <cell r="D12">
            <v>37704</v>
          </cell>
          <cell r="E12" t="str">
            <v>AT 005/03</v>
          </cell>
          <cell r="F12">
            <v>0</v>
          </cell>
          <cell r="G12">
            <v>2520000</v>
          </cell>
        </row>
        <row r="13">
          <cell r="A13">
            <v>1286</v>
          </cell>
          <cell r="B13" t="str">
            <v>443870</v>
          </cell>
          <cell r="C13" t="str">
            <v>PEINTURE &amp; CAPITONNAGE TR</v>
          </cell>
          <cell r="D13">
            <v>37750</v>
          </cell>
          <cell r="E13" t="str">
            <v>AT 005/03</v>
          </cell>
          <cell r="F13">
            <v>2520000</v>
          </cell>
          <cell r="G13">
            <v>0</v>
          </cell>
        </row>
        <row r="14">
          <cell r="A14">
            <v>645</v>
          </cell>
          <cell r="B14" t="str">
            <v>443870</v>
          </cell>
          <cell r="C14" t="str">
            <v>REV░ BOITE VITESSE TRACMA</v>
          </cell>
          <cell r="D14">
            <v>37657</v>
          </cell>
          <cell r="E14" t="str">
            <v>AT 007/03</v>
          </cell>
          <cell r="F14">
            <v>0</v>
          </cell>
          <cell r="G14">
            <v>2084000</v>
          </cell>
        </row>
        <row r="15">
          <cell r="A15">
            <v>1290</v>
          </cell>
          <cell r="B15" t="str">
            <v>443870</v>
          </cell>
          <cell r="C15" t="str">
            <v>REVIS░ BOITE VITESSE TRAC</v>
          </cell>
          <cell r="D15">
            <v>37750</v>
          </cell>
          <cell r="E15" t="str">
            <v>AT 007/03</v>
          </cell>
          <cell r="F15">
            <v>2084000</v>
          </cell>
          <cell r="G15">
            <v>0</v>
          </cell>
        </row>
        <row r="16">
          <cell r="A16">
            <v>1203</v>
          </cell>
          <cell r="B16" t="str">
            <v>443870</v>
          </cell>
          <cell r="C16" t="str">
            <v>REMPL MOTEUR TRACMA</v>
          </cell>
          <cell r="D16">
            <v>37719</v>
          </cell>
          <cell r="E16" t="str">
            <v>AT 029/02</v>
          </cell>
          <cell r="F16">
            <v>4369890</v>
          </cell>
          <cell r="G16">
            <v>0</v>
          </cell>
        </row>
        <row r="17">
          <cell r="A17">
            <v>578</v>
          </cell>
          <cell r="B17" t="str">
            <v>443870</v>
          </cell>
          <cell r="C17" t="str">
            <v>REVIS░ EQUIPMNT AVIA░</v>
          </cell>
          <cell r="D17">
            <v>37680</v>
          </cell>
          <cell r="E17" t="str">
            <v>AT 032/02</v>
          </cell>
          <cell r="F17">
            <v>1499200</v>
          </cell>
          <cell r="G17">
            <v>0</v>
          </cell>
        </row>
        <row r="18">
          <cell r="A18">
            <v>582</v>
          </cell>
          <cell r="B18" t="str">
            <v>443870</v>
          </cell>
          <cell r="C18" t="str">
            <v>DEPOT AVIA░ IVATO NOV 02</v>
          </cell>
          <cell r="D18">
            <v>37680</v>
          </cell>
          <cell r="E18" t="str">
            <v>AT 033/02</v>
          </cell>
          <cell r="F18">
            <v>9159500</v>
          </cell>
          <cell r="G18">
            <v>0</v>
          </cell>
        </row>
        <row r="19">
          <cell r="A19">
            <v>851</v>
          </cell>
          <cell r="B19" t="str">
            <v>443870</v>
          </cell>
          <cell r="C19" t="str">
            <v>INSTAL TUYAUTERIE BANC D'</v>
          </cell>
          <cell r="D19">
            <v>37684</v>
          </cell>
          <cell r="E19" t="str">
            <v>AT 034/02</v>
          </cell>
          <cell r="F19">
            <v>5933200</v>
          </cell>
          <cell r="G19">
            <v>0</v>
          </cell>
        </row>
        <row r="20">
          <cell r="A20">
            <v>579</v>
          </cell>
          <cell r="B20" t="str">
            <v>443870</v>
          </cell>
          <cell r="C20" t="str">
            <v>CONFECT░ &amp; POSE SUPP TUYA</v>
          </cell>
          <cell r="D20">
            <v>37680</v>
          </cell>
          <cell r="E20" t="str">
            <v>AT 035/02</v>
          </cell>
          <cell r="F20">
            <v>588000</v>
          </cell>
          <cell r="G20">
            <v>0</v>
          </cell>
        </row>
        <row r="21">
          <cell r="A21">
            <v>581</v>
          </cell>
          <cell r="B21" t="str">
            <v>443870</v>
          </cell>
          <cell r="C21" t="str">
            <v>MISE EN PLCE 7 VAN QRV JC</v>
          </cell>
          <cell r="D21">
            <v>37680</v>
          </cell>
          <cell r="E21" t="str">
            <v>AT 036/02</v>
          </cell>
          <cell r="F21">
            <v>2450000</v>
          </cell>
          <cell r="G21">
            <v>0</v>
          </cell>
        </row>
        <row r="22">
          <cell r="A22">
            <v>583</v>
          </cell>
          <cell r="B22" t="str">
            <v>443870</v>
          </cell>
          <cell r="C22" t="str">
            <v>DEPOT AVIA░ DEC 02</v>
          </cell>
          <cell r="D22">
            <v>37680</v>
          </cell>
          <cell r="E22" t="str">
            <v>AT 037/02</v>
          </cell>
          <cell r="F22">
            <v>9763360</v>
          </cell>
          <cell r="G22">
            <v>0</v>
          </cell>
        </row>
        <row r="23">
          <cell r="A23">
            <v>1291</v>
          </cell>
          <cell r="B23" t="str">
            <v>443870</v>
          </cell>
          <cell r="C23" t="str">
            <v>AT 038/02</v>
          </cell>
          <cell r="D23">
            <v>37803</v>
          </cell>
          <cell r="E23" t="str">
            <v>AT 038/02</v>
          </cell>
          <cell r="F23">
            <v>960000</v>
          </cell>
          <cell r="G23">
            <v>0</v>
          </cell>
        </row>
        <row r="24">
          <cell r="A24">
            <v>1204</v>
          </cell>
          <cell r="B24" t="str">
            <v>443870</v>
          </cell>
          <cell r="C24" t="str">
            <v>DIFF/ CA DEC 01 AU MAI 02</v>
          </cell>
          <cell r="D24">
            <v>37719</v>
          </cell>
          <cell r="E24" t="str">
            <v>ATCA 025/02</v>
          </cell>
          <cell r="F24">
            <v>13604912</v>
          </cell>
          <cell r="G24">
            <v>0</v>
          </cell>
        </row>
        <row r="25">
          <cell r="A25">
            <v>4476</v>
          </cell>
          <cell r="B25" t="str">
            <v>443870</v>
          </cell>
          <cell r="C25" t="str">
            <v>TK 236/03</v>
          </cell>
          <cell r="D25">
            <v>37959</v>
          </cell>
          <cell r="E25" t="str">
            <v>BOA 877452</v>
          </cell>
          <cell r="F25">
            <v>1700000</v>
          </cell>
          <cell r="G25">
            <v>0</v>
          </cell>
        </row>
        <row r="26">
          <cell r="A26">
            <v>2744</v>
          </cell>
          <cell r="B26" t="str">
            <v>443870</v>
          </cell>
          <cell r="C26" t="str">
            <v>CC 033/03</v>
          </cell>
          <cell r="D26">
            <v>37858</v>
          </cell>
          <cell r="E26" t="str">
            <v>CC  033/03</v>
          </cell>
          <cell r="F26">
            <v>150000</v>
          </cell>
          <cell r="G26">
            <v>0</v>
          </cell>
        </row>
        <row r="27">
          <cell r="A27">
            <v>877</v>
          </cell>
          <cell r="B27" t="str">
            <v>443870</v>
          </cell>
          <cell r="C27" t="str">
            <v>FRAIS D'INSPECTION CC</v>
          </cell>
          <cell r="D27">
            <v>37684</v>
          </cell>
          <cell r="E27" t="str">
            <v>CC 001/03</v>
          </cell>
          <cell r="F27">
            <v>0</v>
          </cell>
          <cell r="G27">
            <v>1470000</v>
          </cell>
        </row>
        <row r="28">
          <cell r="A28">
            <v>1953</v>
          </cell>
          <cell r="B28" t="str">
            <v>443870</v>
          </cell>
          <cell r="C28" t="str">
            <v>FRAIS D'INSPEC░ CC</v>
          </cell>
          <cell r="D28">
            <v>37785</v>
          </cell>
          <cell r="E28" t="str">
            <v>CC 001/03</v>
          </cell>
          <cell r="F28">
            <v>1470000</v>
          </cell>
          <cell r="G28">
            <v>0</v>
          </cell>
        </row>
        <row r="29">
          <cell r="A29">
            <v>878</v>
          </cell>
          <cell r="B29" t="str">
            <v>443870</v>
          </cell>
          <cell r="C29" t="str">
            <v>FRAIS D'INSPECTION CC</v>
          </cell>
          <cell r="D29">
            <v>37693</v>
          </cell>
          <cell r="E29" t="str">
            <v>CC 002/03</v>
          </cell>
          <cell r="F29">
            <v>0</v>
          </cell>
          <cell r="G29">
            <v>150000</v>
          </cell>
        </row>
        <row r="30">
          <cell r="A30">
            <v>1271</v>
          </cell>
          <cell r="B30" t="str">
            <v>443870</v>
          </cell>
          <cell r="C30" t="str">
            <v>FRAIS D'INSPEC░ CC</v>
          </cell>
          <cell r="D30">
            <v>37724</v>
          </cell>
          <cell r="E30" t="str">
            <v>CC 002/03</v>
          </cell>
          <cell r="F30">
            <v>150000</v>
          </cell>
          <cell r="G30">
            <v>0</v>
          </cell>
        </row>
        <row r="31">
          <cell r="A31">
            <v>879</v>
          </cell>
          <cell r="B31" t="str">
            <v>443870</v>
          </cell>
          <cell r="C31" t="str">
            <v>FRAIS D'INSPECTION CC</v>
          </cell>
          <cell r="D31">
            <v>37693</v>
          </cell>
          <cell r="E31" t="str">
            <v>CC 003/03</v>
          </cell>
          <cell r="F31">
            <v>0</v>
          </cell>
          <cell r="G31">
            <v>1100000</v>
          </cell>
        </row>
        <row r="32">
          <cell r="A32">
            <v>1272</v>
          </cell>
          <cell r="B32" t="str">
            <v>443870</v>
          </cell>
          <cell r="C32" t="str">
            <v>FRAIS D'INSPEC░ CC</v>
          </cell>
          <cell r="D32">
            <v>37724</v>
          </cell>
          <cell r="E32" t="str">
            <v>CC 003/03</v>
          </cell>
          <cell r="F32">
            <v>1100000</v>
          </cell>
          <cell r="G32">
            <v>0</v>
          </cell>
        </row>
        <row r="33">
          <cell r="A33">
            <v>880</v>
          </cell>
          <cell r="B33" t="str">
            <v>443870</v>
          </cell>
          <cell r="C33" t="str">
            <v>FRAIS D'INSPECTION CC</v>
          </cell>
          <cell r="D33">
            <v>37705</v>
          </cell>
          <cell r="E33" t="str">
            <v>CC 004/03</v>
          </cell>
          <cell r="F33">
            <v>0</v>
          </cell>
          <cell r="G33">
            <v>1080000</v>
          </cell>
        </row>
        <row r="34">
          <cell r="A34">
            <v>1954</v>
          </cell>
          <cell r="B34" t="str">
            <v>443870</v>
          </cell>
          <cell r="C34" t="str">
            <v>FRAIS D'INSPEC░ CC</v>
          </cell>
          <cell r="D34">
            <v>37785</v>
          </cell>
          <cell r="E34" t="str">
            <v>CC 004/03</v>
          </cell>
          <cell r="F34">
            <v>1080000</v>
          </cell>
          <cell r="G34">
            <v>0</v>
          </cell>
        </row>
        <row r="35">
          <cell r="A35">
            <v>881</v>
          </cell>
          <cell r="B35" t="str">
            <v>443870</v>
          </cell>
          <cell r="C35" t="str">
            <v>FRAIS D'INSPECTION CC</v>
          </cell>
          <cell r="D35">
            <v>37708</v>
          </cell>
          <cell r="E35" t="str">
            <v>CC 005/03</v>
          </cell>
          <cell r="F35">
            <v>0</v>
          </cell>
          <cell r="G35">
            <v>960000</v>
          </cell>
        </row>
        <row r="36">
          <cell r="A36">
            <v>2415</v>
          </cell>
          <cell r="B36" t="str">
            <v>443870</v>
          </cell>
          <cell r="C36" t="str">
            <v>FRAIS D'INSPEC░ CC</v>
          </cell>
          <cell r="D36">
            <v>37803</v>
          </cell>
          <cell r="E36" t="str">
            <v>CC 005/03</v>
          </cell>
          <cell r="F36">
            <v>960000</v>
          </cell>
          <cell r="G36">
            <v>0</v>
          </cell>
        </row>
        <row r="37">
          <cell r="A37">
            <v>1982</v>
          </cell>
          <cell r="B37" t="str">
            <v>443870</v>
          </cell>
          <cell r="C37" t="str">
            <v>CC 007/03</v>
          </cell>
          <cell r="D37">
            <v>37720</v>
          </cell>
          <cell r="E37" t="str">
            <v>CC 007/03</v>
          </cell>
          <cell r="F37">
            <v>0</v>
          </cell>
          <cell r="G37">
            <v>480000</v>
          </cell>
        </row>
        <row r="38">
          <cell r="A38">
            <v>2445</v>
          </cell>
          <cell r="B38" t="str">
            <v>443870</v>
          </cell>
          <cell r="C38" t="str">
            <v>FRAIS D'INSPEC░ CC</v>
          </cell>
          <cell r="D38">
            <v>37851</v>
          </cell>
          <cell r="E38" t="str">
            <v>CC 007/03</v>
          </cell>
          <cell r="F38">
            <v>480000</v>
          </cell>
          <cell r="G38">
            <v>0</v>
          </cell>
        </row>
        <row r="39">
          <cell r="A39">
            <v>1983</v>
          </cell>
          <cell r="B39" t="str">
            <v>443870</v>
          </cell>
          <cell r="C39" t="str">
            <v>FRAIS D'INSPEC░ CC</v>
          </cell>
          <cell r="D39">
            <v>37721</v>
          </cell>
          <cell r="E39" t="str">
            <v>CC 009/03</v>
          </cell>
          <cell r="F39">
            <v>0</v>
          </cell>
          <cell r="G39">
            <v>240000</v>
          </cell>
        </row>
        <row r="40">
          <cell r="A40">
            <v>2884</v>
          </cell>
          <cell r="B40" t="str">
            <v>443870</v>
          </cell>
          <cell r="C40" t="str">
            <v>CC 009/03</v>
          </cell>
          <cell r="D40">
            <v>37879</v>
          </cell>
          <cell r="E40" t="str">
            <v>CC 009/03</v>
          </cell>
          <cell r="F40">
            <v>240000</v>
          </cell>
          <cell r="G40">
            <v>0</v>
          </cell>
        </row>
        <row r="41">
          <cell r="A41">
            <v>1984</v>
          </cell>
          <cell r="B41" t="str">
            <v>443870</v>
          </cell>
          <cell r="C41" t="str">
            <v>FRAIS D'INSPEC░ CC</v>
          </cell>
          <cell r="D41">
            <v>37743</v>
          </cell>
          <cell r="E41" t="str">
            <v>CC 013/03</v>
          </cell>
          <cell r="F41">
            <v>0</v>
          </cell>
          <cell r="G41">
            <v>1650000</v>
          </cell>
        </row>
        <row r="42">
          <cell r="A42">
            <v>2773</v>
          </cell>
          <cell r="B42" t="str">
            <v>443870</v>
          </cell>
          <cell r="C42" t="str">
            <v>CC 013/03</v>
          </cell>
          <cell r="D42">
            <v>37847</v>
          </cell>
          <cell r="E42" t="str">
            <v>CC 013/03</v>
          </cell>
          <cell r="F42">
            <v>1650000</v>
          </cell>
          <cell r="G42">
            <v>0</v>
          </cell>
        </row>
        <row r="43">
          <cell r="A43">
            <v>1985</v>
          </cell>
          <cell r="B43" t="str">
            <v>443870</v>
          </cell>
          <cell r="C43" t="str">
            <v>CC 015/03</v>
          </cell>
          <cell r="D43">
            <v>37748</v>
          </cell>
          <cell r="E43" t="str">
            <v>CC 015/03</v>
          </cell>
          <cell r="F43">
            <v>0</v>
          </cell>
          <cell r="G43">
            <v>640000</v>
          </cell>
        </row>
        <row r="44">
          <cell r="A44">
            <v>2416</v>
          </cell>
          <cell r="B44" t="str">
            <v>443870</v>
          </cell>
          <cell r="C44" t="str">
            <v>FRAIS D'INSPEC░ CC</v>
          </cell>
          <cell r="D44">
            <v>37803</v>
          </cell>
          <cell r="E44" t="str">
            <v>CC 015/03</v>
          </cell>
          <cell r="F44">
            <v>640000</v>
          </cell>
          <cell r="G44">
            <v>0</v>
          </cell>
        </row>
        <row r="45">
          <cell r="A45">
            <v>1986</v>
          </cell>
          <cell r="B45" t="str">
            <v>443870</v>
          </cell>
          <cell r="C45" t="str">
            <v>CC 016/03</v>
          </cell>
          <cell r="D45">
            <v>37754</v>
          </cell>
          <cell r="E45" t="str">
            <v>CC 016/03</v>
          </cell>
          <cell r="F45">
            <v>0</v>
          </cell>
          <cell r="G45">
            <v>590000</v>
          </cell>
        </row>
        <row r="46">
          <cell r="A46">
            <v>2493</v>
          </cell>
          <cell r="B46" t="str">
            <v>443870</v>
          </cell>
          <cell r="C46" t="str">
            <v>FRAIS D'INSPEC░ CC</v>
          </cell>
          <cell r="D46">
            <v>37823</v>
          </cell>
          <cell r="E46" t="str">
            <v>CC 016/03</v>
          </cell>
          <cell r="F46">
            <v>590000</v>
          </cell>
          <cell r="G46">
            <v>0</v>
          </cell>
        </row>
        <row r="47">
          <cell r="A47">
            <v>1987</v>
          </cell>
          <cell r="B47" t="str">
            <v>443870</v>
          </cell>
          <cell r="C47" t="str">
            <v>CC 017/03</v>
          </cell>
          <cell r="D47">
            <v>37754</v>
          </cell>
          <cell r="E47" t="str">
            <v>CC 017/03</v>
          </cell>
          <cell r="F47">
            <v>0</v>
          </cell>
          <cell r="G47">
            <v>350000</v>
          </cell>
        </row>
        <row r="48">
          <cell r="A48">
            <v>2417</v>
          </cell>
          <cell r="B48" t="str">
            <v>443870</v>
          </cell>
          <cell r="C48" t="str">
            <v>FRAIS D'INSPEC░ CC</v>
          </cell>
          <cell r="D48">
            <v>37803</v>
          </cell>
          <cell r="E48" t="str">
            <v>CC 017/03</v>
          </cell>
          <cell r="F48">
            <v>350000</v>
          </cell>
          <cell r="G48">
            <v>0</v>
          </cell>
        </row>
        <row r="49">
          <cell r="A49">
            <v>1988</v>
          </cell>
          <cell r="B49" t="str">
            <v>443870</v>
          </cell>
          <cell r="C49" t="str">
            <v>FRAIS D'INSPEC░ CC</v>
          </cell>
          <cell r="D49">
            <v>37768</v>
          </cell>
          <cell r="E49" t="str">
            <v>CC 018/03</v>
          </cell>
          <cell r="F49">
            <v>0</v>
          </cell>
          <cell r="G49">
            <v>390000</v>
          </cell>
        </row>
        <row r="50">
          <cell r="A50">
            <v>2765</v>
          </cell>
          <cell r="B50" t="str">
            <v>443870</v>
          </cell>
          <cell r="C50" t="str">
            <v>CC 018/03</v>
          </cell>
          <cell r="D50">
            <v>37845</v>
          </cell>
          <cell r="E50" t="str">
            <v>CC 018/03</v>
          </cell>
          <cell r="F50">
            <v>390000</v>
          </cell>
          <cell r="G50">
            <v>0</v>
          </cell>
        </row>
        <row r="51">
          <cell r="A51">
            <v>1989</v>
          </cell>
          <cell r="B51" t="str">
            <v>443870</v>
          </cell>
          <cell r="C51" t="str">
            <v>FRAIS D'INSPEC░ CC</v>
          </cell>
          <cell r="D51">
            <v>37775</v>
          </cell>
          <cell r="E51" t="str">
            <v>CC 019/03</v>
          </cell>
          <cell r="F51">
            <v>0</v>
          </cell>
          <cell r="G51">
            <v>750000</v>
          </cell>
        </row>
        <row r="52">
          <cell r="A52">
            <v>2767</v>
          </cell>
          <cell r="B52" t="str">
            <v>443870</v>
          </cell>
          <cell r="C52" t="str">
            <v>CC 019/03</v>
          </cell>
          <cell r="D52">
            <v>37845</v>
          </cell>
          <cell r="E52" t="str">
            <v>CC 019/03</v>
          </cell>
          <cell r="F52">
            <v>750000</v>
          </cell>
          <cell r="G52">
            <v>0</v>
          </cell>
        </row>
        <row r="53">
          <cell r="A53">
            <v>1990</v>
          </cell>
          <cell r="B53" t="str">
            <v>443870</v>
          </cell>
          <cell r="C53" t="str">
            <v>FRAIS D'INSPEC░ CC</v>
          </cell>
          <cell r="D53">
            <v>37783</v>
          </cell>
          <cell r="E53" t="str">
            <v>CC 020/03</v>
          </cell>
          <cell r="F53">
            <v>0</v>
          </cell>
          <cell r="G53">
            <v>390000</v>
          </cell>
        </row>
        <row r="54">
          <cell r="A54">
            <v>3563</v>
          </cell>
          <cell r="B54" t="str">
            <v>443870</v>
          </cell>
          <cell r="C54" t="str">
            <v>CC 020/03</v>
          </cell>
          <cell r="D54">
            <v>37916</v>
          </cell>
          <cell r="E54" t="str">
            <v>CC 020/03</v>
          </cell>
          <cell r="F54">
            <v>390000</v>
          </cell>
          <cell r="G54">
            <v>0</v>
          </cell>
        </row>
        <row r="55">
          <cell r="A55">
            <v>1991</v>
          </cell>
          <cell r="B55" t="str">
            <v>443870</v>
          </cell>
          <cell r="C55" t="str">
            <v>FRAIS D'INSPEC░ CC</v>
          </cell>
          <cell r="D55">
            <v>37783</v>
          </cell>
          <cell r="E55" t="str">
            <v>CC 021/03</v>
          </cell>
          <cell r="F55">
            <v>0</v>
          </cell>
          <cell r="G55">
            <v>730000</v>
          </cell>
        </row>
        <row r="56">
          <cell r="A56">
            <v>2756</v>
          </cell>
          <cell r="B56" t="str">
            <v>443870</v>
          </cell>
          <cell r="C56" t="str">
            <v>CC 021/03</v>
          </cell>
          <cell r="D56">
            <v>37845</v>
          </cell>
          <cell r="E56" t="str">
            <v>CC 021/03</v>
          </cell>
          <cell r="F56">
            <v>730000</v>
          </cell>
          <cell r="G56">
            <v>0</v>
          </cell>
        </row>
        <row r="57">
          <cell r="A57">
            <v>1992</v>
          </cell>
          <cell r="B57" t="str">
            <v>443870</v>
          </cell>
          <cell r="C57" t="str">
            <v>FRAIS D'INSPEC░ CC</v>
          </cell>
          <cell r="D57">
            <v>37785</v>
          </cell>
          <cell r="E57" t="str">
            <v>CC 022/03</v>
          </cell>
          <cell r="F57">
            <v>0</v>
          </cell>
          <cell r="G57">
            <v>550000</v>
          </cell>
        </row>
        <row r="58">
          <cell r="A58">
            <v>2760</v>
          </cell>
          <cell r="B58" t="str">
            <v>443870</v>
          </cell>
          <cell r="C58" t="str">
            <v>CC 022/03</v>
          </cell>
          <cell r="D58">
            <v>37845</v>
          </cell>
          <cell r="E58" t="str">
            <v>CC 022/03</v>
          </cell>
          <cell r="F58">
            <v>550000</v>
          </cell>
          <cell r="G58">
            <v>0</v>
          </cell>
        </row>
        <row r="59">
          <cell r="A59">
            <v>1993</v>
          </cell>
          <cell r="B59" t="str">
            <v>443870</v>
          </cell>
          <cell r="C59" t="str">
            <v>FRAIS D'INSPEC░ CC</v>
          </cell>
          <cell r="D59">
            <v>37785</v>
          </cell>
          <cell r="E59" t="str">
            <v>CC 023/03</v>
          </cell>
          <cell r="F59">
            <v>0</v>
          </cell>
          <cell r="G59">
            <v>240000</v>
          </cell>
        </row>
        <row r="60">
          <cell r="A60">
            <v>2762</v>
          </cell>
          <cell r="B60" t="str">
            <v>443870</v>
          </cell>
          <cell r="C60" t="str">
            <v>CC 023/03</v>
          </cell>
          <cell r="D60">
            <v>37845</v>
          </cell>
          <cell r="E60" t="str">
            <v>CC 023/03</v>
          </cell>
          <cell r="F60">
            <v>240000</v>
          </cell>
          <cell r="G60">
            <v>0</v>
          </cell>
        </row>
        <row r="61">
          <cell r="A61">
            <v>2705</v>
          </cell>
          <cell r="B61" t="str">
            <v>443870</v>
          </cell>
          <cell r="C61" t="str">
            <v>FRAIS D'INSPECT░ CC</v>
          </cell>
          <cell r="D61">
            <v>37806</v>
          </cell>
          <cell r="E61" t="str">
            <v>CC 024/03</v>
          </cell>
          <cell r="F61">
            <v>0</v>
          </cell>
          <cell r="G61">
            <v>1160000</v>
          </cell>
        </row>
        <row r="62">
          <cell r="A62">
            <v>2792</v>
          </cell>
          <cell r="B62" t="str">
            <v>443870</v>
          </cell>
          <cell r="C62" t="str">
            <v>CC 024/03</v>
          </cell>
          <cell r="D62">
            <v>37866</v>
          </cell>
          <cell r="E62" t="str">
            <v>CC 024/03</v>
          </cell>
          <cell r="F62">
            <v>1160000</v>
          </cell>
          <cell r="G62">
            <v>0</v>
          </cell>
        </row>
        <row r="63">
          <cell r="A63">
            <v>2706</v>
          </cell>
          <cell r="B63" t="str">
            <v>443870</v>
          </cell>
          <cell r="C63" t="str">
            <v>FRAIS D'INSPECT░ CC</v>
          </cell>
          <cell r="D63">
            <v>37820</v>
          </cell>
          <cell r="E63" t="str">
            <v>CC 025/03</v>
          </cell>
          <cell r="F63">
            <v>0</v>
          </cell>
          <cell r="G63">
            <v>480000</v>
          </cell>
        </row>
        <row r="64">
          <cell r="A64">
            <v>2779</v>
          </cell>
          <cell r="B64" t="str">
            <v>443870</v>
          </cell>
          <cell r="C64" t="str">
            <v>CC 025/03</v>
          </cell>
          <cell r="D64">
            <v>37866</v>
          </cell>
          <cell r="E64" t="str">
            <v>CC 025/03</v>
          </cell>
          <cell r="F64">
            <v>480000</v>
          </cell>
          <cell r="G64">
            <v>0</v>
          </cell>
        </row>
        <row r="65">
          <cell r="A65">
            <v>2707</v>
          </cell>
          <cell r="B65" t="str">
            <v>443870</v>
          </cell>
          <cell r="C65" t="str">
            <v>FRAIS D'INSPECT░ CC</v>
          </cell>
          <cell r="D65">
            <v>37830</v>
          </cell>
          <cell r="E65" t="str">
            <v>CC 026/03</v>
          </cell>
          <cell r="F65">
            <v>0</v>
          </cell>
          <cell r="G65">
            <v>150000</v>
          </cell>
        </row>
        <row r="66">
          <cell r="A66">
            <v>2780</v>
          </cell>
          <cell r="B66" t="str">
            <v>443870</v>
          </cell>
          <cell r="C66" t="str">
            <v>CC 026/03</v>
          </cell>
          <cell r="D66">
            <v>37866</v>
          </cell>
          <cell r="E66" t="str">
            <v>CC 026/03</v>
          </cell>
          <cell r="F66">
            <v>150000</v>
          </cell>
          <cell r="G66">
            <v>0</v>
          </cell>
        </row>
        <row r="67">
          <cell r="A67">
            <v>2708</v>
          </cell>
          <cell r="B67" t="str">
            <v>443870</v>
          </cell>
          <cell r="C67" t="str">
            <v>FRAIS D'INSPECT░ CC</v>
          </cell>
          <cell r="D67">
            <v>37838</v>
          </cell>
          <cell r="E67" t="str">
            <v>CC 027/03</v>
          </cell>
          <cell r="F67">
            <v>0</v>
          </cell>
          <cell r="G67">
            <v>300000</v>
          </cell>
        </row>
        <row r="68">
          <cell r="A68">
            <v>3433</v>
          </cell>
          <cell r="B68" t="str">
            <v>443870</v>
          </cell>
          <cell r="C68" t="str">
            <v>CC 027/03</v>
          </cell>
          <cell r="D68">
            <v>37901</v>
          </cell>
          <cell r="E68" t="str">
            <v>CC 027/03</v>
          </cell>
          <cell r="F68">
            <v>300000</v>
          </cell>
          <cell r="G68">
            <v>0</v>
          </cell>
        </row>
        <row r="69">
          <cell r="A69">
            <v>2709</v>
          </cell>
          <cell r="B69" t="str">
            <v>443870</v>
          </cell>
          <cell r="C69" t="str">
            <v>FRAIS D'INSPECT░ CC</v>
          </cell>
          <cell r="D69">
            <v>37845</v>
          </cell>
          <cell r="E69" t="str">
            <v>CC 029/03</v>
          </cell>
          <cell r="F69">
            <v>0</v>
          </cell>
          <cell r="G69">
            <v>500000</v>
          </cell>
        </row>
        <row r="70">
          <cell r="A70">
            <v>3491</v>
          </cell>
          <cell r="B70" t="str">
            <v>443870</v>
          </cell>
          <cell r="C70" t="str">
            <v>CC 029/03</v>
          </cell>
          <cell r="D70">
            <v>37895</v>
          </cell>
          <cell r="E70" t="str">
            <v>CC 029/03</v>
          </cell>
          <cell r="F70">
            <v>500000</v>
          </cell>
          <cell r="G70">
            <v>0</v>
          </cell>
        </row>
        <row r="71">
          <cell r="A71">
            <v>2710</v>
          </cell>
          <cell r="B71" t="str">
            <v>443870</v>
          </cell>
          <cell r="C71" t="str">
            <v>FRAIS D'INSPECT░ CC</v>
          </cell>
          <cell r="D71">
            <v>37845</v>
          </cell>
          <cell r="E71" t="str">
            <v>CC 030/03</v>
          </cell>
          <cell r="F71">
            <v>0</v>
          </cell>
          <cell r="G71">
            <v>150000</v>
          </cell>
        </row>
        <row r="72">
          <cell r="A72">
            <v>3434</v>
          </cell>
          <cell r="B72" t="str">
            <v>443870</v>
          </cell>
          <cell r="C72" t="str">
            <v>CC 030/03</v>
          </cell>
          <cell r="D72">
            <v>37901</v>
          </cell>
          <cell r="E72" t="str">
            <v>CC 030/03</v>
          </cell>
          <cell r="F72">
            <v>150000</v>
          </cell>
          <cell r="G72">
            <v>0</v>
          </cell>
        </row>
        <row r="73">
          <cell r="A73">
            <v>2711</v>
          </cell>
          <cell r="B73" t="str">
            <v>443870</v>
          </cell>
          <cell r="C73" t="str">
            <v>FRAIS D'INSPECT░ CC</v>
          </cell>
          <cell r="D73">
            <v>37851</v>
          </cell>
          <cell r="E73" t="str">
            <v>CC 031/03</v>
          </cell>
          <cell r="F73">
            <v>0</v>
          </cell>
          <cell r="G73">
            <v>350000</v>
          </cell>
        </row>
        <row r="74">
          <cell r="A74">
            <v>3492</v>
          </cell>
          <cell r="B74" t="str">
            <v>443870</v>
          </cell>
          <cell r="C74" t="str">
            <v>CC 031/03</v>
          </cell>
          <cell r="D74">
            <v>37895</v>
          </cell>
          <cell r="E74" t="str">
            <v>CC 031/03</v>
          </cell>
          <cell r="F74">
            <v>350000</v>
          </cell>
          <cell r="G74">
            <v>0</v>
          </cell>
        </row>
        <row r="75">
          <cell r="A75">
            <v>2712</v>
          </cell>
          <cell r="B75" t="str">
            <v>443870</v>
          </cell>
          <cell r="C75" t="str">
            <v>FRAIS D'INSPECT░ CC</v>
          </cell>
          <cell r="D75">
            <v>37851</v>
          </cell>
          <cell r="E75" t="str">
            <v>CC 032/03</v>
          </cell>
          <cell r="F75">
            <v>0</v>
          </cell>
          <cell r="G75">
            <v>150000</v>
          </cell>
        </row>
        <row r="76">
          <cell r="A76">
            <v>3435</v>
          </cell>
          <cell r="B76" t="str">
            <v>443870</v>
          </cell>
          <cell r="C76" t="str">
            <v>CC 032/03</v>
          </cell>
          <cell r="D76">
            <v>37901</v>
          </cell>
          <cell r="E76" t="str">
            <v>CC 032/03</v>
          </cell>
          <cell r="F76">
            <v>150000</v>
          </cell>
          <cell r="G76">
            <v>0</v>
          </cell>
        </row>
        <row r="77">
          <cell r="A77">
            <v>2713</v>
          </cell>
          <cell r="B77" t="str">
            <v>443870</v>
          </cell>
          <cell r="C77" t="str">
            <v>FRAIS D'INSPECT░ CC</v>
          </cell>
          <cell r="D77">
            <v>37853</v>
          </cell>
          <cell r="E77" t="str">
            <v>CC 033/03</v>
          </cell>
          <cell r="F77">
            <v>0</v>
          </cell>
          <cell r="G77">
            <v>150000</v>
          </cell>
        </row>
        <row r="78">
          <cell r="A78">
            <v>2714</v>
          </cell>
          <cell r="B78" t="str">
            <v>443870</v>
          </cell>
          <cell r="C78" t="str">
            <v>FRAIS D'INSPECT░ CC</v>
          </cell>
          <cell r="D78">
            <v>37855</v>
          </cell>
          <cell r="E78" t="str">
            <v>CC 034/03</v>
          </cell>
          <cell r="F78">
            <v>0</v>
          </cell>
          <cell r="G78">
            <v>460000</v>
          </cell>
        </row>
        <row r="79">
          <cell r="A79">
            <v>3493</v>
          </cell>
          <cell r="B79" t="str">
            <v>443870</v>
          </cell>
          <cell r="C79" t="str">
            <v>CC 034/03</v>
          </cell>
          <cell r="D79">
            <v>37895</v>
          </cell>
          <cell r="E79" t="str">
            <v>CC 034/03</v>
          </cell>
          <cell r="F79">
            <v>460000</v>
          </cell>
          <cell r="G79">
            <v>0</v>
          </cell>
        </row>
        <row r="80">
          <cell r="A80">
            <v>2715</v>
          </cell>
          <cell r="B80" t="str">
            <v>443870</v>
          </cell>
          <cell r="C80" t="str">
            <v>FRAIS D'INTERVENT░ PRELEV</v>
          </cell>
          <cell r="D80">
            <v>37855</v>
          </cell>
          <cell r="E80" t="str">
            <v>CC 035/03</v>
          </cell>
          <cell r="F80">
            <v>0</v>
          </cell>
          <cell r="G80">
            <v>150000</v>
          </cell>
        </row>
        <row r="81">
          <cell r="A81">
            <v>3494</v>
          </cell>
          <cell r="B81" t="str">
            <v>443870</v>
          </cell>
          <cell r="C81" t="str">
            <v>CC 035/03</v>
          </cell>
          <cell r="D81">
            <v>37895</v>
          </cell>
          <cell r="E81" t="str">
            <v>CC 035/03</v>
          </cell>
          <cell r="F81">
            <v>150000</v>
          </cell>
          <cell r="G81">
            <v>0</v>
          </cell>
        </row>
        <row r="82">
          <cell r="A82">
            <v>2716</v>
          </cell>
          <cell r="B82" t="str">
            <v>443870</v>
          </cell>
          <cell r="C82" t="str">
            <v>FRAIS D'INSPECT░ CC</v>
          </cell>
          <cell r="D82">
            <v>37862</v>
          </cell>
          <cell r="E82" t="str">
            <v>CC 036/03</v>
          </cell>
          <cell r="F82">
            <v>0</v>
          </cell>
          <cell r="G82">
            <v>700000</v>
          </cell>
        </row>
        <row r="83">
          <cell r="A83">
            <v>3861</v>
          </cell>
          <cell r="B83" t="str">
            <v>443870</v>
          </cell>
          <cell r="C83" t="str">
            <v>CC 036/03</v>
          </cell>
          <cell r="D83">
            <v>37928</v>
          </cell>
          <cell r="E83" t="str">
            <v>CC 036/03</v>
          </cell>
          <cell r="F83">
            <v>700000</v>
          </cell>
          <cell r="G83">
            <v>0</v>
          </cell>
        </row>
        <row r="84">
          <cell r="A84">
            <v>2717</v>
          </cell>
          <cell r="B84" t="str">
            <v>443870</v>
          </cell>
          <cell r="C84" t="str">
            <v>FRAIS D'INSPECT░ CC</v>
          </cell>
          <cell r="D84">
            <v>37868</v>
          </cell>
          <cell r="E84" t="str">
            <v>CC 037/03</v>
          </cell>
          <cell r="F84">
            <v>0</v>
          </cell>
          <cell r="G84">
            <v>440000</v>
          </cell>
        </row>
        <row r="85">
          <cell r="A85">
            <v>3862</v>
          </cell>
          <cell r="B85" t="str">
            <v>443870</v>
          </cell>
          <cell r="C85" t="str">
            <v>CC 037/03</v>
          </cell>
          <cell r="D85">
            <v>37928</v>
          </cell>
          <cell r="E85" t="str">
            <v>CC 037/03</v>
          </cell>
          <cell r="F85">
            <v>440000</v>
          </cell>
          <cell r="G85">
            <v>0</v>
          </cell>
        </row>
        <row r="86">
          <cell r="A86">
            <v>2879</v>
          </cell>
          <cell r="B86" t="str">
            <v>443870</v>
          </cell>
          <cell r="C86" t="str">
            <v>FRAIS D'INSPECTION CC</v>
          </cell>
          <cell r="D86">
            <v>37873</v>
          </cell>
          <cell r="E86" t="str">
            <v>CC- 038/03</v>
          </cell>
          <cell r="F86">
            <v>0</v>
          </cell>
          <cell r="G86">
            <v>150000</v>
          </cell>
        </row>
        <row r="87">
          <cell r="A87">
            <v>2885</v>
          </cell>
          <cell r="B87" t="str">
            <v>443870</v>
          </cell>
          <cell r="C87" t="str">
            <v>CC- 038/03</v>
          </cell>
          <cell r="D87">
            <v>37876</v>
          </cell>
          <cell r="E87" t="str">
            <v>CC- 038/03</v>
          </cell>
          <cell r="F87">
            <v>150000</v>
          </cell>
          <cell r="G87">
            <v>0</v>
          </cell>
        </row>
        <row r="88">
          <cell r="A88">
            <v>3863</v>
          </cell>
          <cell r="B88" t="str">
            <v>443870</v>
          </cell>
          <cell r="C88" t="str">
            <v>CC 039/03</v>
          </cell>
          <cell r="D88">
            <v>37928</v>
          </cell>
          <cell r="E88" t="str">
            <v>CC 039/03</v>
          </cell>
          <cell r="F88">
            <v>150000</v>
          </cell>
          <cell r="G88">
            <v>0</v>
          </cell>
        </row>
        <row r="89">
          <cell r="A89">
            <v>2886</v>
          </cell>
          <cell r="B89" t="str">
            <v>443870</v>
          </cell>
          <cell r="C89" t="str">
            <v>FRAIS D'INSPECTION CC</v>
          </cell>
          <cell r="D89">
            <v>37873</v>
          </cell>
          <cell r="E89" t="str">
            <v>CC- 039/03</v>
          </cell>
          <cell r="F89">
            <v>0</v>
          </cell>
          <cell r="G89">
            <v>150000</v>
          </cell>
        </row>
        <row r="90">
          <cell r="A90">
            <v>3864</v>
          </cell>
          <cell r="B90" t="str">
            <v>443870</v>
          </cell>
          <cell r="C90" t="str">
            <v>CC 040/03</v>
          </cell>
          <cell r="D90">
            <v>37928</v>
          </cell>
          <cell r="E90" t="str">
            <v>CC 040/03</v>
          </cell>
          <cell r="F90">
            <v>150000</v>
          </cell>
          <cell r="G90">
            <v>0</v>
          </cell>
        </row>
        <row r="91">
          <cell r="A91">
            <v>3666</v>
          </cell>
          <cell r="B91" t="str">
            <v>443870</v>
          </cell>
          <cell r="C91" t="str">
            <v>CC 041/03</v>
          </cell>
          <cell r="D91">
            <v>37923</v>
          </cell>
          <cell r="E91" t="str">
            <v>CC 041/03</v>
          </cell>
          <cell r="F91">
            <v>150000</v>
          </cell>
          <cell r="G91">
            <v>0</v>
          </cell>
        </row>
        <row r="92">
          <cell r="A92">
            <v>3281</v>
          </cell>
          <cell r="B92" t="str">
            <v>443870</v>
          </cell>
          <cell r="C92" t="str">
            <v>FRAIS INSPECT░ CC</v>
          </cell>
          <cell r="D92">
            <v>37889</v>
          </cell>
          <cell r="E92" t="str">
            <v>CC 042/03</v>
          </cell>
          <cell r="F92">
            <v>0</v>
          </cell>
          <cell r="G92">
            <v>150000</v>
          </cell>
        </row>
        <row r="93">
          <cell r="A93">
            <v>3667</v>
          </cell>
          <cell r="B93" t="str">
            <v>443870</v>
          </cell>
          <cell r="C93" t="str">
            <v>CC 042/03</v>
          </cell>
          <cell r="D93">
            <v>37923</v>
          </cell>
          <cell r="E93" t="str">
            <v>CC 042/03</v>
          </cell>
          <cell r="F93">
            <v>150000</v>
          </cell>
          <cell r="G93">
            <v>0</v>
          </cell>
        </row>
        <row r="94">
          <cell r="A94">
            <v>3304</v>
          </cell>
          <cell r="B94" t="str">
            <v>443870</v>
          </cell>
          <cell r="C94" t="str">
            <v>FRAIS D' INSPECTION CC</v>
          </cell>
          <cell r="D94">
            <v>37893</v>
          </cell>
          <cell r="E94" t="str">
            <v>CC 043/03</v>
          </cell>
          <cell r="F94">
            <v>0</v>
          </cell>
          <cell r="G94">
            <v>660000</v>
          </cell>
        </row>
        <row r="95">
          <cell r="A95">
            <v>4356</v>
          </cell>
          <cell r="B95" t="str">
            <v>443870</v>
          </cell>
          <cell r="C95" t="str">
            <v>CC 043/03</v>
          </cell>
          <cell r="D95">
            <v>37957</v>
          </cell>
          <cell r="E95" t="str">
            <v>CC 043/03</v>
          </cell>
          <cell r="F95">
            <v>660000</v>
          </cell>
          <cell r="G95">
            <v>0</v>
          </cell>
        </row>
        <row r="96">
          <cell r="A96">
            <v>3644</v>
          </cell>
          <cell r="B96" t="str">
            <v>443870</v>
          </cell>
          <cell r="C96" t="str">
            <v>FRAIS INSPECT░ CC DU 7/10</v>
          </cell>
          <cell r="D96">
            <v>37907</v>
          </cell>
          <cell r="E96" t="str">
            <v>CC 044/03</v>
          </cell>
          <cell r="F96">
            <v>0</v>
          </cell>
          <cell r="G96">
            <v>150000</v>
          </cell>
        </row>
        <row r="97">
          <cell r="A97">
            <v>4387</v>
          </cell>
          <cell r="B97" t="str">
            <v>443870</v>
          </cell>
          <cell r="C97" t="str">
            <v>CC 044/03</v>
          </cell>
          <cell r="D97">
            <v>37970</v>
          </cell>
          <cell r="E97" t="str">
            <v>CC 044/03</v>
          </cell>
          <cell r="F97">
            <v>150000</v>
          </cell>
          <cell r="G97">
            <v>0</v>
          </cell>
        </row>
        <row r="98">
          <cell r="A98">
            <v>3645</v>
          </cell>
          <cell r="B98" t="str">
            <v>443870</v>
          </cell>
          <cell r="C98" t="str">
            <v>FRAIS INSPEC░ CC DU 13/10</v>
          </cell>
          <cell r="D98">
            <v>37916</v>
          </cell>
          <cell r="E98" t="str">
            <v>CC 045/03</v>
          </cell>
          <cell r="F98">
            <v>0</v>
          </cell>
          <cell r="G98">
            <v>150000</v>
          </cell>
        </row>
        <row r="99">
          <cell r="A99">
            <v>3646</v>
          </cell>
          <cell r="B99" t="str">
            <v>443870</v>
          </cell>
          <cell r="C99" t="str">
            <v>FRAIS INSPEC░ CC DU 13/10</v>
          </cell>
          <cell r="D99">
            <v>37916</v>
          </cell>
          <cell r="E99" t="str">
            <v>CC 046/03</v>
          </cell>
          <cell r="F99">
            <v>0</v>
          </cell>
          <cell r="G99">
            <v>150000</v>
          </cell>
        </row>
        <row r="100">
          <cell r="A100">
            <v>4388</v>
          </cell>
          <cell r="B100" t="str">
            <v>443870</v>
          </cell>
          <cell r="C100" t="str">
            <v>CC 046/03</v>
          </cell>
          <cell r="D100">
            <v>37970</v>
          </cell>
          <cell r="E100" t="str">
            <v>CC 046/03</v>
          </cell>
          <cell r="F100">
            <v>150000</v>
          </cell>
          <cell r="G100">
            <v>0</v>
          </cell>
        </row>
        <row r="101">
          <cell r="A101">
            <v>3647</v>
          </cell>
          <cell r="B101" t="str">
            <v>443870</v>
          </cell>
          <cell r="C101" t="str">
            <v>FRAIS INSPEC░ CC DU 13/10</v>
          </cell>
          <cell r="D101">
            <v>37916</v>
          </cell>
          <cell r="E101" t="str">
            <v>CC 047/03</v>
          </cell>
          <cell r="F101">
            <v>0</v>
          </cell>
          <cell r="G101">
            <v>150000</v>
          </cell>
        </row>
        <row r="102">
          <cell r="A102">
            <v>4389</v>
          </cell>
          <cell r="B102" t="str">
            <v>443870</v>
          </cell>
          <cell r="C102" t="str">
            <v>CC 047/03</v>
          </cell>
          <cell r="D102">
            <v>37970</v>
          </cell>
          <cell r="E102" t="str">
            <v>CC 047/03</v>
          </cell>
          <cell r="F102">
            <v>150000</v>
          </cell>
          <cell r="G102">
            <v>0</v>
          </cell>
        </row>
        <row r="103">
          <cell r="A103">
            <v>3648</v>
          </cell>
          <cell r="B103" t="str">
            <v>443870</v>
          </cell>
          <cell r="C103" t="str">
            <v>FRAIS INSPEC░ CC DU 13/10</v>
          </cell>
          <cell r="D103">
            <v>37916</v>
          </cell>
          <cell r="E103" t="str">
            <v>CC 048/03</v>
          </cell>
          <cell r="F103">
            <v>0</v>
          </cell>
          <cell r="G103">
            <v>150000</v>
          </cell>
        </row>
        <row r="104">
          <cell r="A104">
            <v>4357</v>
          </cell>
          <cell r="B104" t="str">
            <v>443870</v>
          </cell>
          <cell r="C104" t="str">
            <v>CC 048/03</v>
          </cell>
          <cell r="D104">
            <v>37957</v>
          </cell>
          <cell r="E104" t="str">
            <v>CC 048/03</v>
          </cell>
          <cell r="F104">
            <v>150000</v>
          </cell>
          <cell r="G104">
            <v>0</v>
          </cell>
        </row>
        <row r="105">
          <cell r="A105">
            <v>3649</v>
          </cell>
          <cell r="B105" t="str">
            <v>443870</v>
          </cell>
          <cell r="C105" t="str">
            <v>FRAIS INSPEC░ DU 3/10</v>
          </cell>
          <cell r="D105">
            <v>37921</v>
          </cell>
          <cell r="E105" t="str">
            <v>CC 049/03</v>
          </cell>
          <cell r="F105">
            <v>0</v>
          </cell>
          <cell r="G105">
            <v>150000</v>
          </cell>
        </row>
        <row r="106">
          <cell r="A106">
            <v>4390</v>
          </cell>
          <cell r="B106" t="str">
            <v>443870</v>
          </cell>
          <cell r="C106" t="str">
            <v>CC 049/03</v>
          </cell>
          <cell r="D106">
            <v>37970</v>
          </cell>
          <cell r="E106" t="str">
            <v>CC 049/03</v>
          </cell>
          <cell r="F106">
            <v>150000</v>
          </cell>
          <cell r="G106">
            <v>0</v>
          </cell>
        </row>
        <row r="107">
          <cell r="A107">
            <v>3651</v>
          </cell>
          <cell r="B107" t="str">
            <v>443870</v>
          </cell>
          <cell r="C107" t="str">
            <v>FRAIS INSPEC░ CC DU 23 &amp;</v>
          </cell>
          <cell r="D107">
            <v>37924</v>
          </cell>
          <cell r="E107" t="str">
            <v>CC 050/03</v>
          </cell>
          <cell r="F107">
            <v>0</v>
          </cell>
          <cell r="G107">
            <v>300000</v>
          </cell>
        </row>
        <row r="108">
          <cell r="A108">
            <v>4358</v>
          </cell>
          <cell r="B108" t="str">
            <v>443870</v>
          </cell>
          <cell r="C108" t="str">
            <v>CC 050/03</v>
          </cell>
          <cell r="D108">
            <v>37957</v>
          </cell>
          <cell r="E108" t="str">
            <v>CC 050/03</v>
          </cell>
          <cell r="F108">
            <v>1800000</v>
          </cell>
          <cell r="G108">
            <v>0</v>
          </cell>
        </row>
        <row r="109">
          <cell r="A109">
            <v>3650</v>
          </cell>
          <cell r="B109" t="str">
            <v>443870</v>
          </cell>
          <cell r="C109" t="str">
            <v>FRAIS INSPEC░ CC DU 17 &amp;</v>
          </cell>
          <cell r="D109">
            <v>37918</v>
          </cell>
          <cell r="E109" t="str">
            <v>CC 051/03</v>
          </cell>
          <cell r="F109">
            <v>0</v>
          </cell>
          <cell r="G109">
            <v>300000</v>
          </cell>
        </row>
        <row r="110">
          <cell r="A110">
            <v>4484</v>
          </cell>
          <cell r="B110" t="str">
            <v>443870</v>
          </cell>
          <cell r="C110" t="str">
            <v>CC 051/03</v>
          </cell>
          <cell r="D110">
            <v>37981</v>
          </cell>
          <cell r="E110" t="str">
            <v>CC 051/03</v>
          </cell>
          <cell r="F110">
            <v>300000</v>
          </cell>
          <cell r="G110">
            <v>0</v>
          </cell>
        </row>
        <row r="111">
          <cell r="A111">
            <v>3823</v>
          </cell>
          <cell r="B111" t="str">
            <v>443870</v>
          </cell>
          <cell r="C111" t="str">
            <v>FRAIS INSPECT░ CC  14/10</v>
          </cell>
          <cell r="D111">
            <v>37924</v>
          </cell>
          <cell r="E111" t="str">
            <v>CC 052/03</v>
          </cell>
          <cell r="F111">
            <v>0</v>
          </cell>
          <cell r="G111">
            <v>150000</v>
          </cell>
        </row>
        <row r="112">
          <cell r="A112">
            <v>3824</v>
          </cell>
          <cell r="B112" t="str">
            <v>443870</v>
          </cell>
          <cell r="C112" t="str">
            <v>FRAIS INSPECT░CC 16/10</v>
          </cell>
          <cell r="D112">
            <v>37925</v>
          </cell>
          <cell r="E112" t="str">
            <v>CC 053/03</v>
          </cell>
          <cell r="F112">
            <v>0</v>
          </cell>
          <cell r="G112">
            <v>150000</v>
          </cell>
        </row>
        <row r="113">
          <cell r="A113">
            <v>4391</v>
          </cell>
          <cell r="B113" t="str">
            <v>443870</v>
          </cell>
          <cell r="C113" t="str">
            <v>CC 053/03</v>
          </cell>
          <cell r="D113">
            <v>37970</v>
          </cell>
          <cell r="E113" t="str">
            <v>CC 053/03</v>
          </cell>
          <cell r="F113">
            <v>150000</v>
          </cell>
          <cell r="G113">
            <v>0</v>
          </cell>
        </row>
        <row r="114">
          <cell r="A114">
            <v>3825</v>
          </cell>
          <cell r="B114" t="str">
            <v>443870</v>
          </cell>
          <cell r="C114" t="str">
            <v>FRAIS INSPECT░CC 30/10</v>
          </cell>
          <cell r="D114">
            <v>37925</v>
          </cell>
          <cell r="E114" t="str">
            <v>CC 054/03</v>
          </cell>
          <cell r="F114">
            <v>0</v>
          </cell>
          <cell r="G114">
            <v>240000</v>
          </cell>
        </row>
        <row r="115">
          <cell r="A115">
            <v>4483</v>
          </cell>
          <cell r="B115" t="str">
            <v>443870</v>
          </cell>
          <cell r="C115" t="str">
            <v>CC 054/03</v>
          </cell>
          <cell r="D115">
            <v>37981</v>
          </cell>
          <cell r="E115" t="str">
            <v>CC 054/03</v>
          </cell>
          <cell r="F115">
            <v>240000</v>
          </cell>
          <cell r="G115">
            <v>0</v>
          </cell>
        </row>
        <row r="116">
          <cell r="A116">
            <v>3826</v>
          </cell>
          <cell r="B116" t="str">
            <v>443870</v>
          </cell>
          <cell r="C116" t="str">
            <v>FRAIS INSPECT░CC 03/11</v>
          </cell>
          <cell r="D116">
            <v>37929</v>
          </cell>
          <cell r="E116" t="str">
            <v>CC 055/03</v>
          </cell>
          <cell r="F116">
            <v>0</v>
          </cell>
          <cell r="G116">
            <v>150000</v>
          </cell>
        </row>
        <row r="117">
          <cell r="A117">
            <v>4152</v>
          </cell>
          <cell r="B117" t="str">
            <v>443870</v>
          </cell>
          <cell r="C117" t="str">
            <v>FRAIS INSPECT░ CC 17/11</v>
          </cell>
          <cell r="D117">
            <v>37943</v>
          </cell>
          <cell r="E117" t="str">
            <v>CC 056/03</v>
          </cell>
          <cell r="F117">
            <v>0</v>
          </cell>
          <cell r="G117">
            <v>150000</v>
          </cell>
        </row>
        <row r="118">
          <cell r="A118">
            <v>4392</v>
          </cell>
          <cell r="B118" t="str">
            <v>443870</v>
          </cell>
          <cell r="C118" t="str">
            <v>CC 056/03</v>
          </cell>
          <cell r="D118">
            <v>37970</v>
          </cell>
          <cell r="E118" t="str">
            <v>CC 056/03</v>
          </cell>
          <cell r="F118">
            <v>150000</v>
          </cell>
          <cell r="G118">
            <v>0</v>
          </cell>
        </row>
        <row r="119">
          <cell r="A119">
            <v>4153</v>
          </cell>
          <cell r="B119" t="str">
            <v>443870</v>
          </cell>
          <cell r="C119" t="str">
            <v>FRAIS INSPECT░ CC  18/11</v>
          </cell>
          <cell r="D119">
            <v>37944</v>
          </cell>
          <cell r="E119" t="str">
            <v>CC 057/03</v>
          </cell>
          <cell r="F119">
            <v>0</v>
          </cell>
          <cell r="G119">
            <v>150000</v>
          </cell>
        </row>
        <row r="120">
          <cell r="A120">
            <v>4167</v>
          </cell>
          <cell r="B120" t="str">
            <v>443870</v>
          </cell>
          <cell r="C120" t="str">
            <v>CC 057/03</v>
          </cell>
          <cell r="D120">
            <v>37946</v>
          </cell>
          <cell r="E120" t="str">
            <v>CC 057/03</v>
          </cell>
          <cell r="F120">
            <v>150000</v>
          </cell>
          <cell r="G120">
            <v>0</v>
          </cell>
        </row>
        <row r="121">
          <cell r="A121">
            <v>4154</v>
          </cell>
          <cell r="B121" t="str">
            <v>443870</v>
          </cell>
          <cell r="C121" t="str">
            <v>FRAIS INSPECT░ CC 17/11</v>
          </cell>
          <cell r="D121">
            <v>37944</v>
          </cell>
          <cell r="E121" t="str">
            <v>CC 058/03</v>
          </cell>
          <cell r="F121">
            <v>0</v>
          </cell>
          <cell r="G121">
            <v>150000</v>
          </cell>
        </row>
        <row r="122">
          <cell r="A122">
            <v>4171</v>
          </cell>
          <cell r="B122" t="str">
            <v>443870</v>
          </cell>
          <cell r="C122" t="str">
            <v>CC 058/03</v>
          </cell>
          <cell r="D122">
            <v>37950</v>
          </cell>
          <cell r="E122" t="str">
            <v>CC 058/03</v>
          </cell>
          <cell r="F122">
            <v>150000</v>
          </cell>
          <cell r="G122">
            <v>0</v>
          </cell>
        </row>
        <row r="123">
          <cell r="A123">
            <v>4155</v>
          </cell>
          <cell r="B123" t="str">
            <v>443870</v>
          </cell>
          <cell r="C123" t="str">
            <v>FRAIS INSPECT░ CC 13/11</v>
          </cell>
          <cell r="D123">
            <v>37944</v>
          </cell>
          <cell r="E123" t="str">
            <v>CC 059/03</v>
          </cell>
          <cell r="F123">
            <v>0</v>
          </cell>
          <cell r="G123">
            <v>2300000</v>
          </cell>
        </row>
        <row r="124">
          <cell r="A124">
            <v>4162</v>
          </cell>
          <cell r="B124" t="str">
            <v>443870</v>
          </cell>
          <cell r="C124" t="str">
            <v>CC 059/03</v>
          </cell>
          <cell r="D124">
            <v>37946</v>
          </cell>
          <cell r="E124" t="str">
            <v>CC 059/03</v>
          </cell>
          <cell r="F124">
            <v>2300000</v>
          </cell>
          <cell r="G124">
            <v>0</v>
          </cell>
        </row>
        <row r="125">
          <cell r="A125">
            <v>4156</v>
          </cell>
          <cell r="B125" t="str">
            <v>443870</v>
          </cell>
          <cell r="C125" t="str">
            <v>FRAIS INSPECT░ CC 07/11</v>
          </cell>
          <cell r="D125">
            <v>37942</v>
          </cell>
          <cell r="E125" t="str">
            <v>CC 060/03</v>
          </cell>
          <cell r="F125">
            <v>0</v>
          </cell>
          <cell r="G125">
            <v>300000</v>
          </cell>
        </row>
        <row r="126">
          <cell r="A126">
            <v>4157</v>
          </cell>
          <cell r="B126" t="str">
            <v>443870</v>
          </cell>
          <cell r="C126" t="str">
            <v>FRAIS INSPECT░ CC 20/11</v>
          </cell>
          <cell r="D126">
            <v>37946</v>
          </cell>
          <cell r="E126" t="str">
            <v>CC 061/03</v>
          </cell>
          <cell r="F126">
            <v>0</v>
          </cell>
          <cell r="G126">
            <v>660000</v>
          </cell>
        </row>
        <row r="127">
          <cell r="A127">
            <v>4169</v>
          </cell>
          <cell r="B127" t="str">
            <v>443870</v>
          </cell>
          <cell r="C127" t="str">
            <v>CC 061/03</v>
          </cell>
          <cell r="D127">
            <v>37946</v>
          </cell>
          <cell r="E127" t="str">
            <v>CC 061/03</v>
          </cell>
          <cell r="F127">
            <v>660000</v>
          </cell>
          <cell r="G127">
            <v>0</v>
          </cell>
        </row>
        <row r="128">
          <cell r="A128">
            <v>4158</v>
          </cell>
          <cell r="B128" t="str">
            <v>443870</v>
          </cell>
          <cell r="C128" t="str">
            <v>FRAIS INSPECT░ CC 24/11</v>
          </cell>
          <cell r="D128">
            <v>37949</v>
          </cell>
          <cell r="E128" t="str">
            <v>CC 062/03</v>
          </cell>
          <cell r="F128">
            <v>0</v>
          </cell>
          <cell r="G128">
            <v>440000</v>
          </cell>
        </row>
        <row r="129">
          <cell r="A129">
            <v>4159</v>
          </cell>
          <cell r="B129" t="str">
            <v>443870</v>
          </cell>
          <cell r="C129" t="str">
            <v>FRAIS INSPECT░ CC 20/11</v>
          </cell>
          <cell r="D129">
            <v>37950</v>
          </cell>
          <cell r="E129" t="str">
            <v>CC 063/03</v>
          </cell>
          <cell r="F129">
            <v>0</v>
          </cell>
          <cell r="G129">
            <v>150000</v>
          </cell>
        </row>
        <row r="130">
          <cell r="A130">
            <v>4393</v>
          </cell>
          <cell r="B130" t="str">
            <v>443870</v>
          </cell>
          <cell r="C130" t="str">
            <v>CC 063/03</v>
          </cell>
          <cell r="D130">
            <v>37970</v>
          </cell>
          <cell r="E130" t="str">
            <v>CC 063/03</v>
          </cell>
          <cell r="F130">
            <v>150000</v>
          </cell>
          <cell r="G130">
            <v>0</v>
          </cell>
        </row>
        <row r="131">
          <cell r="A131">
            <v>4160</v>
          </cell>
          <cell r="B131" t="str">
            <v>443870</v>
          </cell>
          <cell r="C131" t="str">
            <v>FRAIS INSPECT░ CC 20/11</v>
          </cell>
          <cell r="D131">
            <v>37945</v>
          </cell>
          <cell r="E131" t="str">
            <v>CC 064/03</v>
          </cell>
          <cell r="F131">
            <v>0</v>
          </cell>
          <cell r="G131">
            <v>150000</v>
          </cell>
        </row>
        <row r="132">
          <cell r="A132">
            <v>4545</v>
          </cell>
          <cell r="B132" t="str">
            <v>443870</v>
          </cell>
          <cell r="C132" t="str">
            <v>FRAIS INSPEC░ CC</v>
          </cell>
          <cell r="D132">
            <v>37960</v>
          </cell>
          <cell r="E132" t="str">
            <v>CC 065/03</v>
          </cell>
          <cell r="F132">
            <v>0</v>
          </cell>
          <cell r="G132">
            <v>260000</v>
          </cell>
        </row>
        <row r="133">
          <cell r="A133">
            <v>4384</v>
          </cell>
          <cell r="B133" t="str">
            <v>443870</v>
          </cell>
          <cell r="C133" t="str">
            <v>FRAIS INSPECT░ CC  08/12</v>
          </cell>
          <cell r="D133">
            <v>37965</v>
          </cell>
          <cell r="E133" t="str">
            <v>CC 066/03</v>
          </cell>
          <cell r="F133">
            <v>0</v>
          </cell>
          <cell r="G133">
            <v>260000</v>
          </cell>
        </row>
        <row r="134">
          <cell r="A134">
            <v>4544</v>
          </cell>
          <cell r="B134" t="str">
            <v>443870</v>
          </cell>
          <cell r="C134" t="str">
            <v>CC 066/03</v>
          </cell>
          <cell r="D134">
            <v>37965</v>
          </cell>
          <cell r="E134" t="str">
            <v>CC 066/03</v>
          </cell>
          <cell r="F134">
            <v>260000</v>
          </cell>
          <cell r="G134">
            <v>0</v>
          </cell>
        </row>
        <row r="135">
          <cell r="A135">
            <v>4385</v>
          </cell>
          <cell r="B135" t="str">
            <v>443870</v>
          </cell>
          <cell r="C135" t="str">
            <v>FRAIS INSPECT░ CC 08/12</v>
          </cell>
          <cell r="D135">
            <v>37967</v>
          </cell>
          <cell r="E135" t="str">
            <v>CC 067/03</v>
          </cell>
          <cell r="F135">
            <v>0</v>
          </cell>
          <cell r="G135">
            <v>260000</v>
          </cell>
        </row>
        <row r="136">
          <cell r="A136">
            <v>4478</v>
          </cell>
          <cell r="B136" t="str">
            <v>443870</v>
          </cell>
          <cell r="C136" t="str">
            <v>CC 067/03</v>
          </cell>
          <cell r="D136">
            <v>37969</v>
          </cell>
          <cell r="E136" t="str">
            <v>CC 067/03</v>
          </cell>
          <cell r="F136">
            <v>260000</v>
          </cell>
          <cell r="G136">
            <v>0</v>
          </cell>
        </row>
        <row r="137">
          <cell r="A137">
            <v>4546</v>
          </cell>
          <cell r="B137" t="str">
            <v>443870</v>
          </cell>
          <cell r="C137" t="str">
            <v>FRAIS INSPEC░ CC</v>
          </cell>
          <cell r="D137">
            <v>37971</v>
          </cell>
          <cell r="E137" t="str">
            <v>CC 068/03</v>
          </cell>
          <cell r="F137">
            <v>0</v>
          </cell>
          <cell r="G137">
            <v>350000</v>
          </cell>
        </row>
        <row r="138">
          <cell r="A138">
            <v>3194</v>
          </cell>
          <cell r="B138" t="str">
            <v>443870</v>
          </cell>
          <cell r="C138" t="str">
            <v>FRAIS D'INSPECTION CC</v>
          </cell>
          <cell r="D138">
            <v>37880</v>
          </cell>
          <cell r="E138" t="str">
            <v>CC 40/03</v>
          </cell>
          <cell r="F138">
            <v>0</v>
          </cell>
          <cell r="G138">
            <v>150000</v>
          </cell>
        </row>
        <row r="139">
          <cell r="A139">
            <v>3195</v>
          </cell>
          <cell r="B139" t="str">
            <v>443870</v>
          </cell>
          <cell r="C139" t="str">
            <v>FRAIS D'INSPECTION CC</v>
          </cell>
          <cell r="D139">
            <v>37887</v>
          </cell>
          <cell r="E139" t="str">
            <v>CC 41/03</v>
          </cell>
          <cell r="F139">
            <v>0</v>
          </cell>
          <cell r="G139">
            <v>150000</v>
          </cell>
        </row>
        <row r="140">
          <cell r="A140">
            <v>476</v>
          </cell>
          <cell r="B140" t="str">
            <v>443870</v>
          </cell>
          <cell r="C140" t="str">
            <v>MISE EN ROUTE MOTEUR CFR</v>
          </cell>
          <cell r="D140">
            <v>37649</v>
          </cell>
          <cell r="E140" t="str">
            <v>GAL 008/02</v>
          </cell>
          <cell r="F140">
            <v>499933</v>
          </cell>
          <cell r="G140">
            <v>0</v>
          </cell>
        </row>
        <row r="141">
          <cell r="A141">
            <v>700</v>
          </cell>
          <cell r="B141" t="str">
            <v>443870</v>
          </cell>
          <cell r="C141" t="str">
            <v>FRAIS ANALYSE XTS</v>
          </cell>
          <cell r="D141">
            <v>37698</v>
          </cell>
          <cell r="E141" t="str">
            <v>GAL 028/03</v>
          </cell>
          <cell r="F141">
            <v>0</v>
          </cell>
          <cell r="G141">
            <v>359399</v>
          </cell>
        </row>
        <row r="142">
          <cell r="A142">
            <v>1237</v>
          </cell>
          <cell r="B142" t="str">
            <v>443870</v>
          </cell>
          <cell r="C142" t="str">
            <v>FRAIS D'ANALYSE PRODUITS</v>
          </cell>
          <cell r="D142">
            <v>37721</v>
          </cell>
          <cell r="E142" t="str">
            <v>GAL 028/03</v>
          </cell>
          <cell r="F142">
            <v>359399</v>
          </cell>
          <cell r="G142">
            <v>0</v>
          </cell>
        </row>
        <row r="143">
          <cell r="A143">
            <v>1884</v>
          </cell>
          <cell r="B143" t="str">
            <v>443870</v>
          </cell>
          <cell r="C143" t="str">
            <v>FRAIS ANALYSES TENEUR EN</v>
          </cell>
          <cell r="D143">
            <v>37778</v>
          </cell>
          <cell r="E143" t="str">
            <v>GAL 075/03</v>
          </cell>
          <cell r="F143">
            <v>0</v>
          </cell>
          <cell r="G143">
            <v>277202</v>
          </cell>
        </row>
        <row r="144">
          <cell r="A144">
            <v>2735</v>
          </cell>
          <cell r="B144" t="str">
            <v>443870</v>
          </cell>
          <cell r="C144" t="str">
            <v>GAL 075/03</v>
          </cell>
          <cell r="D144">
            <v>37841</v>
          </cell>
          <cell r="E144" t="str">
            <v>GAL 075/03</v>
          </cell>
          <cell r="F144">
            <v>277202</v>
          </cell>
          <cell r="G144">
            <v>0</v>
          </cell>
        </row>
        <row r="145">
          <cell r="A145">
            <v>873</v>
          </cell>
          <cell r="B145" t="str">
            <v>443870</v>
          </cell>
          <cell r="C145" t="str">
            <v>FRAIS D'ANALYSE XTS</v>
          </cell>
          <cell r="D145">
            <v>37706</v>
          </cell>
          <cell r="E145" t="str">
            <v>JOV 032/03</v>
          </cell>
          <cell r="F145">
            <v>0</v>
          </cell>
          <cell r="G145">
            <v>310601</v>
          </cell>
        </row>
        <row r="146">
          <cell r="A146">
            <v>1249</v>
          </cell>
          <cell r="B146" t="str">
            <v>443870</v>
          </cell>
          <cell r="C146" t="str">
            <v>FRAIS ANALYSE PRODUITS</v>
          </cell>
          <cell r="D146">
            <v>37734</v>
          </cell>
          <cell r="E146" t="str">
            <v>JOV 032/03</v>
          </cell>
          <cell r="F146">
            <v>310601</v>
          </cell>
          <cell r="G146">
            <v>0</v>
          </cell>
        </row>
        <row r="147">
          <cell r="A147">
            <v>515</v>
          </cell>
          <cell r="B147" t="str">
            <v>443870</v>
          </cell>
          <cell r="C147" t="str">
            <v>FRAIS D'ANALYSES DE CARB</v>
          </cell>
          <cell r="D147">
            <v>37630</v>
          </cell>
          <cell r="E147" t="str">
            <v>JOV 119/02</v>
          </cell>
          <cell r="F147">
            <v>1057541</v>
          </cell>
          <cell r="G147">
            <v>0</v>
          </cell>
        </row>
        <row r="148">
          <cell r="A148">
            <v>680</v>
          </cell>
          <cell r="B148" t="str">
            <v>443870</v>
          </cell>
          <cell r="C148" t="str">
            <v>STABILITE THERMIQUE</v>
          </cell>
          <cell r="D148">
            <v>37634</v>
          </cell>
          <cell r="E148" t="str">
            <v>LOG 006/03</v>
          </cell>
          <cell r="F148">
            <v>0</v>
          </cell>
          <cell r="G148">
            <v>805940</v>
          </cell>
        </row>
        <row r="149">
          <cell r="A149">
            <v>1234</v>
          </cell>
          <cell r="B149" t="str">
            <v>443870</v>
          </cell>
          <cell r="C149" t="str">
            <v>STABILITE THERMIQUE</v>
          </cell>
          <cell r="D149">
            <v>37712</v>
          </cell>
          <cell r="E149" t="str">
            <v>LOG 006/03</v>
          </cell>
          <cell r="F149">
            <v>805940</v>
          </cell>
          <cell r="G149">
            <v>0</v>
          </cell>
        </row>
        <row r="150">
          <cell r="A150">
            <v>703</v>
          </cell>
          <cell r="B150" t="str">
            <v>443870</v>
          </cell>
          <cell r="C150" t="str">
            <v>STABILITE THERMIQUE</v>
          </cell>
          <cell r="D150">
            <v>37705</v>
          </cell>
          <cell r="E150" t="str">
            <v>LOG 031/03</v>
          </cell>
          <cell r="F150">
            <v>0</v>
          </cell>
          <cell r="G150">
            <v>1611880</v>
          </cell>
        </row>
        <row r="151">
          <cell r="A151">
            <v>1280</v>
          </cell>
          <cell r="B151" t="str">
            <v>443870</v>
          </cell>
          <cell r="C151" t="str">
            <v>STABILITE THERMIQUE</v>
          </cell>
          <cell r="D151">
            <v>37757</v>
          </cell>
          <cell r="E151" t="str">
            <v>LOG 031/03</v>
          </cell>
          <cell r="F151">
            <v>1611880</v>
          </cell>
          <cell r="G151">
            <v>0</v>
          </cell>
        </row>
        <row r="152">
          <cell r="A152">
            <v>1879</v>
          </cell>
          <cell r="B152" t="str">
            <v>443870</v>
          </cell>
          <cell r="C152" t="str">
            <v>LOG 070/03</v>
          </cell>
          <cell r="D152">
            <v>37764</v>
          </cell>
          <cell r="E152" t="str">
            <v>LOG 070/03</v>
          </cell>
          <cell r="F152">
            <v>0</v>
          </cell>
          <cell r="G152">
            <v>805940</v>
          </cell>
        </row>
        <row r="153">
          <cell r="A153">
            <v>2436</v>
          </cell>
          <cell r="B153" t="str">
            <v>443870</v>
          </cell>
          <cell r="C153" t="str">
            <v>STABILITE THERMIQUE</v>
          </cell>
          <cell r="D153">
            <v>37847</v>
          </cell>
          <cell r="E153" t="str">
            <v>LOG 070/03</v>
          </cell>
          <cell r="F153">
            <v>805940</v>
          </cell>
          <cell r="G153">
            <v>0</v>
          </cell>
        </row>
        <row r="154">
          <cell r="A154">
            <v>567</v>
          </cell>
          <cell r="B154" t="str">
            <v>443870</v>
          </cell>
          <cell r="C154" t="str">
            <v>STABILITE THERMIK 16/08/0</v>
          </cell>
          <cell r="D154">
            <v>37693</v>
          </cell>
          <cell r="E154" t="str">
            <v>LOG 076/02</v>
          </cell>
          <cell r="F154">
            <v>805940</v>
          </cell>
          <cell r="G154">
            <v>0</v>
          </cell>
        </row>
        <row r="155">
          <cell r="A155">
            <v>1887</v>
          </cell>
          <cell r="B155" t="str">
            <v>443870</v>
          </cell>
          <cell r="C155" t="str">
            <v>LOG 078/03</v>
          </cell>
          <cell r="D155">
            <v>37783</v>
          </cell>
          <cell r="E155" t="str">
            <v>LOG 078/03</v>
          </cell>
          <cell r="F155">
            <v>0</v>
          </cell>
          <cell r="G155">
            <v>805940</v>
          </cell>
        </row>
        <row r="156">
          <cell r="A156">
            <v>2437</v>
          </cell>
          <cell r="B156" t="str">
            <v>443870</v>
          </cell>
          <cell r="C156" t="str">
            <v>STABILITE THERMIQUE</v>
          </cell>
          <cell r="D156">
            <v>37847</v>
          </cell>
          <cell r="E156" t="str">
            <v>LOG 078/03</v>
          </cell>
          <cell r="F156">
            <v>805940</v>
          </cell>
          <cell r="G156">
            <v>0</v>
          </cell>
        </row>
        <row r="157">
          <cell r="A157">
            <v>1888</v>
          </cell>
          <cell r="B157" t="str">
            <v>443870</v>
          </cell>
          <cell r="C157" t="str">
            <v>LOG 079/03</v>
          </cell>
          <cell r="D157">
            <v>37788</v>
          </cell>
          <cell r="E157" t="str">
            <v>LOG 079/03</v>
          </cell>
          <cell r="F157">
            <v>0</v>
          </cell>
          <cell r="G157">
            <v>805940</v>
          </cell>
        </row>
        <row r="158">
          <cell r="A158">
            <v>2438</v>
          </cell>
          <cell r="B158" t="str">
            <v>443870</v>
          </cell>
          <cell r="C158" t="str">
            <v>STABILITE THERMIQUE</v>
          </cell>
          <cell r="D158">
            <v>37847</v>
          </cell>
          <cell r="E158" t="str">
            <v>LOG 079/03</v>
          </cell>
          <cell r="F158">
            <v>805940</v>
          </cell>
          <cell r="G158">
            <v>0</v>
          </cell>
        </row>
        <row r="159">
          <cell r="A159">
            <v>947</v>
          </cell>
          <cell r="B159" t="str">
            <v>443870</v>
          </cell>
          <cell r="C159" t="str">
            <v>STABILITE THERMIQUE</v>
          </cell>
          <cell r="D159">
            <v>37697</v>
          </cell>
          <cell r="E159" t="str">
            <v>LOG 092/02</v>
          </cell>
          <cell r="F159">
            <v>805940</v>
          </cell>
          <cell r="G159">
            <v>0</v>
          </cell>
        </row>
        <row r="160">
          <cell r="A160">
            <v>544</v>
          </cell>
          <cell r="B160" t="str">
            <v>443870</v>
          </cell>
          <cell r="C160" t="str">
            <v>STABILITE THERMIQUE 22/10</v>
          </cell>
          <cell r="D160">
            <v>37643</v>
          </cell>
          <cell r="E160" t="str">
            <v>LOG 104/02</v>
          </cell>
          <cell r="F160">
            <v>805940</v>
          </cell>
          <cell r="G160">
            <v>0</v>
          </cell>
        </row>
        <row r="161">
          <cell r="A161">
            <v>511</v>
          </cell>
          <cell r="B161" t="str">
            <v>443870</v>
          </cell>
          <cell r="C161" t="str">
            <v>STABILITE THERMIQUE</v>
          </cell>
          <cell r="D161">
            <v>37659</v>
          </cell>
          <cell r="E161" t="str">
            <v>LOG 121/02</v>
          </cell>
          <cell r="F161">
            <v>805940</v>
          </cell>
          <cell r="G161">
            <v>0</v>
          </cell>
        </row>
        <row r="162">
          <cell r="A162">
            <v>512</v>
          </cell>
          <cell r="B162" t="str">
            <v>443870</v>
          </cell>
          <cell r="C162" t="str">
            <v>STABILITE THERMIQUE</v>
          </cell>
          <cell r="D162">
            <v>37659</v>
          </cell>
          <cell r="E162" t="str">
            <v>LOG 123/02</v>
          </cell>
          <cell r="F162">
            <v>1611880</v>
          </cell>
          <cell r="G162">
            <v>0</v>
          </cell>
        </row>
        <row r="163">
          <cell r="A163">
            <v>545</v>
          </cell>
          <cell r="B163" t="str">
            <v>443870</v>
          </cell>
          <cell r="C163" t="str">
            <v>STABILITE THERMIQUE 20/12</v>
          </cell>
          <cell r="D163">
            <v>37643</v>
          </cell>
          <cell r="E163" t="str">
            <v>LOG 127/02</v>
          </cell>
          <cell r="F163">
            <v>805940</v>
          </cell>
          <cell r="G163">
            <v>0</v>
          </cell>
        </row>
        <row r="164">
          <cell r="A164">
            <v>546</v>
          </cell>
          <cell r="B164" t="str">
            <v>443870</v>
          </cell>
          <cell r="C164" t="str">
            <v>STABILITE THERMIQUE 20/12</v>
          </cell>
          <cell r="D164">
            <v>37643</v>
          </cell>
          <cell r="E164" t="str">
            <v>LOG 128/02</v>
          </cell>
          <cell r="F164">
            <v>805940</v>
          </cell>
          <cell r="G164">
            <v>0</v>
          </cell>
        </row>
        <row r="165">
          <cell r="A165">
            <v>2726</v>
          </cell>
          <cell r="B165" t="str">
            <v>443870</v>
          </cell>
          <cell r="C165" t="str">
            <v>STABILITE THERMIQUE</v>
          </cell>
          <cell r="D165">
            <v>37867</v>
          </cell>
          <cell r="E165" t="str">
            <v>LOG 132/03</v>
          </cell>
          <cell r="F165">
            <v>0</v>
          </cell>
          <cell r="G165">
            <v>805940</v>
          </cell>
        </row>
        <row r="166">
          <cell r="A166">
            <v>3331</v>
          </cell>
          <cell r="B166" t="str">
            <v>443870</v>
          </cell>
          <cell r="C166" t="str">
            <v>LOG 132/03</v>
          </cell>
          <cell r="D166">
            <v>37888</v>
          </cell>
          <cell r="E166" t="str">
            <v>LOG 132/03</v>
          </cell>
          <cell r="F166">
            <v>805940</v>
          </cell>
          <cell r="G166">
            <v>0</v>
          </cell>
        </row>
        <row r="167">
          <cell r="A167">
            <v>3369</v>
          </cell>
          <cell r="B167" t="str">
            <v>443870</v>
          </cell>
          <cell r="C167" t="str">
            <v>STABILITE THERMIQUE</v>
          </cell>
          <cell r="D167">
            <v>37883</v>
          </cell>
          <cell r="E167" t="str">
            <v>LOG 147/03</v>
          </cell>
          <cell r="F167">
            <v>0</v>
          </cell>
          <cell r="G167">
            <v>1208910</v>
          </cell>
        </row>
        <row r="168">
          <cell r="A168">
            <v>3877</v>
          </cell>
          <cell r="B168" t="str">
            <v>443870</v>
          </cell>
          <cell r="C168" t="str">
            <v>LOG 147/03</v>
          </cell>
          <cell r="D168">
            <v>37929</v>
          </cell>
          <cell r="E168" t="str">
            <v>LOG 147/03</v>
          </cell>
          <cell r="F168">
            <v>1208910</v>
          </cell>
          <cell r="G168">
            <v>0</v>
          </cell>
        </row>
        <row r="169">
          <cell r="A169">
            <v>3375</v>
          </cell>
          <cell r="B169" t="str">
            <v>443870</v>
          </cell>
          <cell r="C169" t="str">
            <v>STABILITE THERMIQUE</v>
          </cell>
          <cell r="D169">
            <v>37895</v>
          </cell>
          <cell r="E169" t="str">
            <v>LOG 153/03</v>
          </cell>
          <cell r="F169">
            <v>0</v>
          </cell>
          <cell r="G169">
            <v>805940</v>
          </cell>
        </row>
        <row r="170">
          <cell r="A170">
            <v>3878</v>
          </cell>
          <cell r="B170" t="str">
            <v>443870</v>
          </cell>
          <cell r="C170" t="str">
            <v>LOG 153/03</v>
          </cell>
          <cell r="D170">
            <v>37929</v>
          </cell>
          <cell r="E170" t="str">
            <v>LOG 153/03</v>
          </cell>
          <cell r="F170">
            <v>805940</v>
          </cell>
          <cell r="G170">
            <v>0</v>
          </cell>
        </row>
        <row r="171">
          <cell r="A171">
            <v>3625</v>
          </cell>
          <cell r="B171" t="str">
            <v>443870</v>
          </cell>
          <cell r="C171" t="str">
            <v>STABILITE THERMIQUE</v>
          </cell>
          <cell r="D171">
            <v>37901</v>
          </cell>
          <cell r="E171" t="str">
            <v>LOG 158/03</v>
          </cell>
          <cell r="F171">
            <v>0</v>
          </cell>
          <cell r="G171">
            <v>805940</v>
          </cell>
        </row>
        <row r="172">
          <cell r="A172">
            <v>3879</v>
          </cell>
          <cell r="B172" t="str">
            <v>443870</v>
          </cell>
          <cell r="C172" t="str">
            <v>LOG 158/03</v>
          </cell>
          <cell r="D172">
            <v>37929</v>
          </cell>
          <cell r="E172" t="str">
            <v>LOG 158/03</v>
          </cell>
          <cell r="F172">
            <v>805940</v>
          </cell>
          <cell r="G172">
            <v>0</v>
          </cell>
        </row>
        <row r="173">
          <cell r="A173">
            <v>3629</v>
          </cell>
          <cell r="B173" t="str">
            <v>443870</v>
          </cell>
          <cell r="C173" t="str">
            <v>STABILITE THERMIQUE</v>
          </cell>
          <cell r="D173">
            <v>37907</v>
          </cell>
          <cell r="E173" t="str">
            <v>LOG 162/03</v>
          </cell>
          <cell r="F173">
            <v>0</v>
          </cell>
          <cell r="G173">
            <v>805940</v>
          </cell>
        </row>
        <row r="174">
          <cell r="A174">
            <v>3875</v>
          </cell>
          <cell r="B174" t="str">
            <v>443870</v>
          </cell>
          <cell r="C174" t="str">
            <v>LOG 162/03</v>
          </cell>
          <cell r="D174">
            <v>37929</v>
          </cell>
          <cell r="E174" t="str">
            <v>LOG 162/03</v>
          </cell>
          <cell r="F174">
            <v>805940</v>
          </cell>
          <cell r="G174">
            <v>0</v>
          </cell>
        </row>
        <row r="175">
          <cell r="A175">
            <v>3632</v>
          </cell>
          <cell r="B175" t="str">
            <v>443870</v>
          </cell>
          <cell r="C175" t="str">
            <v>STABILITE THERMIQUE</v>
          </cell>
          <cell r="D175">
            <v>37914</v>
          </cell>
          <cell r="E175" t="str">
            <v>LOG 165/03</v>
          </cell>
          <cell r="F175">
            <v>0</v>
          </cell>
          <cell r="G175">
            <v>805940</v>
          </cell>
        </row>
        <row r="176">
          <cell r="A176">
            <v>4150</v>
          </cell>
          <cell r="B176" t="str">
            <v>443870</v>
          </cell>
          <cell r="C176" t="str">
            <v>LOG 165/03</v>
          </cell>
          <cell r="D176">
            <v>37943</v>
          </cell>
          <cell r="E176" t="str">
            <v>LOG 165/03</v>
          </cell>
          <cell r="F176">
            <v>805940</v>
          </cell>
          <cell r="G176">
            <v>0</v>
          </cell>
        </row>
        <row r="177">
          <cell r="A177">
            <v>4269</v>
          </cell>
          <cell r="B177" t="str">
            <v>443870</v>
          </cell>
          <cell r="C177" t="str">
            <v>STABILITE THERMIQUE</v>
          </cell>
          <cell r="D177">
            <v>37949</v>
          </cell>
          <cell r="E177" t="str">
            <v>LOG 180/03</v>
          </cell>
          <cell r="F177">
            <v>0</v>
          </cell>
          <cell r="G177">
            <v>3223759</v>
          </cell>
        </row>
        <row r="178">
          <cell r="A178">
            <v>4479</v>
          </cell>
          <cell r="B178" t="str">
            <v>443870</v>
          </cell>
          <cell r="C178" t="str">
            <v>LOG 180/03</v>
          </cell>
          <cell r="D178">
            <v>37967</v>
          </cell>
          <cell r="E178" t="str">
            <v>LOG 180/03</v>
          </cell>
          <cell r="F178">
            <v>3223759</v>
          </cell>
          <cell r="G178">
            <v>0</v>
          </cell>
        </row>
        <row r="179">
          <cell r="A179">
            <v>4273</v>
          </cell>
          <cell r="B179" t="str">
            <v>443870</v>
          </cell>
          <cell r="C179" t="str">
            <v>STABILITE THERMIQUE</v>
          </cell>
          <cell r="D179">
            <v>37956</v>
          </cell>
          <cell r="E179" t="str">
            <v>LOG 188/03</v>
          </cell>
          <cell r="F179">
            <v>0</v>
          </cell>
          <cell r="G179">
            <v>805940</v>
          </cell>
        </row>
        <row r="180">
          <cell r="A180">
            <v>4500</v>
          </cell>
          <cell r="B180" t="str">
            <v>443870</v>
          </cell>
          <cell r="C180" t="str">
            <v>LOG 188/03</v>
          </cell>
          <cell r="D180">
            <v>37984</v>
          </cell>
          <cell r="E180" t="str">
            <v>LOG 188/03</v>
          </cell>
          <cell r="F180">
            <v>805940</v>
          </cell>
          <cell r="G180">
            <v>0</v>
          </cell>
        </row>
        <row r="181">
          <cell r="A181">
            <v>4449</v>
          </cell>
          <cell r="B181" t="str">
            <v>443870</v>
          </cell>
          <cell r="C181" t="str">
            <v>STABILITE THERMIQUE</v>
          </cell>
          <cell r="D181">
            <v>37974</v>
          </cell>
          <cell r="E181" t="str">
            <v>LOG 194/03</v>
          </cell>
          <cell r="F181">
            <v>0</v>
          </cell>
          <cell r="G181">
            <v>805940</v>
          </cell>
        </row>
        <row r="182">
          <cell r="A182">
            <v>4537</v>
          </cell>
          <cell r="B182" t="str">
            <v>443870</v>
          </cell>
          <cell r="C182" t="str">
            <v>STABILITE THERMIQUE</v>
          </cell>
          <cell r="D182">
            <v>37985</v>
          </cell>
          <cell r="E182" t="str">
            <v>LOG 201/03</v>
          </cell>
          <cell r="F182">
            <v>0</v>
          </cell>
          <cell r="G182">
            <v>805940</v>
          </cell>
        </row>
        <row r="183">
          <cell r="A183">
            <v>568</v>
          </cell>
          <cell r="B183" t="str">
            <v>443870</v>
          </cell>
          <cell r="C183" t="str">
            <v>STABILITE THERMIK 28/8/02</v>
          </cell>
          <cell r="D183">
            <v>37693</v>
          </cell>
          <cell r="E183" t="str">
            <v>LOG 85/02</v>
          </cell>
          <cell r="F183">
            <v>805940</v>
          </cell>
          <cell r="G183">
            <v>0</v>
          </cell>
        </row>
        <row r="184">
          <cell r="A184">
            <v>3368</v>
          </cell>
          <cell r="B184" t="str">
            <v>443870</v>
          </cell>
          <cell r="C184" t="str">
            <v>FRAIS RECERTIFIK░ JET A1</v>
          </cell>
          <cell r="D184">
            <v>37881</v>
          </cell>
          <cell r="E184" t="str">
            <v>MA  146/03</v>
          </cell>
          <cell r="F184">
            <v>0</v>
          </cell>
          <cell r="G184">
            <v>2587407</v>
          </cell>
        </row>
        <row r="185">
          <cell r="A185">
            <v>682</v>
          </cell>
          <cell r="B185" t="str">
            <v>443870</v>
          </cell>
          <cell r="C185" t="str">
            <v>FRAIS RECERTIFICA░ &amp; ANAL</v>
          </cell>
          <cell r="D185">
            <v>37651</v>
          </cell>
          <cell r="E185" t="str">
            <v>MA 012/03</v>
          </cell>
          <cell r="F185">
            <v>0</v>
          </cell>
          <cell r="G185">
            <v>5174815</v>
          </cell>
        </row>
        <row r="186">
          <cell r="A186">
            <v>683</v>
          </cell>
          <cell r="B186" t="str">
            <v>443870</v>
          </cell>
          <cell r="C186" t="str">
            <v>FRAIS RECERTIFICA░ XTS</v>
          </cell>
          <cell r="D186">
            <v>37664</v>
          </cell>
          <cell r="E186" t="str">
            <v>MA 013/03</v>
          </cell>
          <cell r="F186">
            <v>0</v>
          </cell>
          <cell r="G186">
            <v>1034963</v>
          </cell>
        </row>
        <row r="187">
          <cell r="A187">
            <v>1212</v>
          </cell>
          <cell r="B187" t="str">
            <v>443870</v>
          </cell>
          <cell r="C187" t="str">
            <v>FRAIS RECERTIFIK░ DU 31/0</v>
          </cell>
          <cell r="D187">
            <v>37719</v>
          </cell>
          <cell r="E187" t="str">
            <v>MA 013/03</v>
          </cell>
          <cell r="F187">
            <v>1034963</v>
          </cell>
          <cell r="G187">
            <v>0</v>
          </cell>
        </row>
        <row r="188">
          <cell r="A188">
            <v>684</v>
          </cell>
          <cell r="B188" t="str">
            <v>443870</v>
          </cell>
          <cell r="C188" t="str">
            <v>FRAIS RECERTIFICA░ XTS</v>
          </cell>
          <cell r="D188">
            <v>37664</v>
          </cell>
          <cell r="E188" t="str">
            <v>MA 014/03</v>
          </cell>
          <cell r="F188">
            <v>0</v>
          </cell>
          <cell r="G188">
            <v>1552444</v>
          </cell>
        </row>
        <row r="189">
          <cell r="A189">
            <v>1213</v>
          </cell>
          <cell r="B189" t="str">
            <v>443870</v>
          </cell>
          <cell r="C189" t="str">
            <v>FRAIS RECERTIFIK░ DU 4/02</v>
          </cell>
          <cell r="D189">
            <v>37719</v>
          </cell>
          <cell r="E189" t="str">
            <v>MA 014/03</v>
          </cell>
          <cell r="F189">
            <v>1552444</v>
          </cell>
          <cell r="G189">
            <v>0</v>
          </cell>
        </row>
        <row r="190">
          <cell r="A190">
            <v>687</v>
          </cell>
          <cell r="B190" t="str">
            <v>443870</v>
          </cell>
          <cell r="C190" t="str">
            <v>FRAIS ANALYSES GOM</v>
          </cell>
          <cell r="D190">
            <v>37670</v>
          </cell>
          <cell r="E190" t="str">
            <v>MA 017/03</v>
          </cell>
          <cell r="F190">
            <v>0</v>
          </cell>
          <cell r="G190">
            <v>423794</v>
          </cell>
        </row>
        <row r="191">
          <cell r="A191">
            <v>1216</v>
          </cell>
          <cell r="B191" t="str">
            <v>443870</v>
          </cell>
          <cell r="C191" t="str">
            <v>FRAIS ANALYS GOM ANTSIRAN</v>
          </cell>
          <cell r="D191">
            <v>37719</v>
          </cell>
          <cell r="E191" t="str">
            <v>MA 017/03</v>
          </cell>
          <cell r="F191">
            <v>423794</v>
          </cell>
          <cell r="G191">
            <v>0</v>
          </cell>
        </row>
        <row r="192">
          <cell r="A192">
            <v>688</v>
          </cell>
          <cell r="B192" t="str">
            <v>443870</v>
          </cell>
          <cell r="C192" t="str">
            <v>FRAIS ENVOI GASOIL A SGS</v>
          </cell>
          <cell r="D192">
            <v>37670</v>
          </cell>
          <cell r="E192" t="str">
            <v>MA 018/03</v>
          </cell>
          <cell r="F192">
            <v>0</v>
          </cell>
          <cell r="G192">
            <v>632818</v>
          </cell>
        </row>
        <row r="193">
          <cell r="A193">
            <v>689</v>
          </cell>
          <cell r="B193" t="str">
            <v>443870</v>
          </cell>
          <cell r="C193" t="str">
            <v>FRAIS RECERTIFICA░ XTS AV</v>
          </cell>
          <cell r="D193">
            <v>37671</v>
          </cell>
          <cell r="E193" t="str">
            <v>MA 019/03</v>
          </cell>
          <cell r="F193">
            <v>0</v>
          </cell>
          <cell r="G193">
            <v>1552444</v>
          </cell>
        </row>
        <row r="194">
          <cell r="A194">
            <v>1215</v>
          </cell>
          <cell r="B194" t="str">
            <v>443870</v>
          </cell>
          <cell r="C194" t="str">
            <v>FRAIS RECERTIFIK░ DU 6/02</v>
          </cell>
          <cell r="D194">
            <v>37719</v>
          </cell>
          <cell r="E194" t="str">
            <v>MA 019/03</v>
          </cell>
          <cell r="F194">
            <v>1552444</v>
          </cell>
          <cell r="G194">
            <v>0</v>
          </cell>
        </row>
        <row r="195">
          <cell r="A195">
            <v>691</v>
          </cell>
          <cell r="B195" t="str">
            <v>443870</v>
          </cell>
          <cell r="C195" t="str">
            <v>FRAIS RECERTIFICA░ XTS</v>
          </cell>
          <cell r="D195">
            <v>37676</v>
          </cell>
          <cell r="E195" t="str">
            <v>MA 021/03</v>
          </cell>
          <cell r="F195">
            <v>0</v>
          </cell>
          <cell r="G195">
            <v>1552444</v>
          </cell>
        </row>
        <row r="196">
          <cell r="A196">
            <v>1218</v>
          </cell>
          <cell r="B196" t="str">
            <v>443870</v>
          </cell>
          <cell r="C196" t="str">
            <v>FRAIS RECERTIFIK) DU 12/0</v>
          </cell>
          <cell r="D196">
            <v>37719</v>
          </cell>
          <cell r="E196" t="str">
            <v>MA 021/03</v>
          </cell>
          <cell r="F196">
            <v>1552444</v>
          </cell>
          <cell r="G196">
            <v>0</v>
          </cell>
        </row>
        <row r="197">
          <cell r="A197">
            <v>2669</v>
          </cell>
          <cell r="B197" t="str">
            <v>443870</v>
          </cell>
          <cell r="C197" t="str">
            <v>ANNULA░ MA 022/02</v>
          </cell>
          <cell r="D197">
            <v>37622</v>
          </cell>
          <cell r="E197" t="str">
            <v>MA 022/02</v>
          </cell>
          <cell r="F197">
            <v>792411</v>
          </cell>
          <cell r="G197">
            <v>0</v>
          </cell>
        </row>
        <row r="198">
          <cell r="A198">
            <v>692</v>
          </cell>
          <cell r="B198" t="str">
            <v>443870</v>
          </cell>
          <cell r="C198" t="str">
            <v>FRAIS RECERTIFICA░ AVGAS</v>
          </cell>
          <cell r="D198">
            <v>37676</v>
          </cell>
          <cell r="E198" t="str">
            <v>MA 022/03</v>
          </cell>
          <cell r="F198">
            <v>0</v>
          </cell>
          <cell r="G198">
            <v>355294</v>
          </cell>
        </row>
        <row r="199">
          <cell r="A199">
            <v>1217</v>
          </cell>
          <cell r="B199" t="str">
            <v>443870</v>
          </cell>
          <cell r="C199" t="str">
            <v>FRAIS RECERTIFIK░ AVGAS 1</v>
          </cell>
          <cell r="D199">
            <v>37719</v>
          </cell>
          <cell r="E199" t="str">
            <v>MA 022/03</v>
          </cell>
          <cell r="F199">
            <v>355294</v>
          </cell>
          <cell r="G199">
            <v>0</v>
          </cell>
        </row>
        <row r="200">
          <cell r="A200">
            <v>2670</v>
          </cell>
          <cell r="B200" t="str">
            <v>443870</v>
          </cell>
          <cell r="C200" t="str">
            <v>ANNULA░ MA 025/02</v>
          </cell>
          <cell r="D200">
            <v>37622</v>
          </cell>
          <cell r="E200" t="str">
            <v>MA 025/02</v>
          </cell>
          <cell r="F200">
            <v>621800</v>
          </cell>
          <cell r="G200">
            <v>0</v>
          </cell>
        </row>
        <row r="201">
          <cell r="A201">
            <v>697</v>
          </cell>
          <cell r="B201" t="str">
            <v>443870</v>
          </cell>
          <cell r="C201" t="str">
            <v>FRAIS RECERTIFIK░ XTS</v>
          </cell>
          <cell r="D201">
            <v>37683</v>
          </cell>
          <cell r="E201" t="str">
            <v>MA 025/03</v>
          </cell>
          <cell r="F201">
            <v>0</v>
          </cell>
          <cell r="G201">
            <v>3104889</v>
          </cell>
        </row>
        <row r="202">
          <cell r="A202">
            <v>1355</v>
          </cell>
          <cell r="B202" t="str">
            <v>443870</v>
          </cell>
          <cell r="C202" t="str">
            <v>FRAIS RECERTIFIK░ PROD AV</v>
          </cell>
          <cell r="D202">
            <v>37747</v>
          </cell>
          <cell r="E202" t="str">
            <v>MA 025/03</v>
          </cell>
          <cell r="F202">
            <v>3104889</v>
          </cell>
          <cell r="G202">
            <v>0</v>
          </cell>
        </row>
        <row r="203">
          <cell r="A203">
            <v>698</v>
          </cell>
          <cell r="B203" t="str">
            <v>443870</v>
          </cell>
          <cell r="C203" t="str">
            <v>FRAIS RECERTIFIK░</v>
          </cell>
          <cell r="D203">
            <v>37692</v>
          </cell>
          <cell r="E203" t="str">
            <v>MA 026/03</v>
          </cell>
          <cell r="F203">
            <v>0</v>
          </cell>
          <cell r="G203">
            <v>1034963</v>
          </cell>
        </row>
        <row r="204">
          <cell r="A204">
            <v>1364</v>
          </cell>
          <cell r="B204" t="str">
            <v>443870</v>
          </cell>
          <cell r="C204" t="str">
            <v>FRAIS RECERTIFIK░ PRDO AV</v>
          </cell>
          <cell r="D204">
            <v>37747</v>
          </cell>
          <cell r="E204" t="str">
            <v>MA 026/03</v>
          </cell>
          <cell r="F204">
            <v>1034963</v>
          </cell>
          <cell r="G204">
            <v>0</v>
          </cell>
        </row>
        <row r="205">
          <cell r="A205">
            <v>699</v>
          </cell>
          <cell r="B205" t="str">
            <v>443870</v>
          </cell>
          <cell r="C205" t="str">
            <v>FRAIS RECERTIFIK░ AVIA░</v>
          </cell>
          <cell r="D205">
            <v>37692</v>
          </cell>
          <cell r="E205" t="str">
            <v>MA 027/03</v>
          </cell>
          <cell r="F205">
            <v>0</v>
          </cell>
          <cell r="G205">
            <v>3104889</v>
          </cell>
        </row>
        <row r="206">
          <cell r="A206">
            <v>1356</v>
          </cell>
          <cell r="B206" t="str">
            <v>443870</v>
          </cell>
          <cell r="C206" t="str">
            <v>FRAIS RECERTIFIK░ PROD AV</v>
          </cell>
          <cell r="D206">
            <v>37747</v>
          </cell>
          <cell r="E206" t="str">
            <v>MA 027/03</v>
          </cell>
          <cell r="F206">
            <v>3104889</v>
          </cell>
          <cell r="G206">
            <v>0</v>
          </cell>
        </row>
        <row r="207">
          <cell r="A207">
            <v>701</v>
          </cell>
          <cell r="B207" t="str">
            <v>443870</v>
          </cell>
          <cell r="C207" t="str">
            <v>FRAIS RECERTIFIK░ AVIA░</v>
          </cell>
          <cell r="D207">
            <v>37700</v>
          </cell>
          <cell r="E207" t="str">
            <v>MA 029/03</v>
          </cell>
          <cell r="F207">
            <v>0</v>
          </cell>
          <cell r="G207">
            <v>3104889</v>
          </cell>
        </row>
        <row r="208">
          <cell r="A208">
            <v>1363</v>
          </cell>
          <cell r="B208" t="str">
            <v>443870</v>
          </cell>
          <cell r="C208" t="str">
            <v>FRAIS RECERTIFIK░ PROD AV</v>
          </cell>
          <cell r="D208">
            <v>37747</v>
          </cell>
          <cell r="E208" t="str">
            <v>MA 029/03</v>
          </cell>
          <cell r="F208">
            <v>3104889</v>
          </cell>
          <cell r="G208">
            <v>0</v>
          </cell>
        </row>
        <row r="209">
          <cell r="A209">
            <v>702</v>
          </cell>
          <cell r="B209" t="str">
            <v>443870</v>
          </cell>
          <cell r="C209" t="str">
            <v>FRAIS RECERTIFIK░ AVIA░</v>
          </cell>
          <cell r="D209">
            <v>37705</v>
          </cell>
          <cell r="E209" t="str">
            <v>MA 030/03</v>
          </cell>
          <cell r="F209">
            <v>0</v>
          </cell>
          <cell r="G209">
            <v>1034963</v>
          </cell>
        </row>
        <row r="210">
          <cell r="A210">
            <v>1357</v>
          </cell>
          <cell r="B210" t="str">
            <v>443870</v>
          </cell>
          <cell r="C210" t="str">
            <v>FRAIS RECERTIFIK░ PROD AV</v>
          </cell>
          <cell r="D210">
            <v>37747</v>
          </cell>
          <cell r="E210" t="str">
            <v>MA 030/03</v>
          </cell>
          <cell r="F210">
            <v>1034963</v>
          </cell>
          <cell r="G210">
            <v>0</v>
          </cell>
        </row>
        <row r="211">
          <cell r="A211">
            <v>874</v>
          </cell>
          <cell r="B211" t="str">
            <v>443870</v>
          </cell>
          <cell r="C211" t="str">
            <v>FRAIS RECERTIFK░ XTS AVIA</v>
          </cell>
          <cell r="D211">
            <v>37708</v>
          </cell>
          <cell r="E211" t="str">
            <v>MA 033/03</v>
          </cell>
          <cell r="F211">
            <v>0</v>
          </cell>
          <cell r="G211">
            <v>1552444</v>
          </cell>
        </row>
        <row r="212">
          <cell r="A212">
            <v>1358</v>
          </cell>
          <cell r="B212" t="str">
            <v>443870</v>
          </cell>
          <cell r="C212" t="str">
            <v>FRAIS RECERTIFIK░ PROD AV</v>
          </cell>
          <cell r="D212">
            <v>37747</v>
          </cell>
          <cell r="E212" t="str">
            <v>MA 033/03</v>
          </cell>
          <cell r="F212">
            <v>1552444</v>
          </cell>
          <cell r="G212">
            <v>0</v>
          </cell>
        </row>
        <row r="213">
          <cell r="A213">
            <v>1825</v>
          </cell>
          <cell r="B213" t="str">
            <v>443870</v>
          </cell>
          <cell r="C213" t="str">
            <v>TESTS /CAMION CITERNE</v>
          </cell>
          <cell r="D213">
            <v>37720</v>
          </cell>
          <cell r="E213" t="str">
            <v>MA 040/03</v>
          </cell>
          <cell r="F213">
            <v>0</v>
          </cell>
          <cell r="G213">
            <v>310900</v>
          </cell>
        </row>
        <row r="214">
          <cell r="A214">
            <v>2418</v>
          </cell>
          <cell r="B214" t="str">
            <v>443870</v>
          </cell>
          <cell r="C214" t="str">
            <v>TEST SYST CC 02/04/03</v>
          </cell>
          <cell r="D214">
            <v>37803</v>
          </cell>
          <cell r="E214" t="str">
            <v>MA 040/03</v>
          </cell>
          <cell r="F214">
            <v>310900</v>
          </cell>
          <cell r="G214">
            <v>0</v>
          </cell>
        </row>
        <row r="215">
          <cell r="A215">
            <v>1860</v>
          </cell>
          <cell r="B215" t="str">
            <v>443870</v>
          </cell>
          <cell r="C215" t="str">
            <v>MA 042/03</v>
          </cell>
          <cell r="D215">
            <v>37722</v>
          </cell>
          <cell r="E215" t="str">
            <v>MA 042/03</v>
          </cell>
          <cell r="F215">
            <v>0</v>
          </cell>
          <cell r="G215">
            <v>517482</v>
          </cell>
        </row>
        <row r="216">
          <cell r="A216">
            <v>2419</v>
          </cell>
          <cell r="B216" t="str">
            <v>443870</v>
          </cell>
          <cell r="C216" t="str">
            <v>FRAIS RECERTIFIK░ PRODUIT</v>
          </cell>
          <cell r="D216">
            <v>37803</v>
          </cell>
          <cell r="E216" t="str">
            <v>MA 042/03</v>
          </cell>
          <cell r="F216">
            <v>517482</v>
          </cell>
          <cell r="G216">
            <v>0</v>
          </cell>
        </row>
        <row r="217">
          <cell r="A217">
            <v>1861</v>
          </cell>
          <cell r="B217" t="str">
            <v>443870</v>
          </cell>
          <cell r="C217" t="str">
            <v>MA 044/03</v>
          </cell>
          <cell r="D217">
            <v>37722</v>
          </cell>
          <cell r="E217" t="str">
            <v>MA 044/03</v>
          </cell>
          <cell r="F217">
            <v>0</v>
          </cell>
          <cell r="G217">
            <v>310900</v>
          </cell>
        </row>
        <row r="218">
          <cell r="A218">
            <v>2420</v>
          </cell>
          <cell r="B218" t="str">
            <v>443870</v>
          </cell>
          <cell r="C218" t="str">
            <v>TEST SYST CC 10/04/03</v>
          </cell>
          <cell r="D218">
            <v>37803</v>
          </cell>
          <cell r="E218" t="str">
            <v>MA 044/03</v>
          </cell>
          <cell r="F218">
            <v>310900</v>
          </cell>
          <cell r="G218">
            <v>0</v>
          </cell>
        </row>
        <row r="219">
          <cell r="A219">
            <v>864</v>
          </cell>
          <cell r="B219" t="str">
            <v>443870</v>
          </cell>
          <cell r="C219" t="str">
            <v>FRAIS DF'ANALYSE JET A1</v>
          </cell>
          <cell r="D219">
            <v>37684</v>
          </cell>
          <cell r="E219" t="str">
            <v>MA 049/02</v>
          </cell>
          <cell r="F219">
            <v>1105071</v>
          </cell>
          <cell r="G219">
            <v>0</v>
          </cell>
        </row>
        <row r="220">
          <cell r="A220">
            <v>863</v>
          </cell>
          <cell r="B220" t="str">
            <v>443870</v>
          </cell>
          <cell r="C220" t="str">
            <v>FRAIS D'ANALYSE DPK</v>
          </cell>
          <cell r="D220">
            <v>37684</v>
          </cell>
          <cell r="E220" t="str">
            <v>MA 051/02</v>
          </cell>
          <cell r="F220">
            <v>157237</v>
          </cell>
          <cell r="G220">
            <v>0</v>
          </cell>
        </row>
        <row r="221">
          <cell r="A221">
            <v>862</v>
          </cell>
          <cell r="B221" t="str">
            <v>443870</v>
          </cell>
          <cell r="C221" t="str">
            <v>FRAIS D'ANALYSE E.T</v>
          </cell>
          <cell r="D221">
            <v>37684</v>
          </cell>
          <cell r="E221" t="str">
            <v>MA 052/02</v>
          </cell>
          <cell r="F221">
            <v>177423</v>
          </cell>
          <cell r="G221">
            <v>0</v>
          </cell>
        </row>
        <row r="222">
          <cell r="A222">
            <v>1862</v>
          </cell>
          <cell r="B222" t="str">
            <v>443870</v>
          </cell>
          <cell r="C222" t="str">
            <v>MA 052/03</v>
          </cell>
          <cell r="D222">
            <v>37741</v>
          </cell>
          <cell r="E222" t="str">
            <v>MA 052/03</v>
          </cell>
          <cell r="F222">
            <v>0</v>
          </cell>
          <cell r="G222">
            <v>1552444</v>
          </cell>
        </row>
        <row r="223">
          <cell r="A223">
            <v>2421</v>
          </cell>
          <cell r="B223" t="str">
            <v>443870</v>
          </cell>
          <cell r="C223" t="str">
            <v>FRAIS RECERTIFIK░ PRODUIT</v>
          </cell>
          <cell r="D223">
            <v>37803</v>
          </cell>
          <cell r="E223" t="str">
            <v>MA 052/03</v>
          </cell>
          <cell r="F223">
            <v>1552444</v>
          </cell>
          <cell r="G223">
            <v>0</v>
          </cell>
        </row>
        <row r="224">
          <cell r="A224">
            <v>1863</v>
          </cell>
          <cell r="B224" t="str">
            <v>443870</v>
          </cell>
          <cell r="C224" t="str">
            <v>MA 053/03</v>
          </cell>
          <cell r="D224">
            <v>37741</v>
          </cell>
          <cell r="E224" t="str">
            <v>MA 053/03</v>
          </cell>
          <cell r="F224">
            <v>0</v>
          </cell>
          <cell r="G224">
            <v>476571</v>
          </cell>
        </row>
        <row r="225">
          <cell r="A225">
            <v>2422</v>
          </cell>
          <cell r="B225" t="str">
            <v>443870</v>
          </cell>
          <cell r="C225" t="str">
            <v>FRAIS RECERTIFIK░ AVGAS</v>
          </cell>
          <cell r="D225">
            <v>37803</v>
          </cell>
          <cell r="E225" t="str">
            <v>MA 053/03</v>
          </cell>
          <cell r="F225">
            <v>476571</v>
          </cell>
          <cell r="G225">
            <v>0</v>
          </cell>
        </row>
        <row r="226">
          <cell r="A226">
            <v>1864</v>
          </cell>
          <cell r="B226" t="str">
            <v>443870</v>
          </cell>
          <cell r="C226" t="str">
            <v>MA 054/03</v>
          </cell>
          <cell r="D226">
            <v>37747</v>
          </cell>
          <cell r="E226" t="str">
            <v>MA 054/03</v>
          </cell>
          <cell r="F226">
            <v>0</v>
          </cell>
          <cell r="G226">
            <v>1034963</v>
          </cell>
        </row>
        <row r="227">
          <cell r="A227">
            <v>2423</v>
          </cell>
          <cell r="B227" t="str">
            <v>443870</v>
          </cell>
          <cell r="C227" t="str">
            <v>FRAIS RECERTIFIK░ PRODUIT</v>
          </cell>
          <cell r="D227">
            <v>37803</v>
          </cell>
          <cell r="E227" t="str">
            <v>MA 054/03</v>
          </cell>
          <cell r="F227">
            <v>1034963</v>
          </cell>
          <cell r="G227">
            <v>0</v>
          </cell>
        </row>
        <row r="228">
          <cell r="A228">
            <v>1867</v>
          </cell>
          <cell r="B228" t="str">
            <v>443870</v>
          </cell>
          <cell r="C228" t="str">
            <v>FRAIS ANALYSE GOM</v>
          </cell>
          <cell r="D228">
            <v>37748</v>
          </cell>
          <cell r="E228" t="str">
            <v>MA 057/03</v>
          </cell>
          <cell r="F228">
            <v>0</v>
          </cell>
          <cell r="G228">
            <v>465792</v>
          </cell>
        </row>
        <row r="229">
          <cell r="A229">
            <v>2772</v>
          </cell>
          <cell r="B229" t="str">
            <v>443870</v>
          </cell>
          <cell r="C229" t="str">
            <v>MA 057/03</v>
          </cell>
          <cell r="D229">
            <v>37847</v>
          </cell>
          <cell r="E229" t="str">
            <v>MA 057/03</v>
          </cell>
          <cell r="F229">
            <v>465792</v>
          </cell>
          <cell r="G229">
            <v>0</v>
          </cell>
        </row>
        <row r="230">
          <cell r="A230">
            <v>865</v>
          </cell>
          <cell r="B230" t="str">
            <v>443870</v>
          </cell>
          <cell r="C230" t="str">
            <v>FRAIS D'ANALYSE XTS</v>
          </cell>
          <cell r="D230">
            <v>37684</v>
          </cell>
          <cell r="E230" t="str">
            <v>MA 059/02</v>
          </cell>
          <cell r="F230">
            <v>348135</v>
          </cell>
          <cell r="G230">
            <v>0</v>
          </cell>
        </row>
        <row r="231">
          <cell r="A231">
            <v>1869</v>
          </cell>
          <cell r="B231" t="str">
            <v>443870</v>
          </cell>
          <cell r="C231" t="str">
            <v>FRAIS RECERTIFIK) PRODUIT</v>
          </cell>
          <cell r="D231">
            <v>37749</v>
          </cell>
          <cell r="E231" t="str">
            <v>MA 059/03</v>
          </cell>
          <cell r="F231">
            <v>0</v>
          </cell>
          <cell r="G231">
            <v>1552444</v>
          </cell>
        </row>
        <row r="232">
          <cell r="A232">
            <v>3847</v>
          </cell>
          <cell r="B232" t="str">
            <v>443870</v>
          </cell>
          <cell r="C232" t="str">
            <v>MA 059/03</v>
          </cell>
          <cell r="D232">
            <v>37928</v>
          </cell>
          <cell r="E232" t="str">
            <v>MA 059/03</v>
          </cell>
          <cell r="F232">
            <v>1552444</v>
          </cell>
          <cell r="G232">
            <v>0</v>
          </cell>
        </row>
        <row r="233">
          <cell r="A233">
            <v>1870</v>
          </cell>
          <cell r="B233" t="str">
            <v>443870</v>
          </cell>
          <cell r="C233" t="str">
            <v>MA 060/03</v>
          </cell>
          <cell r="D233">
            <v>37750</v>
          </cell>
          <cell r="E233" t="str">
            <v>MA 060/03</v>
          </cell>
          <cell r="F233">
            <v>0</v>
          </cell>
          <cell r="G233">
            <v>397544</v>
          </cell>
        </row>
        <row r="234">
          <cell r="A234">
            <v>2424</v>
          </cell>
          <cell r="B234" t="str">
            <v>443870</v>
          </cell>
          <cell r="C234" t="str">
            <v>FRAIS ANALYSE GO 26/04/03</v>
          </cell>
          <cell r="D234">
            <v>37803</v>
          </cell>
          <cell r="E234" t="str">
            <v>MA 060/03</v>
          </cell>
          <cell r="F234">
            <v>397544</v>
          </cell>
          <cell r="G234">
            <v>0</v>
          </cell>
        </row>
        <row r="235">
          <cell r="A235">
            <v>1872</v>
          </cell>
          <cell r="B235" t="str">
            <v>443870</v>
          </cell>
          <cell r="C235" t="str">
            <v>MA 062/03</v>
          </cell>
          <cell r="D235">
            <v>37753</v>
          </cell>
          <cell r="E235" t="str">
            <v>MA 062/03</v>
          </cell>
          <cell r="F235">
            <v>0</v>
          </cell>
          <cell r="G235">
            <v>1552444</v>
          </cell>
        </row>
        <row r="236">
          <cell r="A236">
            <v>2425</v>
          </cell>
          <cell r="B236" t="str">
            <v>443870</v>
          </cell>
          <cell r="C236" t="str">
            <v>FRAIS RECERTIFIK░ PRODUIT</v>
          </cell>
          <cell r="D236">
            <v>37803</v>
          </cell>
          <cell r="E236" t="str">
            <v>MA 062/03</v>
          </cell>
          <cell r="F236">
            <v>1552444</v>
          </cell>
          <cell r="G236">
            <v>0</v>
          </cell>
        </row>
        <row r="237">
          <cell r="A237">
            <v>1874</v>
          </cell>
          <cell r="B237" t="str">
            <v>443870</v>
          </cell>
          <cell r="C237" t="str">
            <v>MA 064/03</v>
          </cell>
          <cell r="D237">
            <v>37757</v>
          </cell>
          <cell r="E237" t="str">
            <v>MA 064/03</v>
          </cell>
          <cell r="F237">
            <v>0</v>
          </cell>
          <cell r="G237">
            <v>310900</v>
          </cell>
        </row>
        <row r="238">
          <cell r="A238">
            <v>2426</v>
          </cell>
          <cell r="B238" t="str">
            <v>443870</v>
          </cell>
          <cell r="C238" t="str">
            <v>TEST SYST CC 15/05/03</v>
          </cell>
          <cell r="D238">
            <v>37803</v>
          </cell>
          <cell r="E238" t="str">
            <v>MA 064/03</v>
          </cell>
          <cell r="F238">
            <v>310900</v>
          </cell>
          <cell r="G238">
            <v>0</v>
          </cell>
        </row>
        <row r="239">
          <cell r="A239">
            <v>1875</v>
          </cell>
          <cell r="B239" t="str">
            <v>443870</v>
          </cell>
          <cell r="C239" t="str">
            <v>MA 065/03</v>
          </cell>
          <cell r="D239">
            <v>37757</v>
          </cell>
          <cell r="E239" t="str">
            <v>MA 065/03</v>
          </cell>
          <cell r="F239">
            <v>0</v>
          </cell>
          <cell r="G239">
            <v>1034963</v>
          </cell>
        </row>
        <row r="240">
          <cell r="A240">
            <v>2427</v>
          </cell>
          <cell r="B240" t="str">
            <v>443870</v>
          </cell>
          <cell r="C240" t="str">
            <v>FRAIS RECERTIFIK░ PRODUIT</v>
          </cell>
          <cell r="D240">
            <v>37803</v>
          </cell>
          <cell r="E240" t="str">
            <v>MA 065/03</v>
          </cell>
          <cell r="F240">
            <v>1034963</v>
          </cell>
          <cell r="G240">
            <v>0</v>
          </cell>
        </row>
        <row r="241">
          <cell r="A241">
            <v>2461</v>
          </cell>
          <cell r="B241" t="str">
            <v>443870</v>
          </cell>
          <cell r="C241" t="str">
            <v>FRAIS RECERTIFIK░ PRODUIT</v>
          </cell>
          <cell r="D241">
            <v>37762</v>
          </cell>
          <cell r="E241" t="str">
            <v>MA 066/03</v>
          </cell>
          <cell r="F241">
            <v>0</v>
          </cell>
          <cell r="G241">
            <v>776222</v>
          </cell>
        </row>
        <row r="242">
          <cell r="A242">
            <v>2764</v>
          </cell>
          <cell r="B242" t="str">
            <v>443870</v>
          </cell>
          <cell r="C242" t="str">
            <v>MA 066/03</v>
          </cell>
          <cell r="D242">
            <v>37845</v>
          </cell>
          <cell r="E242" t="str">
            <v>MA 066/03</v>
          </cell>
          <cell r="F242">
            <v>776222</v>
          </cell>
          <cell r="G242">
            <v>0</v>
          </cell>
        </row>
        <row r="243">
          <cell r="A243">
            <v>1876</v>
          </cell>
          <cell r="B243" t="str">
            <v>443870</v>
          </cell>
          <cell r="C243" t="str">
            <v>MA 067/03</v>
          </cell>
          <cell r="D243">
            <v>37762</v>
          </cell>
          <cell r="E243" t="str">
            <v>MA 067/03</v>
          </cell>
          <cell r="F243">
            <v>0</v>
          </cell>
          <cell r="G243">
            <v>2069926</v>
          </cell>
        </row>
        <row r="244">
          <cell r="A244">
            <v>2428</v>
          </cell>
          <cell r="B244" t="str">
            <v>443870</v>
          </cell>
          <cell r="C244" t="str">
            <v>FRAIS RECERTIFIK░ PRODUIT</v>
          </cell>
          <cell r="D244">
            <v>37803</v>
          </cell>
          <cell r="E244" t="str">
            <v>MA 067/03</v>
          </cell>
          <cell r="F244">
            <v>2069926</v>
          </cell>
          <cell r="G244">
            <v>0</v>
          </cell>
        </row>
        <row r="245">
          <cell r="A245">
            <v>1878</v>
          </cell>
          <cell r="B245" t="str">
            <v>443870</v>
          </cell>
          <cell r="C245" t="str">
            <v>MA 069/03</v>
          </cell>
          <cell r="D245">
            <v>37764</v>
          </cell>
          <cell r="E245" t="str">
            <v>MA 069/03</v>
          </cell>
          <cell r="F245">
            <v>0</v>
          </cell>
          <cell r="G245">
            <v>1552444</v>
          </cell>
        </row>
        <row r="246">
          <cell r="A246">
            <v>2429</v>
          </cell>
          <cell r="B246" t="str">
            <v>443870</v>
          </cell>
          <cell r="C246" t="str">
            <v>FRAIS RECERTIFIK░ PRODUIT</v>
          </cell>
          <cell r="D246">
            <v>37803</v>
          </cell>
          <cell r="E246" t="str">
            <v>MA 069/03</v>
          </cell>
          <cell r="F246">
            <v>1552444</v>
          </cell>
          <cell r="G246">
            <v>0</v>
          </cell>
        </row>
        <row r="247">
          <cell r="A247">
            <v>1880</v>
          </cell>
          <cell r="B247" t="str">
            <v>443870</v>
          </cell>
          <cell r="C247" t="str">
            <v>FRAIS RECERTIFIK░ PRODUIT</v>
          </cell>
          <cell r="D247">
            <v>37768</v>
          </cell>
          <cell r="E247" t="str">
            <v>MA 071/03</v>
          </cell>
          <cell r="F247">
            <v>0</v>
          </cell>
          <cell r="G247">
            <v>1034963</v>
          </cell>
        </row>
        <row r="248">
          <cell r="A248">
            <v>2757</v>
          </cell>
          <cell r="B248" t="str">
            <v>443870</v>
          </cell>
          <cell r="C248" t="str">
            <v>MA 071/03</v>
          </cell>
          <cell r="D248">
            <v>37845</v>
          </cell>
          <cell r="E248" t="str">
            <v>MA 071/03</v>
          </cell>
          <cell r="F248">
            <v>1034963</v>
          </cell>
          <cell r="G248">
            <v>0</v>
          </cell>
        </row>
        <row r="249">
          <cell r="A249">
            <v>1881</v>
          </cell>
          <cell r="B249" t="str">
            <v>443870</v>
          </cell>
          <cell r="C249" t="str">
            <v>FRAIS RECERTIFIK░ PRODUIT</v>
          </cell>
          <cell r="D249">
            <v>37771</v>
          </cell>
          <cell r="E249" t="str">
            <v>MA 072/03</v>
          </cell>
          <cell r="F249">
            <v>0</v>
          </cell>
          <cell r="G249">
            <v>1552444</v>
          </cell>
        </row>
        <row r="250">
          <cell r="A250">
            <v>2770</v>
          </cell>
          <cell r="B250" t="str">
            <v>443870</v>
          </cell>
          <cell r="C250" t="str">
            <v>MA 072/03</v>
          </cell>
          <cell r="D250">
            <v>37845</v>
          </cell>
          <cell r="E250" t="str">
            <v>MA 072/03</v>
          </cell>
          <cell r="F250">
            <v>1552444</v>
          </cell>
          <cell r="G250">
            <v>0</v>
          </cell>
        </row>
        <row r="251">
          <cell r="A251">
            <v>1882</v>
          </cell>
          <cell r="B251" t="str">
            <v>443870</v>
          </cell>
          <cell r="C251" t="str">
            <v>FRAIS RECERTIFIK░ PRODUIT</v>
          </cell>
          <cell r="D251">
            <v>37775</v>
          </cell>
          <cell r="E251" t="str">
            <v>MA 073/03</v>
          </cell>
          <cell r="F251">
            <v>0</v>
          </cell>
          <cell r="G251">
            <v>1034963</v>
          </cell>
        </row>
        <row r="252">
          <cell r="A252">
            <v>2769</v>
          </cell>
          <cell r="B252" t="str">
            <v>443870</v>
          </cell>
          <cell r="C252" t="str">
            <v>MA 073/03</v>
          </cell>
          <cell r="D252">
            <v>37845</v>
          </cell>
          <cell r="E252" t="str">
            <v>MA 073/03</v>
          </cell>
          <cell r="F252">
            <v>1034963</v>
          </cell>
          <cell r="G252">
            <v>0</v>
          </cell>
        </row>
        <row r="253">
          <cell r="A253">
            <v>1883</v>
          </cell>
          <cell r="B253" t="str">
            <v>443870</v>
          </cell>
          <cell r="C253" t="str">
            <v>FRAIS RECERTIFIK░ PRODUIT</v>
          </cell>
          <cell r="D253">
            <v>37778</v>
          </cell>
          <cell r="E253" t="str">
            <v>MA 074/03</v>
          </cell>
          <cell r="F253">
            <v>0</v>
          </cell>
          <cell r="G253">
            <v>2587407</v>
          </cell>
        </row>
        <row r="254">
          <cell r="A254">
            <v>2768</v>
          </cell>
          <cell r="B254" t="str">
            <v>443870</v>
          </cell>
          <cell r="C254" t="str">
            <v>MA 074/03</v>
          </cell>
          <cell r="D254">
            <v>37845</v>
          </cell>
          <cell r="E254" t="str">
            <v>MA 074/03</v>
          </cell>
          <cell r="F254">
            <v>2587407</v>
          </cell>
          <cell r="G254">
            <v>0</v>
          </cell>
        </row>
        <row r="255">
          <cell r="A255">
            <v>1885</v>
          </cell>
          <cell r="B255" t="str">
            <v>443870</v>
          </cell>
          <cell r="C255" t="str">
            <v>FRAIS RECERTIFIK░ AVGAS</v>
          </cell>
          <cell r="D255">
            <v>37782</v>
          </cell>
          <cell r="E255" t="str">
            <v>MA 076/03</v>
          </cell>
          <cell r="F255">
            <v>0</v>
          </cell>
          <cell r="G255">
            <v>1906282</v>
          </cell>
        </row>
        <row r="256">
          <cell r="A256">
            <v>1886</v>
          </cell>
          <cell r="B256" t="str">
            <v>443870</v>
          </cell>
          <cell r="C256" t="str">
            <v>FRAIS RECERTIFIK░ PRODUIT</v>
          </cell>
          <cell r="D256">
            <v>37782</v>
          </cell>
          <cell r="E256" t="str">
            <v>MA 077/03</v>
          </cell>
          <cell r="F256">
            <v>0</v>
          </cell>
          <cell r="G256">
            <v>1552444</v>
          </cell>
        </row>
        <row r="257">
          <cell r="A257">
            <v>2763</v>
          </cell>
          <cell r="B257" t="str">
            <v>443870</v>
          </cell>
          <cell r="C257" t="str">
            <v>MA 077/03</v>
          </cell>
          <cell r="D257">
            <v>37845</v>
          </cell>
          <cell r="E257" t="str">
            <v>MA 077/03</v>
          </cell>
          <cell r="F257">
            <v>1552444</v>
          </cell>
          <cell r="G257">
            <v>0</v>
          </cell>
        </row>
        <row r="258">
          <cell r="A258">
            <v>1889</v>
          </cell>
          <cell r="B258" t="str">
            <v>443870</v>
          </cell>
          <cell r="C258" t="str">
            <v>TEST /CC</v>
          </cell>
          <cell r="D258">
            <v>37788</v>
          </cell>
          <cell r="E258" t="str">
            <v>MA 080/03</v>
          </cell>
          <cell r="F258">
            <v>0</v>
          </cell>
          <cell r="G258">
            <v>1632226</v>
          </cell>
        </row>
        <row r="259">
          <cell r="A259">
            <v>2754</v>
          </cell>
          <cell r="B259" t="str">
            <v>443870</v>
          </cell>
          <cell r="C259" t="str">
            <v>MA 080/03</v>
          </cell>
          <cell r="D259">
            <v>37845</v>
          </cell>
          <cell r="E259" t="str">
            <v>MA 080/03</v>
          </cell>
          <cell r="F259">
            <v>1632226</v>
          </cell>
          <cell r="G259">
            <v>0</v>
          </cell>
        </row>
        <row r="260">
          <cell r="A260">
            <v>1890</v>
          </cell>
          <cell r="B260" t="str">
            <v>443870</v>
          </cell>
          <cell r="C260" t="str">
            <v>FRAIS RECERTIFIK░ PRODUIT</v>
          </cell>
          <cell r="D260">
            <v>37790</v>
          </cell>
          <cell r="E260" t="str">
            <v>MA 081/03</v>
          </cell>
          <cell r="F260">
            <v>0</v>
          </cell>
          <cell r="G260">
            <v>2587407</v>
          </cell>
        </row>
        <row r="261">
          <cell r="A261">
            <v>2755</v>
          </cell>
          <cell r="B261" t="str">
            <v>443870</v>
          </cell>
          <cell r="C261" t="str">
            <v>MA 081/03</v>
          </cell>
          <cell r="D261">
            <v>37845</v>
          </cell>
          <cell r="E261" t="str">
            <v>MA 081/03</v>
          </cell>
          <cell r="F261">
            <v>2587407</v>
          </cell>
          <cell r="G261">
            <v>0</v>
          </cell>
        </row>
        <row r="262">
          <cell r="A262">
            <v>1891</v>
          </cell>
          <cell r="B262" t="str">
            <v>443870</v>
          </cell>
          <cell r="C262" t="str">
            <v>FRAIS RECERTIFIK░ PRODUIT</v>
          </cell>
          <cell r="D262">
            <v>37792</v>
          </cell>
          <cell r="E262" t="str">
            <v>MA 082/03</v>
          </cell>
          <cell r="F262">
            <v>0</v>
          </cell>
          <cell r="G262">
            <v>2573481</v>
          </cell>
        </row>
        <row r="263">
          <cell r="A263">
            <v>2758</v>
          </cell>
          <cell r="B263" t="str">
            <v>443870</v>
          </cell>
          <cell r="C263" t="str">
            <v>MA 082/03</v>
          </cell>
          <cell r="D263">
            <v>37845</v>
          </cell>
          <cell r="E263" t="str">
            <v>MA 082/03</v>
          </cell>
          <cell r="F263">
            <v>2573481</v>
          </cell>
          <cell r="G263">
            <v>0</v>
          </cell>
        </row>
        <row r="264">
          <cell r="A264">
            <v>1892</v>
          </cell>
          <cell r="B264" t="str">
            <v>443870</v>
          </cell>
          <cell r="C264" t="str">
            <v>FRAIS RECERTIFIK░ PRODUIT</v>
          </cell>
          <cell r="D264">
            <v>37789</v>
          </cell>
          <cell r="E264" t="str">
            <v>MA 083/03</v>
          </cell>
          <cell r="F264">
            <v>0</v>
          </cell>
          <cell r="G264">
            <v>1552444</v>
          </cell>
        </row>
        <row r="265">
          <cell r="A265">
            <v>2759</v>
          </cell>
          <cell r="B265" t="str">
            <v>443870</v>
          </cell>
          <cell r="C265" t="str">
            <v>MA 083/03</v>
          </cell>
          <cell r="D265">
            <v>37845</v>
          </cell>
          <cell r="E265" t="str">
            <v>MA 083/03</v>
          </cell>
          <cell r="F265">
            <v>1552444</v>
          </cell>
          <cell r="G265">
            <v>0</v>
          </cell>
        </row>
        <row r="266">
          <cell r="A266">
            <v>1894</v>
          </cell>
          <cell r="B266" t="str">
            <v>443870</v>
          </cell>
          <cell r="C266" t="str">
            <v>FRAIS RECERTIFIK░ PRODUIT</v>
          </cell>
          <cell r="D266">
            <v>37795</v>
          </cell>
          <cell r="E266" t="str">
            <v>MA 085/03</v>
          </cell>
          <cell r="F266">
            <v>0</v>
          </cell>
          <cell r="G266">
            <v>1552444</v>
          </cell>
        </row>
        <row r="267">
          <cell r="A267">
            <v>2784</v>
          </cell>
          <cell r="B267" t="str">
            <v>443870</v>
          </cell>
          <cell r="C267" t="str">
            <v>MA 085/03</v>
          </cell>
          <cell r="D267">
            <v>37866</v>
          </cell>
          <cell r="E267" t="str">
            <v>MA 085/03</v>
          </cell>
          <cell r="F267">
            <v>1552444</v>
          </cell>
          <cell r="G267">
            <v>0</v>
          </cell>
        </row>
        <row r="268">
          <cell r="A268">
            <v>1895</v>
          </cell>
          <cell r="B268" t="str">
            <v>443870</v>
          </cell>
          <cell r="C268" t="str">
            <v>FRAIS RECERTIFIK░ PRODUIT</v>
          </cell>
          <cell r="D268">
            <v>37795</v>
          </cell>
          <cell r="E268" t="str">
            <v>MA 086/03</v>
          </cell>
          <cell r="F268">
            <v>0</v>
          </cell>
          <cell r="G268">
            <v>2587407</v>
          </cell>
        </row>
        <row r="269">
          <cell r="A269">
            <v>2783</v>
          </cell>
          <cell r="B269" t="str">
            <v>443870</v>
          </cell>
          <cell r="C269" t="str">
            <v>MA 086/03</v>
          </cell>
          <cell r="D269">
            <v>37866</v>
          </cell>
          <cell r="E269" t="str">
            <v>MA 086/03</v>
          </cell>
          <cell r="F269">
            <v>2587407</v>
          </cell>
          <cell r="G269">
            <v>0</v>
          </cell>
        </row>
        <row r="270">
          <cell r="A270">
            <v>2430</v>
          </cell>
          <cell r="B270" t="str">
            <v>443870</v>
          </cell>
          <cell r="C270" t="str">
            <v>FRAIS ANALYSES ET</v>
          </cell>
          <cell r="D270">
            <v>37797</v>
          </cell>
          <cell r="E270" t="str">
            <v>MA 087/03</v>
          </cell>
          <cell r="F270">
            <v>0</v>
          </cell>
          <cell r="G270">
            <v>177423</v>
          </cell>
        </row>
        <row r="271">
          <cell r="A271">
            <v>2776</v>
          </cell>
          <cell r="B271" t="str">
            <v>443870</v>
          </cell>
          <cell r="C271" t="str">
            <v>MA 087/03</v>
          </cell>
          <cell r="D271">
            <v>37866</v>
          </cell>
          <cell r="E271" t="str">
            <v>MA 087/03</v>
          </cell>
          <cell r="F271">
            <v>177423</v>
          </cell>
          <cell r="G271">
            <v>0</v>
          </cell>
        </row>
        <row r="272">
          <cell r="A272">
            <v>2431</v>
          </cell>
          <cell r="B272" t="str">
            <v>443870</v>
          </cell>
          <cell r="C272" t="str">
            <v>FRAIS RECERTIFIK░ PRODUIT</v>
          </cell>
          <cell r="D272">
            <v>37802</v>
          </cell>
          <cell r="E272" t="str">
            <v>MA 088/03</v>
          </cell>
          <cell r="F272">
            <v>0</v>
          </cell>
          <cell r="G272">
            <v>1034963</v>
          </cell>
        </row>
        <row r="273">
          <cell r="A273">
            <v>2775</v>
          </cell>
          <cell r="B273" t="str">
            <v>443870</v>
          </cell>
          <cell r="C273" t="str">
            <v>MA 088/03</v>
          </cell>
          <cell r="D273">
            <v>37866</v>
          </cell>
          <cell r="E273" t="str">
            <v>MA 088/03</v>
          </cell>
          <cell r="F273">
            <v>1034963</v>
          </cell>
          <cell r="G273">
            <v>0</v>
          </cell>
        </row>
        <row r="274">
          <cell r="A274">
            <v>2432</v>
          </cell>
          <cell r="B274" t="str">
            <v>443870</v>
          </cell>
          <cell r="C274" t="str">
            <v>FRAIS RECERTIFIK░ JET A1</v>
          </cell>
          <cell r="D274">
            <v>37802</v>
          </cell>
          <cell r="E274" t="str">
            <v>MA 089/03</v>
          </cell>
          <cell r="F274">
            <v>0</v>
          </cell>
          <cell r="G274">
            <v>2069926</v>
          </cell>
        </row>
        <row r="275">
          <cell r="A275">
            <v>2777</v>
          </cell>
          <cell r="B275" t="str">
            <v>443870</v>
          </cell>
          <cell r="C275" t="str">
            <v>MA 089/03</v>
          </cell>
          <cell r="D275">
            <v>37866</v>
          </cell>
          <cell r="E275" t="str">
            <v>MA 089/03</v>
          </cell>
          <cell r="F275">
            <v>2069926</v>
          </cell>
          <cell r="G275">
            <v>0</v>
          </cell>
        </row>
        <row r="276">
          <cell r="A276">
            <v>2433</v>
          </cell>
          <cell r="B276" t="str">
            <v>443870</v>
          </cell>
          <cell r="C276" t="str">
            <v>FRAIS ANALYSES GOM</v>
          </cell>
          <cell r="D276">
            <v>37805</v>
          </cell>
          <cell r="E276" t="str">
            <v>MA 090/03</v>
          </cell>
          <cell r="F276">
            <v>0</v>
          </cell>
          <cell r="G276">
            <v>465792</v>
          </cell>
        </row>
        <row r="277">
          <cell r="A277">
            <v>2782</v>
          </cell>
          <cell r="B277" t="str">
            <v>443870</v>
          </cell>
          <cell r="C277" t="str">
            <v>MA 090/03</v>
          </cell>
          <cell r="D277">
            <v>37866</v>
          </cell>
          <cell r="E277" t="str">
            <v>MA 090/03</v>
          </cell>
          <cell r="F277">
            <v>465792</v>
          </cell>
          <cell r="G277">
            <v>0</v>
          </cell>
        </row>
        <row r="278">
          <cell r="A278">
            <v>2442</v>
          </cell>
          <cell r="B278" t="str">
            <v>443870</v>
          </cell>
          <cell r="C278" t="str">
            <v>FRAIS RECERTIFIK░ JET A1</v>
          </cell>
          <cell r="D278">
            <v>37805</v>
          </cell>
          <cell r="E278" t="str">
            <v>MA 092/03</v>
          </cell>
          <cell r="F278">
            <v>0</v>
          </cell>
          <cell r="G278">
            <v>517482</v>
          </cell>
        </row>
        <row r="279">
          <cell r="A279">
            <v>2787</v>
          </cell>
          <cell r="B279" t="str">
            <v>443870</v>
          </cell>
          <cell r="C279" t="str">
            <v>MA 092/03</v>
          </cell>
          <cell r="D279">
            <v>37866</v>
          </cell>
          <cell r="E279" t="str">
            <v>MA 092/03</v>
          </cell>
          <cell r="F279">
            <v>517482</v>
          </cell>
          <cell r="G279">
            <v>0</v>
          </cell>
        </row>
        <row r="280">
          <cell r="A280">
            <v>2448</v>
          </cell>
          <cell r="B280" t="str">
            <v>443870</v>
          </cell>
          <cell r="C280" t="str">
            <v>FRAIS RECERTIFIK░ JET A1</v>
          </cell>
          <cell r="D280">
            <v>37809</v>
          </cell>
          <cell r="E280" t="str">
            <v>MA 094/03</v>
          </cell>
          <cell r="F280">
            <v>0</v>
          </cell>
          <cell r="G280">
            <v>2069926</v>
          </cell>
        </row>
        <row r="281">
          <cell r="A281">
            <v>2786</v>
          </cell>
          <cell r="B281" t="str">
            <v>443870</v>
          </cell>
          <cell r="C281" t="str">
            <v>MA 094/03</v>
          </cell>
          <cell r="D281">
            <v>37866</v>
          </cell>
          <cell r="E281" t="str">
            <v>MA 094/03</v>
          </cell>
          <cell r="F281">
            <v>2069926</v>
          </cell>
          <cell r="G281">
            <v>0</v>
          </cell>
        </row>
        <row r="282">
          <cell r="A282">
            <v>2449</v>
          </cell>
          <cell r="B282" t="str">
            <v>443870</v>
          </cell>
          <cell r="C282" t="str">
            <v>FRAIS NETTOYAGE DEPOT IVA</v>
          </cell>
          <cell r="D282">
            <v>37811</v>
          </cell>
          <cell r="E282" t="str">
            <v>MA 095/03</v>
          </cell>
          <cell r="F282">
            <v>0</v>
          </cell>
          <cell r="G282">
            <v>1200000</v>
          </cell>
        </row>
        <row r="283">
          <cell r="A283">
            <v>2790</v>
          </cell>
          <cell r="B283" t="str">
            <v>443870</v>
          </cell>
          <cell r="C283" t="str">
            <v>MA 095/03</v>
          </cell>
          <cell r="D283">
            <v>37866</v>
          </cell>
          <cell r="E283" t="str">
            <v>MA 095/03</v>
          </cell>
          <cell r="F283">
            <v>1200000</v>
          </cell>
          <cell r="G283">
            <v>0</v>
          </cell>
        </row>
        <row r="284">
          <cell r="A284">
            <v>2450</v>
          </cell>
          <cell r="B284" t="str">
            <v>443870</v>
          </cell>
          <cell r="C284" t="str">
            <v>FRAIS RECERTIFIK░ JET A1</v>
          </cell>
          <cell r="D284">
            <v>37812</v>
          </cell>
          <cell r="E284" t="str">
            <v>MA 096/03</v>
          </cell>
          <cell r="F284">
            <v>0</v>
          </cell>
          <cell r="G284">
            <v>1552444</v>
          </cell>
        </row>
        <row r="285">
          <cell r="A285">
            <v>2785</v>
          </cell>
          <cell r="B285" t="str">
            <v>443870</v>
          </cell>
          <cell r="C285" t="str">
            <v>MA 096/03</v>
          </cell>
          <cell r="D285">
            <v>37866</v>
          </cell>
          <cell r="E285" t="str">
            <v>MA 096/03</v>
          </cell>
          <cell r="F285">
            <v>1552444</v>
          </cell>
          <cell r="G285">
            <v>0</v>
          </cell>
        </row>
        <row r="286">
          <cell r="A286">
            <v>2451</v>
          </cell>
          <cell r="B286" t="str">
            <v>443870</v>
          </cell>
          <cell r="C286" t="str">
            <v>FRAIS RECERTIFIK░ AVGAS</v>
          </cell>
          <cell r="D286">
            <v>37813</v>
          </cell>
          <cell r="E286" t="str">
            <v>MA 097/03</v>
          </cell>
          <cell r="F286">
            <v>0</v>
          </cell>
          <cell r="G286">
            <v>921698</v>
          </cell>
        </row>
        <row r="287">
          <cell r="A287">
            <v>2789</v>
          </cell>
          <cell r="B287" t="str">
            <v>443870</v>
          </cell>
          <cell r="C287" t="str">
            <v>MA 097/03</v>
          </cell>
          <cell r="D287">
            <v>37866</v>
          </cell>
          <cell r="E287" t="str">
            <v>MA 097/03</v>
          </cell>
          <cell r="F287">
            <v>921698</v>
          </cell>
          <cell r="G287">
            <v>0</v>
          </cell>
        </row>
        <row r="288">
          <cell r="A288">
            <v>2452</v>
          </cell>
          <cell r="B288" t="str">
            <v>443870</v>
          </cell>
          <cell r="C288" t="str">
            <v>CONTROLE  DE RECEP░ JET A</v>
          </cell>
          <cell r="D288">
            <v>37813</v>
          </cell>
          <cell r="E288" t="str">
            <v>MA 098/03</v>
          </cell>
          <cell r="F288">
            <v>0</v>
          </cell>
          <cell r="G288">
            <v>310900</v>
          </cell>
        </row>
        <row r="289">
          <cell r="A289">
            <v>2788</v>
          </cell>
          <cell r="B289" t="str">
            <v>443870</v>
          </cell>
          <cell r="C289" t="str">
            <v>MA 098/03</v>
          </cell>
          <cell r="D289">
            <v>37866</v>
          </cell>
          <cell r="E289" t="str">
            <v>MA 098/03</v>
          </cell>
          <cell r="F289">
            <v>310900</v>
          </cell>
          <cell r="G289">
            <v>0</v>
          </cell>
        </row>
        <row r="290">
          <cell r="A290">
            <v>2453</v>
          </cell>
          <cell r="B290" t="str">
            <v>443870</v>
          </cell>
          <cell r="C290" t="str">
            <v>FRAIS RECERTIFIK░ JET A1</v>
          </cell>
          <cell r="D290">
            <v>37816</v>
          </cell>
          <cell r="E290" t="str">
            <v>MA 099/03</v>
          </cell>
          <cell r="F290">
            <v>0</v>
          </cell>
          <cell r="G290">
            <v>1552444</v>
          </cell>
        </row>
        <row r="291">
          <cell r="A291">
            <v>2804</v>
          </cell>
          <cell r="B291" t="str">
            <v>443870</v>
          </cell>
          <cell r="C291" t="str">
            <v>MA 099/03</v>
          </cell>
          <cell r="D291">
            <v>37866</v>
          </cell>
          <cell r="E291" t="str">
            <v>MA 099/03</v>
          </cell>
          <cell r="F291">
            <v>1552444</v>
          </cell>
          <cell r="G291">
            <v>0</v>
          </cell>
        </row>
        <row r="292">
          <cell r="A292">
            <v>2454</v>
          </cell>
          <cell r="B292" t="str">
            <v>443870</v>
          </cell>
          <cell r="C292" t="str">
            <v>FRAIS RECERTIFIK░ JET A1</v>
          </cell>
          <cell r="D292">
            <v>37818</v>
          </cell>
          <cell r="E292" t="str">
            <v>MA 100/03</v>
          </cell>
          <cell r="F292">
            <v>0</v>
          </cell>
          <cell r="G292">
            <v>2069926</v>
          </cell>
        </row>
        <row r="293">
          <cell r="A293">
            <v>2803</v>
          </cell>
          <cell r="B293" t="str">
            <v>443870</v>
          </cell>
          <cell r="C293" t="str">
            <v>MA 100/03</v>
          </cell>
          <cell r="D293">
            <v>37866</v>
          </cell>
          <cell r="E293" t="str">
            <v>MA 100/03</v>
          </cell>
          <cell r="F293">
            <v>2069926</v>
          </cell>
          <cell r="G293">
            <v>0</v>
          </cell>
        </row>
        <row r="294">
          <cell r="A294">
            <v>2456</v>
          </cell>
          <cell r="B294" t="str">
            <v>443870</v>
          </cell>
          <cell r="C294" t="str">
            <v>FRAIS RECERTIFIK░ JET A1</v>
          </cell>
          <cell r="D294">
            <v>37823</v>
          </cell>
          <cell r="E294" t="str">
            <v>MA 102/03</v>
          </cell>
          <cell r="F294">
            <v>0</v>
          </cell>
          <cell r="G294">
            <v>2587407</v>
          </cell>
        </row>
        <row r="295">
          <cell r="A295">
            <v>2802</v>
          </cell>
          <cell r="B295" t="str">
            <v>443870</v>
          </cell>
          <cell r="C295" t="str">
            <v>MA 102/03</v>
          </cell>
          <cell r="D295">
            <v>37866</v>
          </cell>
          <cell r="E295" t="str">
            <v>MA 102/03</v>
          </cell>
          <cell r="F295">
            <v>2587407</v>
          </cell>
          <cell r="G295">
            <v>0</v>
          </cell>
        </row>
        <row r="296">
          <cell r="A296">
            <v>2457</v>
          </cell>
          <cell r="B296" t="str">
            <v>443870</v>
          </cell>
          <cell r="C296" t="str">
            <v>FRAIS RECERTIFIK░ JET A1</v>
          </cell>
          <cell r="D296">
            <v>37823</v>
          </cell>
          <cell r="E296" t="str">
            <v>MA 103/03</v>
          </cell>
          <cell r="F296">
            <v>0</v>
          </cell>
          <cell r="G296">
            <v>1552444</v>
          </cell>
        </row>
        <row r="297">
          <cell r="A297">
            <v>2801</v>
          </cell>
          <cell r="B297" t="str">
            <v>443870</v>
          </cell>
          <cell r="C297" t="str">
            <v>MA 103/03</v>
          </cell>
          <cell r="D297">
            <v>37866</v>
          </cell>
          <cell r="E297" t="str">
            <v>MA 103/03</v>
          </cell>
          <cell r="F297">
            <v>1552444</v>
          </cell>
          <cell r="G297">
            <v>0</v>
          </cell>
        </row>
        <row r="298">
          <cell r="A298">
            <v>2459</v>
          </cell>
          <cell r="B298" t="str">
            <v>443870</v>
          </cell>
          <cell r="C298" t="str">
            <v>FRAIS RECERTIFIK░ JET A1</v>
          </cell>
          <cell r="D298">
            <v>37825</v>
          </cell>
          <cell r="E298" t="str">
            <v>MA 106/03</v>
          </cell>
          <cell r="F298">
            <v>0</v>
          </cell>
          <cell r="G298">
            <v>1193108</v>
          </cell>
        </row>
        <row r="299">
          <cell r="A299">
            <v>2791</v>
          </cell>
          <cell r="B299" t="str">
            <v>443870</v>
          </cell>
          <cell r="C299" t="str">
            <v>MA 106/03</v>
          </cell>
          <cell r="D299">
            <v>37866</v>
          </cell>
          <cell r="E299" t="str">
            <v>MA 106/03</v>
          </cell>
          <cell r="F299">
            <v>1193108</v>
          </cell>
          <cell r="G299">
            <v>0</v>
          </cell>
        </row>
        <row r="300">
          <cell r="A300">
            <v>2460</v>
          </cell>
          <cell r="B300" t="str">
            <v>443870</v>
          </cell>
          <cell r="C300" t="str">
            <v>FRAIS RECERTIFIK░ JET A1</v>
          </cell>
          <cell r="D300">
            <v>37830</v>
          </cell>
          <cell r="E300" t="str">
            <v>MA 107/03</v>
          </cell>
          <cell r="F300">
            <v>0</v>
          </cell>
          <cell r="G300">
            <v>918179</v>
          </cell>
        </row>
        <row r="301">
          <cell r="A301">
            <v>2781</v>
          </cell>
          <cell r="B301" t="str">
            <v>443870</v>
          </cell>
          <cell r="C301" t="str">
            <v>MA 107/03</v>
          </cell>
          <cell r="D301">
            <v>37866</v>
          </cell>
          <cell r="E301" t="str">
            <v>MA 107/03</v>
          </cell>
          <cell r="F301">
            <v>918179</v>
          </cell>
          <cell r="G301">
            <v>0</v>
          </cell>
        </row>
        <row r="302">
          <cell r="A302">
            <v>2467</v>
          </cell>
          <cell r="B302" t="str">
            <v>443870</v>
          </cell>
          <cell r="C302" t="str">
            <v>FRAIS RECERTIFIK░ JET A1</v>
          </cell>
          <cell r="D302">
            <v>37834</v>
          </cell>
          <cell r="E302" t="str">
            <v>MA 110/03</v>
          </cell>
          <cell r="F302">
            <v>0</v>
          </cell>
          <cell r="G302">
            <v>1552444</v>
          </cell>
        </row>
        <row r="303">
          <cell r="A303">
            <v>2800</v>
          </cell>
          <cell r="B303" t="str">
            <v>443870</v>
          </cell>
          <cell r="C303" t="str">
            <v>MA 110/03</v>
          </cell>
          <cell r="D303">
            <v>37866</v>
          </cell>
          <cell r="E303" t="str">
            <v>MA 110/03</v>
          </cell>
          <cell r="F303">
            <v>1552444</v>
          </cell>
          <cell r="G303">
            <v>0</v>
          </cell>
        </row>
        <row r="304">
          <cell r="A304">
            <v>2466</v>
          </cell>
          <cell r="B304" t="str">
            <v>443870</v>
          </cell>
          <cell r="C304" t="str">
            <v>FRAIS RECERTIFIK░ JET A1</v>
          </cell>
          <cell r="D304">
            <v>37833</v>
          </cell>
          <cell r="E304" t="str">
            <v>MA 111/03</v>
          </cell>
          <cell r="F304">
            <v>0</v>
          </cell>
          <cell r="G304">
            <v>2069926</v>
          </cell>
        </row>
        <row r="305">
          <cell r="A305">
            <v>2799</v>
          </cell>
          <cell r="B305" t="str">
            <v>443870</v>
          </cell>
          <cell r="C305" t="str">
            <v>MA 111/03</v>
          </cell>
          <cell r="D305">
            <v>37866</v>
          </cell>
          <cell r="E305" t="str">
            <v>MA 111/03</v>
          </cell>
          <cell r="F305">
            <v>2069926</v>
          </cell>
          <cell r="G305">
            <v>0</v>
          </cell>
        </row>
        <row r="306">
          <cell r="A306">
            <v>2468</v>
          </cell>
          <cell r="B306" t="str">
            <v>443870</v>
          </cell>
          <cell r="C306" t="str">
            <v>FRAIS RECERTIFIK░ JET A1</v>
          </cell>
          <cell r="D306">
            <v>37834</v>
          </cell>
          <cell r="E306" t="str">
            <v>MA 112/03</v>
          </cell>
          <cell r="F306">
            <v>0</v>
          </cell>
          <cell r="G306">
            <v>1552444</v>
          </cell>
        </row>
        <row r="307">
          <cell r="A307">
            <v>2797</v>
          </cell>
          <cell r="B307" t="str">
            <v>443870</v>
          </cell>
          <cell r="C307" t="str">
            <v>MA 112/03</v>
          </cell>
          <cell r="D307">
            <v>37866</v>
          </cell>
          <cell r="E307" t="str">
            <v>MA 112/03</v>
          </cell>
          <cell r="F307">
            <v>1552444</v>
          </cell>
          <cell r="G307">
            <v>0</v>
          </cell>
        </row>
        <row r="308">
          <cell r="A308">
            <v>2470</v>
          </cell>
          <cell r="B308" t="str">
            <v>443870</v>
          </cell>
          <cell r="C308" t="str">
            <v>FRAIS RECERTIFIK░ JET A1</v>
          </cell>
          <cell r="D308">
            <v>37837</v>
          </cell>
          <cell r="E308" t="str">
            <v>MA 114/03</v>
          </cell>
          <cell r="F308">
            <v>0</v>
          </cell>
          <cell r="G308">
            <v>517482</v>
          </cell>
        </row>
        <row r="309">
          <cell r="A309">
            <v>2796</v>
          </cell>
          <cell r="B309" t="str">
            <v>443870</v>
          </cell>
          <cell r="C309" t="str">
            <v>MA 114/03</v>
          </cell>
          <cell r="D309">
            <v>37866</v>
          </cell>
          <cell r="E309" t="str">
            <v>MA 114/03</v>
          </cell>
          <cell r="F309">
            <v>517482</v>
          </cell>
          <cell r="G309">
            <v>0</v>
          </cell>
        </row>
        <row r="310">
          <cell r="A310">
            <v>2471</v>
          </cell>
          <cell r="B310" t="str">
            <v>443870</v>
          </cell>
          <cell r="C310" t="str">
            <v>FRAIS ANALYSE GO POLLUE</v>
          </cell>
          <cell r="D310">
            <v>37838</v>
          </cell>
          <cell r="E310" t="str">
            <v>MA 115/03</v>
          </cell>
          <cell r="F310">
            <v>0</v>
          </cell>
          <cell r="G310">
            <v>231046</v>
          </cell>
        </row>
        <row r="311">
          <cell r="A311">
            <v>2795</v>
          </cell>
          <cell r="B311" t="str">
            <v>443870</v>
          </cell>
          <cell r="C311" t="str">
            <v>MA 115/03</v>
          </cell>
          <cell r="D311">
            <v>37866</v>
          </cell>
          <cell r="E311" t="str">
            <v>MA 115/03</v>
          </cell>
          <cell r="F311">
            <v>231046</v>
          </cell>
          <cell r="G311">
            <v>0</v>
          </cell>
        </row>
        <row r="312">
          <cell r="A312">
            <v>2472</v>
          </cell>
          <cell r="B312" t="str">
            <v>443870</v>
          </cell>
          <cell r="C312" t="str">
            <v>FRAIS ANALYSE GO POLLUE</v>
          </cell>
          <cell r="D312">
            <v>37839</v>
          </cell>
          <cell r="E312" t="str">
            <v>MA 116/03</v>
          </cell>
          <cell r="F312">
            <v>0</v>
          </cell>
          <cell r="G312">
            <v>206646</v>
          </cell>
        </row>
        <row r="313">
          <cell r="A313">
            <v>2794</v>
          </cell>
          <cell r="B313" t="str">
            <v>443870</v>
          </cell>
          <cell r="C313" t="str">
            <v>MA 116/03</v>
          </cell>
          <cell r="D313">
            <v>37866</v>
          </cell>
          <cell r="E313" t="str">
            <v>MA 116/03</v>
          </cell>
          <cell r="F313">
            <v>206646</v>
          </cell>
          <cell r="G313">
            <v>0</v>
          </cell>
        </row>
        <row r="314">
          <cell r="A314">
            <v>2473</v>
          </cell>
          <cell r="B314" t="str">
            <v>443870</v>
          </cell>
          <cell r="C314" t="str">
            <v>CONTROLE DE RECEP░ JET A1</v>
          </cell>
          <cell r="D314">
            <v>37840</v>
          </cell>
          <cell r="E314" t="str">
            <v>MA 117/03</v>
          </cell>
          <cell r="F314">
            <v>0</v>
          </cell>
          <cell r="G314">
            <v>310900</v>
          </cell>
        </row>
        <row r="315">
          <cell r="A315">
            <v>3495</v>
          </cell>
          <cell r="B315" t="str">
            <v>443870</v>
          </cell>
          <cell r="C315" t="str">
            <v>MA 117/03</v>
          </cell>
          <cell r="D315">
            <v>37895</v>
          </cell>
          <cell r="E315" t="str">
            <v>MA 117/03</v>
          </cell>
          <cell r="F315">
            <v>310900</v>
          </cell>
          <cell r="G315">
            <v>0</v>
          </cell>
        </row>
        <row r="316">
          <cell r="A316">
            <v>2474</v>
          </cell>
          <cell r="B316" t="str">
            <v>443870</v>
          </cell>
          <cell r="C316" t="str">
            <v>FRAIS RECERTIFIK░ JET A1</v>
          </cell>
          <cell r="D316">
            <v>37840</v>
          </cell>
          <cell r="E316" t="str">
            <v>MA 118/03</v>
          </cell>
          <cell r="F316">
            <v>0</v>
          </cell>
          <cell r="G316">
            <v>1034963</v>
          </cell>
        </row>
        <row r="317">
          <cell r="A317">
            <v>3496</v>
          </cell>
          <cell r="B317" t="str">
            <v>443870</v>
          </cell>
          <cell r="C317" t="str">
            <v>MA 118/03</v>
          </cell>
          <cell r="D317">
            <v>37895</v>
          </cell>
          <cell r="E317" t="str">
            <v>MA 118/03</v>
          </cell>
          <cell r="F317">
            <v>1034963</v>
          </cell>
          <cell r="G317">
            <v>0</v>
          </cell>
        </row>
        <row r="318">
          <cell r="A318">
            <v>2475</v>
          </cell>
          <cell r="B318" t="str">
            <v>443870</v>
          </cell>
          <cell r="C318" t="str">
            <v>FRAIS RECERTIFIK░ JET A1</v>
          </cell>
          <cell r="D318">
            <v>37841</v>
          </cell>
          <cell r="E318" t="str">
            <v>MA 119/03</v>
          </cell>
          <cell r="F318">
            <v>0</v>
          </cell>
          <cell r="G318">
            <v>1034963</v>
          </cell>
        </row>
        <row r="319">
          <cell r="A319">
            <v>3497</v>
          </cell>
          <cell r="B319" t="str">
            <v>443870</v>
          </cell>
          <cell r="C319" t="str">
            <v>MA 119/03</v>
          </cell>
          <cell r="D319">
            <v>37895</v>
          </cell>
          <cell r="E319" t="str">
            <v>MA 119/03</v>
          </cell>
          <cell r="F319">
            <v>1034963</v>
          </cell>
          <cell r="G319">
            <v>0</v>
          </cell>
        </row>
        <row r="320">
          <cell r="A320">
            <v>2476</v>
          </cell>
          <cell r="B320" t="str">
            <v>443870</v>
          </cell>
          <cell r="C320" t="str">
            <v>FRAIS RECERTIFIK░ JET A1</v>
          </cell>
          <cell r="D320">
            <v>37844</v>
          </cell>
          <cell r="E320" t="str">
            <v>MA 120/03</v>
          </cell>
          <cell r="F320">
            <v>0</v>
          </cell>
          <cell r="G320">
            <v>1552444</v>
          </cell>
        </row>
        <row r="321">
          <cell r="A321">
            <v>3498</v>
          </cell>
          <cell r="B321" t="str">
            <v>443870</v>
          </cell>
          <cell r="C321" t="str">
            <v>MA 120/03</v>
          </cell>
          <cell r="D321">
            <v>37895</v>
          </cell>
          <cell r="E321" t="str">
            <v>MA 120/03</v>
          </cell>
          <cell r="F321">
            <v>1552444</v>
          </cell>
          <cell r="G321">
            <v>0</v>
          </cell>
        </row>
        <row r="322">
          <cell r="A322">
            <v>2477</v>
          </cell>
          <cell r="B322" t="str">
            <v>443870</v>
          </cell>
          <cell r="C322" t="str">
            <v>FRAIS RECERTIFIK░ JET A1</v>
          </cell>
          <cell r="D322">
            <v>37846</v>
          </cell>
          <cell r="E322" t="str">
            <v>MA 121/03</v>
          </cell>
          <cell r="F322">
            <v>0</v>
          </cell>
          <cell r="G322">
            <v>517482</v>
          </cell>
        </row>
        <row r="323">
          <cell r="A323">
            <v>3499</v>
          </cell>
          <cell r="B323" t="str">
            <v>443870</v>
          </cell>
          <cell r="C323" t="str">
            <v>MA 121/03</v>
          </cell>
          <cell r="D323">
            <v>37895</v>
          </cell>
          <cell r="E323" t="str">
            <v>MA 121/03</v>
          </cell>
          <cell r="F323">
            <v>517482</v>
          </cell>
          <cell r="G323">
            <v>0</v>
          </cell>
        </row>
        <row r="324">
          <cell r="A324">
            <v>498</v>
          </cell>
          <cell r="B324" t="str">
            <v>443870</v>
          </cell>
          <cell r="C324" t="str">
            <v>FRAIS DE RECERTIFICA░ PRO</v>
          </cell>
          <cell r="D324">
            <v>37656</v>
          </cell>
          <cell r="E324" t="str">
            <v>MA 122/02</v>
          </cell>
          <cell r="F324">
            <v>2069926</v>
          </cell>
          <cell r="G324">
            <v>0</v>
          </cell>
        </row>
        <row r="325">
          <cell r="A325">
            <v>2478</v>
          </cell>
          <cell r="B325" t="str">
            <v>443870</v>
          </cell>
          <cell r="C325" t="str">
            <v>FRAIS RECERTIFIK░ JET A1</v>
          </cell>
          <cell r="D325">
            <v>37847</v>
          </cell>
          <cell r="E325" t="str">
            <v>MA 122/03</v>
          </cell>
          <cell r="F325">
            <v>0</v>
          </cell>
          <cell r="G325">
            <v>1034963</v>
          </cell>
        </row>
        <row r="326">
          <cell r="A326">
            <v>3500</v>
          </cell>
          <cell r="B326" t="str">
            <v>443870</v>
          </cell>
          <cell r="C326" t="str">
            <v>MA 122/03</v>
          </cell>
          <cell r="D326">
            <v>37895</v>
          </cell>
          <cell r="E326" t="str">
            <v>MA 122/03</v>
          </cell>
          <cell r="F326">
            <v>1034963</v>
          </cell>
          <cell r="G326">
            <v>0</v>
          </cell>
        </row>
        <row r="327">
          <cell r="A327">
            <v>2479</v>
          </cell>
          <cell r="B327" t="str">
            <v>443870</v>
          </cell>
          <cell r="C327" t="str">
            <v>CONTROLE DE RECEP░ JET A1</v>
          </cell>
          <cell r="D327">
            <v>37847</v>
          </cell>
          <cell r="E327" t="str">
            <v>MA 123/03</v>
          </cell>
          <cell r="F327">
            <v>0</v>
          </cell>
          <cell r="G327">
            <v>310900</v>
          </cell>
        </row>
        <row r="328">
          <cell r="A328">
            <v>3501</v>
          </cell>
          <cell r="B328" t="str">
            <v>443870</v>
          </cell>
          <cell r="C328" t="str">
            <v>MA 123/03</v>
          </cell>
          <cell r="D328">
            <v>37895</v>
          </cell>
          <cell r="E328" t="str">
            <v>MA 123/03</v>
          </cell>
          <cell r="F328">
            <v>310900</v>
          </cell>
          <cell r="G328">
            <v>0</v>
          </cell>
        </row>
        <row r="329">
          <cell r="A329">
            <v>499</v>
          </cell>
          <cell r="B329" t="str">
            <v>443870</v>
          </cell>
          <cell r="C329" t="str">
            <v>FRAIS DE RECERTIFICA░ PRO</v>
          </cell>
          <cell r="D329">
            <v>37656</v>
          </cell>
          <cell r="E329" t="str">
            <v>MA 124/02</v>
          </cell>
          <cell r="F329">
            <v>2587407</v>
          </cell>
          <cell r="G329">
            <v>0</v>
          </cell>
        </row>
        <row r="330">
          <cell r="A330">
            <v>2718</v>
          </cell>
          <cell r="B330" t="str">
            <v>443870</v>
          </cell>
          <cell r="C330" t="str">
            <v>FRAIS RECERTIFIK░ JET A1</v>
          </cell>
          <cell r="D330">
            <v>37858</v>
          </cell>
          <cell r="E330" t="str">
            <v>MA 124/03</v>
          </cell>
          <cell r="F330">
            <v>0</v>
          </cell>
          <cell r="G330">
            <v>1552444</v>
          </cell>
        </row>
        <row r="331">
          <cell r="A331">
            <v>3502</v>
          </cell>
          <cell r="B331" t="str">
            <v>443870</v>
          </cell>
          <cell r="C331" t="str">
            <v>MA 124/03</v>
          </cell>
          <cell r="D331">
            <v>37895</v>
          </cell>
          <cell r="E331" t="str">
            <v>MA 124/03</v>
          </cell>
          <cell r="F331">
            <v>1552444</v>
          </cell>
          <cell r="G331">
            <v>0</v>
          </cell>
        </row>
        <row r="332">
          <cell r="A332">
            <v>500</v>
          </cell>
          <cell r="B332" t="str">
            <v>443870</v>
          </cell>
          <cell r="C332" t="str">
            <v>FRAIS DE RECERTIFICA░ AVG</v>
          </cell>
          <cell r="D332">
            <v>37656</v>
          </cell>
          <cell r="E332" t="str">
            <v>MA 125/02</v>
          </cell>
          <cell r="F332">
            <v>476571</v>
          </cell>
          <cell r="G332">
            <v>0</v>
          </cell>
        </row>
        <row r="333">
          <cell r="A333">
            <v>2719</v>
          </cell>
          <cell r="B333" t="str">
            <v>443870</v>
          </cell>
          <cell r="C333" t="str">
            <v>FRAIS RECERTIFIK░ JET A1</v>
          </cell>
          <cell r="D333">
            <v>37853</v>
          </cell>
          <cell r="E333" t="str">
            <v>MA 125/03</v>
          </cell>
          <cell r="F333">
            <v>0</v>
          </cell>
          <cell r="G333">
            <v>1552444</v>
          </cell>
        </row>
        <row r="334">
          <cell r="A334">
            <v>3503</v>
          </cell>
          <cell r="B334" t="str">
            <v>443870</v>
          </cell>
          <cell r="C334" t="str">
            <v>MA 125/03</v>
          </cell>
          <cell r="D334">
            <v>37895</v>
          </cell>
          <cell r="E334" t="str">
            <v>MA 125/03</v>
          </cell>
          <cell r="F334">
            <v>1552444</v>
          </cell>
          <cell r="G334">
            <v>0</v>
          </cell>
        </row>
        <row r="335">
          <cell r="A335">
            <v>501</v>
          </cell>
          <cell r="B335" t="str">
            <v>443870</v>
          </cell>
          <cell r="C335" t="str">
            <v>FRAIS DE RECERTIFICA░ AVG</v>
          </cell>
          <cell r="D335">
            <v>37656</v>
          </cell>
          <cell r="E335" t="str">
            <v>MA 126/02</v>
          </cell>
          <cell r="F335">
            <v>1552444</v>
          </cell>
          <cell r="G335">
            <v>0</v>
          </cell>
        </row>
        <row r="336">
          <cell r="A336">
            <v>2720</v>
          </cell>
          <cell r="B336" t="str">
            <v>443870</v>
          </cell>
          <cell r="C336" t="str">
            <v>FRAIS RECERTIFIK░ JET A1</v>
          </cell>
          <cell r="D336">
            <v>37855</v>
          </cell>
          <cell r="E336" t="str">
            <v>MA 126/03</v>
          </cell>
          <cell r="F336">
            <v>0</v>
          </cell>
          <cell r="G336">
            <v>1552444</v>
          </cell>
        </row>
        <row r="337">
          <cell r="A337">
            <v>3504</v>
          </cell>
          <cell r="B337" t="str">
            <v>443870</v>
          </cell>
          <cell r="C337" t="str">
            <v>MA 126/03</v>
          </cell>
          <cell r="D337">
            <v>37895</v>
          </cell>
          <cell r="E337" t="str">
            <v>MA 126/03</v>
          </cell>
          <cell r="F337">
            <v>1552444</v>
          </cell>
          <cell r="G337">
            <v>0</v>
          </cell>
        </row>
        <row r="338">
          <cell r="A338">
            <v>2722</v>
          </cell>
          <cell r="B338" t="str">
            <v>443870</v>
          </cell>
          <cell r="C338" t="str">
            <v>FRAIS RECERTIFIK░ JET A1</v>
          </cell>
          <cell r="D338">
            <v>37858</v>
          </cell>
          <cell r="E338" t="str">
            <v>MA 128/03</v>
          </cell>
          <cell r="F338">
            <v>0</v>
          </cell>
          <cell r="G338">
            <v>2069926</v>
          </cell>
        </row>
        <row r="339">
          <cell r="A339">
            <v>3505</v>
          </cell>
          <cell r="B339" t="str">
            <v>443870</v>
          </cell>
          <cell r="C339" t="str">
            <v>MA 128/03</v>
          </cell>
          <cell r="D339">
            <v>37895</v>
          </cell>
          <cell r="E339" t="str">
            <v>MA 128/03</v>
          </cell>
          <cell r="F339">
            <v>2069926</v>
          </cell>
          <cell r="G339">
            <v>0</v>
          </cell>
        </row>
        <row r="340">
          <cell r="A340">
            <v>503</v>
          </cell>
          <cell r="B340" t="str">
            <v>443870</v>
          </cell>
          <cell r="C340" t="str">
            <v>FRAIS DE RECERTIFICA) AVG</v>
          </cell>
          <cell r="D340">
            <v>37704</v>
          </cell>
          <cell r="E340" t="str">
            <v>MA 129/02</v>
          </cell>
          <cell r="F340">
            <v>1552444</v>
          </cell>
          <cell r="G340">
            <v>0</v>
          </cell>
        </row>
        <row r="341">
          <cell r="A341">
            <v>2723</v>
          </cell>
          <cell r="B341" t="str">
            <v>443870</v>
          </cell>
          <cell r="C341" t="str">
            <v>FRAIS RECERTIFIK░ JET A1</v>
          </cell>
          <cell r="D341">
            <v>37860</v>
          </cell>
          <cell r="E341" t="str">
            <v>MA 129/03</v>
          </cell>
          <cell r="F341">
            <v>0</v>
          </cell>
          <cell r="G341">
            <v>1552444</v>
          </cell>
        </row>
        <row r="342">
          <cell r="A342">
            <v>3506</v>
          </cell>
          <cell r="B342" t="str">
            <v>443870</v>
          </cell>
          <cell r="C342" t="str">
            <v>MA 129/03</v>
          </cell>
          <cell r="D342">
            <v>37895</v>
          </cell>
          <cell r="E342" t="str">
            <v>MA 129/03</v>
          </cell>
          <cell r="F342">
            <v>1552444</v>
          </cell>
          <cell r="G342">
            <v>0</v>
          </cell>
        </row>
        <row r="343">
          <cell r="A343">
            <v>2724</v>
          </cell>
          <cell r="B343" t="str">
            <v>443870</v>
          </cell>
          <cell r="C343" t="str">
            <v>FRAIS RECERTIFIK░ JET A1</v>
          </cell>
          <cell r="D343">
            <v>37865</v>
          </cell>
          <cell r="E343" t="str">
            <v>MA 130/03</v>
          </cell>
          <cell r="F343">
            <v>0</v>
          </cell>
          <cell r="G343">
            <v>1034963</v>
          </cell>
        </row>
        <row r="344">
          <cell r="A344">
            <v>3848</v>
          </cell>
          <cell r="B344" t="str">
            <v>443870</v>
          </cell>
          <cell r="C344" t="str">
            <v>MA 130/03</v>
          </cell>
          <cell r="D344">
            <v>37928</v>
          </cell>
          <cell r="E344" t="str">
            <v>MA 130/03</v>
          </cell>
          <cell r="F344">
            <v>1034963</v>
          </cell>
          <cell r="G344">
            <v>0</v>
          </cell>
        </row>
        <row r="345">
          <cell r="A345">
            <v>2725</v>
          </cell>
          <cell r="B345" t="str">
            <v>443870</v>
          </cell>
          <cell r="C345" t="str">
            <v>FRAIS ANALYSES GASOIL MOT</v>
          </cell>
          <cell r="D345">
            <v>37866</v>
          </cell>
          <cell r="E345" t="str">
            <v>MA 131/03</v>
          </cell>
          <cell r="F345">
            <v>0</v>
          </cell>
          <cell r="G345">
            <v>465792</v>
          </cell>
        </row>
        <row r="346">
          <cell r="A346">
            <v>3507</v>
          </cell>
          <cell r="B346" t="str">
            <v>443870</v>
          </cell>
          <cell r="C346" t="str">
            <v>MA 131/03</v>
          </cell>
          <cell r="D346">
            <v>37895</v>
          </cell>
          <cell r="E346" t="str">
            <v>MA 131/03</v>
          </cell>
          <cell r="F346">
            <v>465792</v>
          </cell>
          <cell r="G346">
            <v>0</v>
          </cell>
        </row>
        <row r="347">
          <cell r="A347">
            <v>2728</v>
          </cell>
          <cell r="B347" t="str">
            <v>443870</v>
          </cell>
          <cell r="C347" t="str">
            <v>FRAIS RECERTIFIK░ JET A1</v>
          </cell>
          <cell r="D347">
            <v>37867</v>
          </cell>
          <cell r="E347" t="str">
            <v>MA 134/03</v>
          </cell>
          <cell r="F347">
            <v>0</v>
          </cell>
          <cell r="G347">
            <v>517482</v>
          </cell>
        </row>
        <row r="348">
          <cell r="A348">
            <v>3508</v>
          </cell>
          <cell r="B348" t="str">
            <v>443870</v>
          </cell>
          <cell r="C348" t="str">
            <v>MA 134/03</v>
          </cell>
          <cell r="D348">
            <v>37895</v>
          </cell>
          <cell r="E348" t="str">
            <v>MA 134/03</v>
          </cell>
          <cell r="F348">
            <v>517482</v>
          </cell>
          <cell r="G348">
            <v>0</v>
          </cell>
        </row>
        <row r="349">
          <cell r="A349">
            <v>2729</v>
          </cell>
          <cell r="B349" t="str">
            <v>443870</v>
          </cell>
          <cell r="C349" t="str">
            <v>CONTROLE RECEPT░ JET A1</v>
          </cell>
          <cell r="D349">
            <v>37869</v>
          </cell>
          <cell r="E349" t="str">
            <v>MA 137/03</v>
          </cell>
          <cell r="F349">
            <v>0</v>
          </cell>
          <cell r="G349">
            <v>310900</v>
          </cell>
        </row>
        <row r="350">
          <cell r="A350">
            <v>3849</v>
          </cell>
          <cell r="B350" t="str">
            <v>443870</v>
          </cell>
          <cell r="C350" t="str">
            <v>MA 137/03</v>
          </cell>
          <cell r="D350">
            <v>37928</v>
          </cell>
          <cell r="E350" t="str">
            <v>MA 137/03</v>
          </cell>
          <cell r="F350">
            <v>310900</v>
          </cell>
          <cell r="G350">
            <v>0</v>
          </cell>
        </row>
        <row r="351">
          <cell r="A351">
            <v>2730</v>
          </cell>
          <cell r="B351" t="str">
            <v>443870</v>
          </cell>
          <cell r="C351" t="str">
            <v>FRAIS RECERTIFIK░ JET A 1</v>
          </cell>
          <cell r="D351">
            <v>37869</v>
          </cell>
          <cell r="E351" t="str">
            <v>MA 138/03</v>
          </cell>
          <cell r="F351">
            <v>0</v>
          </cell>
          <cell r="G351">
            <v>1552444</v>
          </cell>
        </row>
        <row r="352">
          <cell r="A352">
            <v>3850</v>
          </cell>
          <cell r="B352" t="str">
            <v>443870</v>
          </cell>
          <cell r="C352" t="str">
            <v>MA 138/03</v>
          </cell>
          <cell r="D352">
            <v>37928</v>
          </cell>
          <cell r="E352" t="str">
            <v>MA 138/03</v>
          </cell>
          <cell r="F352">
            <v>1552444</v>
          </cell>
          <cell r="G352">
            <v>0</v>
          </cell>
        </row>
        <row r="353">
          <cell r="A353">
            <v>2731</v>
          </cell>
          <cell r="B353" t="str">
            <v>443870</v>
          </cell>
          <cell r="C353" t="str">
            <v>FRAIS RECERTIFIK░ JET A1</v>
          </cell>
          <cell r="D353">
            <v>37873</v>
          </cell>
          <cell r="E353" t="str">
            <v>MA 139/03</v>
          </cell>
          <cell r="F353">
            <v>0</v>
          </cell>
          <cell r="G353">
            <v>2587407</v>
          </cell>
        </row>
        <row r="354">
          <cell r="A354">
            <v>3851</v>
          </cell>
          <cell r="B354" t="str">
            <v>443870</v>
          </cell>
          <cell r="C354" t="str">
            <v>MA 139/03</v>
          </cell>
          <cell r="D354">
            <v>37928</v>
          </cell>
          <cell r="E354" t="str">
            <v>MA 139/03</v>
          </cell>
          <cell r="F354">
            <v>2587407</v>
          </cell>
          <cell r="G354">
            <v>0</v>
          </cell>
        </row>
        <row r="355">
          <cell r="A355">
            <v>2732</v>
          </cell>
          <cell r="B355" t="str">
            <v>443870</v>
          </cell>
          <cell r="C355" t="str">
            <v>FRAIS RECERTIFIK░ JET A1</v>
          </cell>
          <cell r="D355">
            <v>37873</v>
          </cell>
          <cell r="E355" t="str">
            <v>MA 140/03</v>
          </cell>
          <cell r="F355">
            <v>0</v>
          </cell>
          <cell r="G355">
            <v>776222</v>
          </cell>
        </row>
        <row r="356">
          <cell r="A356">
            <v>3852</v>
          </cell>
          <cell r="B356" t="str">
            <v>443870</v>
          </cell>
          <cell r="C356" t="str">
            <v>MA 140/03</v>
          </cell>
          <cell r="D356">
            <v>37928</v>
          </cell>
          <cell r="E356" t="str">
            <v>MA 140/03</v>
          </cell>
          <cell r="F356">
            <v>776222</v>
          </cell>
          <cell r="G356">
            <v>0</v>
          </cell>
        </row>
        <row r="357">
          <cell r="A357">
            <v>2733</v>
          </cell>
          <cell r="B357" t="str">
            <v>443870</v>
          </cell>
          <cell r="C357" t="str">
            <v>FRAIS RECERTIFIK░ JET A 1</v>
          </cell>
          <cell r="D357">
            <v>37873</v>
          </cell>
          <cell r="E357" t="str">
            <v>MA 141/03</v>
          </cell>
          <cell r="F357">
            <v>0</v>
          </cell>
          <cell r="G357">
            <v>517482</v>
          </cell>
        </row>
        <row r="358">
          <cell r="A358">
            <v>3364</v>
          </cell>
          <cell r="B358" t="str">
            <v>443870</v>
          </cell>
          <cell r="C358" t="str">
            <v>CONTROLE  REC░ PROD AV░</v>
          </cell>
          <cell r="D358">
            <v>37873</v>
          </cell>
          <cell r="E358" t="str">
            <v>MA 142/03</v>
          </cell>
          <cell r="F358">
            <v>0</v>
          </cell>
          <cell r="G358">
            <v>310900</v>
          </cell>
        </row>
        <row r="359">
          <cell r="A359">
            <v>3853</v>
          </cell>
          <cell r="B359" t="str">
            <v>443870</v>
          </cell>
          <cell r="C359" t="str">
            <v>MA 142/03</v>
          </cell>
          <cell r="D359">
            <v>37928</v>
          </cell>
          <cell r="E359" t="str">
            <v>MA 142/03</v>
          </cell>
          <cell r="F359">
            <v>310900</v>
          </cell>
          <cell r="G359">
            <v>0</v>
          </cell>
        </row>
        <row r="360">
          <cell r="A360">
            <v>3365</v>
          </cell>
          <cell r="B360" t="str">
            <v>443870</v>
          </cell>
          <cell r="C360" t="str">
            <v>FRAIS RECERTIK░ JET A1</v>
          </cell>
          <cell r="D360">
            <v>37879</v>
          </cell>
          <cell r="E360" t="str">
            <v>MA 143/03</v>
          </cell>
          <cell r="F360">
            <v>0</v>
          </cell>
          <cell r="G360">
            <v>2069926</v>
          </cell>
        </row>
        <row r="361">
          <cell r="A361">
            <v>3854</v>
          </cell>
          <cell r="B361" t="str">
            <v>443870</v>
          </cell>
          <cell r="C361" t="str">
            <v>MA 143/03</v>
          </cell>
          <cell r="D361">
            <v>37928</v>
          </cell>
          <cell r="E361" t="str">
            <v>MA 143/03</v>
          </cell>
          <cell r="F361">
            <v>2069926</v>
          </cell>
          <cell r="G361">
            <v>0</v>
          </cell>
        </row>
        <row r="362">
          <cell r="A362">
            <v>3366</v>
          </cell>
          <cell r="B362" t="str">
            <v>443870</v>
          </cell>
          <cell r="C362" t="str">
            <v>CONTROLE REC░ PROD JET A1</v>
          </cell>
          <cell r="D362">
            <v>37880</v>
          </cell>
          <cell r="E362" t="str">
            <v>MA 144/03</v>
          </cell>
          <cell r="F362">
            <v>0</v>
          </cell>
          <cell r="G362">
            <v>310900</v>
          </cell>
        </row>
        <row r="363">
          <cell r="A363">
            <v>3855</v>
          </cell>
          <cell r="B363" t="str">
            <v>443870</v>
          </cell>
          <cell r="C363" t="str">
            <v>MA 144/03</v>
          </cell>
          <cell r="D363">
            <v>37928</v>
          </cell>
          <cell r="E363" t="str">
            <v>MA 144/03</v>
          </cell>
          <cell r="F363">
            <v>310900</v>
          </cell>
          <cell r="G363">
            <v>0</v>
          </cell>
        </row>
        <row r="364">
          <cell r="A364">
            <v>3367</v>
          </cell>
          <cell r="B364" t="str">
            <v>443870</v>
          </cell>
          <cell r="C364" t="str">
            <v>FRAIS RECERTIFIK░ JET A1</v>
          </cell>
          <cell r="D364">
            <v>37879</v>
          </cell>
          <cell r="E364" t="str">
            <v>MA 145/03</v>
          </cell>
          <cell r="F364">
            <v>0</v>
          </cell>
          <cell r="G364">
            <v>1552444</v>
          </cell>
        </row>
        <row r="365">
          <cell r="A365">
            <v>3856</v>
          </cell>
          <cell r="B365" t="str">
            <v>443870</v>
          </cell>
          <cell r="C365" t="str">
            <v>MA 145/03</v>
          </cell>
          <cell r="D365">
            <v>37928</v>
          </cell>
          <cell r="E365" t="str">
            <v>MA 145/03</v>
          </cell>
          <cell r="F365">
            <v>1552444</v>
          </cell>
          <cell r="G365">
            <v>0</v>
          </cell>
        </row>
        <row r="366">
          <cell r="A366">
            <v>3857</v>
          </cell>
          <cell r="B366" t="str">
            <v>443870</v>
          </cell>
          <cell r="C366" t="str">
            <v>MA 146/03</v>
          </cell>
          <cell r="D366">
            <v>37928</v>
          </cell>
          <cell r="E366" t="str">
            <v>MA 146/03</v>
          </cell>
          <cell r="F366">
            <v>2587407</v>
          </cell>
          <cell r="G366">
            <v>0</v>
          </cell>
        </row>
        <row r="367">
          <cell r="A367">
            <v>3370</v>
          </cell>
          <cell r="B367" t="str">
            <v>443870</v>
          </cell>
          <cell r="C367" t="str">
            <v>FRAIS RECERTIFIK░ JET A1</v>
          </cell>
          <cell r="D367">
            <v>37883</v>
          </cell>
          <cell r="E367" t="str">
            <v>MA 148/03</v>
          </cell>
          <cell r="F367">
            <v>0</v>
          </cell>
          <cell r="G367">
            <v>1034963</v>
          </cell>
        </row>
        <row r="368">
          <cell r="A368">
            <v>3858</v>
          </cell>
          <cell r="B368" t="str">
            <v>443870</v>
          </cell>
          <cell r="C368" t="str">
            <v>MA 148/03</v>
          </cell>
          <cell r="D368">
            <v>37928</v>
          </cell>
          <cell r="E368" t="str">
            <v>MA 148/03</v>
          </cell>
          <cell r="F368">
            <v>1034963</v>
          </cell>
          <cell r="G368">
            <v>0</v>
          </cell>
        </row>
        <row r="369">
          <cell r="A369">
            <v>3372</v>
          </cell>
          <cell r="B369" t="str">
            <v>443870</v>
          </cell>
          <cell r="C369" t="str">
            <v>CONTROLE REC░ PROD JET A1</v>
          </cell>
          <cell r="D369">
            <v>37887</v>
          </cell>
          <cell r="E369" t="str">
            <v>MA 150/03</v>
          </cell>
          <cell r="F369">
            <v>0</v>
          </cell>
          <cell r="G369">
            <v>310900</v>
          </cell>
        </row>
        <row r="370">
          <cell r="A370">
            <v>3859</v>
          </cell>
          <cell r="B370" t="str">
            <v>443870</v>
          </cell>
          <cell r="C370" t="str">
            <v>MA 150/03</v>
          </cell>
          <cell r="D370">
            <v>37928</v>
          </cell>
          <cell r="E370" t="str">
            <v>MA 150/03</v>
          </cell>
          <cell r="F370">
            <v>310900</v>
          </cell>
          <cell r="G370">
            <v>0</v>
          </cell>
        </row>
        <row r="371">
          <cell r="A371">
            <v>3373</v>
          </cell>
          <cell r="B371" t="str">
            <v>443870</v>
          </cell>
          <cell r="C371" t="str">
            <v>FRAIS RECERTIFIK░ JET A1</v>
          </cell>
          <cell r="D371">
            <v>37890</v>
          </cell>
          <cell r="E371" t="str">
            <v>MA 151/03</v>
          </cell>
          <cell r="F371">
            <v>0</v>
          </cell>
          <cell r="G371">
            <v>1552444</v>
          </cell>
        </row>
        <row r="372">
          <cell r="A372">
            <v>3860</v>
          </cell>
          <cell r="B372" t="str">
            <v>443870</v>
          </cell>
          <cell r="C372" t="str">
            <v>MA 151/03</v>
          </cell>
          <cell r="D372">
            <v>37928</v>
          </cell>
          <cell r="E372" t="str">
            <v>MA 151/03</v>
          </cell>
          <cell r="F372">
            <v>1552444</v>
          </cell>
          <cell r="G372">
            <v>0</v>
          </cell>
        </row>
        <row r="373">
          <cell r="A373">
            <v>3374</v>
          </cell>
          <cell r="B373" t="str">
            <v>443870</v>
          </cell>
          <cell r="C373" t="str">
            <v>FRAIS RECERTIFIK░ JET A1</v>
          </cell>
          <cell r="D373">
            <v>37895</v>
          </cell>
          <cell r="E373" t="str">
            <v>MA 152/03</v>
          </cell>
          <cell r="F373">
            <v>0</v>
          </cell>
          <cell r="G373">
            <v>2069926</v>
          </cell>
        </row>
        <row r="374">
          <cell r="A374">
            <v>4337</v>
          </cell>
          <cell r="B374" t="str">
            <v>443870</v>
          </cell>
          <cell r="C374" t="str">
            <v>MA 152/03</v>
          </cell>
          <cell r="D374">
            <v>37957</v>
          </cell>
          <cell r="E374" t="str">
            <v>MA 152/03</v>
          </cell>
          <cell r="F374">
            <v>2069926</v>
          </cell>
          <cell r="G374">
            <v>0</v>
          </cell>
        </row>
        <row r="375">
          <cell r="A375">
            <v>3621</v>
          </cell>
          <cell r="B375" t="str">
            <v>443870</v>
          </cell>
          <cell r="C375" t="str">
            <v>FRAIS RECERTIFIK░  JET A1</v>
          </cell>
          <cell r="D375">
            <v>37897</v>
          </cell>
          <cell r="E375" t="str">
            <v>MA 154/03</v>
          </cell>
          <cell r="F375">
            <v>0</v>
          </cell>
          <cell r="G375">
            <v>1552444</v>
          </cell>
        </row>
        <row r="376">
          <cell r="A376">
            <v>4338</v>
          </cell>
          <cell r="B376" t="str">
            <v>443870</v>
          </cell>
          <cell r="C376" t="str">
            <v>MA 154/03</v>
          </cell>
          <cell r="D376">
            <v>37957</v>
          </cell>
          <cell r="E376" t="str">
            <v>MA 154/03</v>
          </cell>
          <cell r="F376">
            <v>1552444</v>
          </cell>
          <cell r="G376">
            <v>0</v>
          </cell>
        </row>
        <row r="377">
          <cell r="A377">
            <v>3622</v>
          </cell>
          <cell r="B377" t="str">
            <v>443870</v>
          </cell>
          <cell r="C377" t="str">
            <v>FRAIS RECERTIFIK░ JET A1</v>
          </cell>
          <cell r="D377">
            <v>37900</v>
          </cell>
          <cell r="E377" t="str">
            <v>MA 155/03</v>
          </cell>
          <cell r="F377">
            <v>0</v>
          </cell>
          <cell r="G377">
            <v>1034963</v>
          </cell>
        </row>
        <row r="378">
          <cell r="A378">
            <v>4339</v>
          </cell>
          <cell r="B378" t="str">
            <v>443870</v>
          </cell>
          <cell r="C378" t="str">
            <v>MA 155/03</v>
          </cell>
          <cell r="D378">
            <v>37957</v>
          </cell>
          <cell r="E378" t="str">
            <v>MA 155/03</v>
          </cell>
          <cell r="F378">
            <v>1034963</v>
          </cell>
          <cell r="G378">
            <v>0</v>
          </cell>
        </row>
        <row r="379">
          <cell r="A379">
            <v>3623</v>
          </cell>
          <cell r="B379" t="str">
            <v>443870</v>
          </cell>
          <cell r="C379" t="str">
            <v>FRAIS RECERTIFIK░ JET A1</v>
          </cell>
          <cell r="D379">
            <v>37900</v>
          </cell>
          <cell r="E379" t="str">
            <v>MA 156/03</v>
          </cell>
          <cell r="F379">
            <v>0</v>
          </cell>
          <cell r="G379">
            <v>1552444</v>
          </cell>
        </row>
        <row r="380">
          <cell r="A380">
            <v>4340</v>
          </cell>
          <cell r="B380" t="str">
            <v>443870</v>
          </cell>
          <cell r="C380" t="str">
            <v>MA 156/03</v>
          </cell>
          <cell r="D380">
            <v>37957</v>
          </cell>
          <cell r="E380" t="str">
            <v>MA 156/03</v>
          </cell>
          <cell r="F380">
            <v>1552444</v>
          </cell>
          <cell r="G380">
            <v>0</v>
          </cell>
        </row>
        <row r="381">
          <cell r="A381">
            <v>3624</v>
          </cell>
          <cell r="B381" t="str">
            <v>443870</v>
          </cell>
          <cell r="C381" t="str">
            <v>CONTROLE RECEPT░ JET A1</v>
          </cell>
          <cell r="D381">
            <v>37901</v>
          </cell>
          <cell r="E381" t="str">
            <v>MA 157/03</v>
          </cell>
          <cell r="F381">
            <v>0</v>
          </cell>
          <cell r="G381">
            <v>621800</v>
          </cell>
        </row>
        <row r="382">
          <cell r="A382">
            <v>4341</v>
          </cell>
          <cell r="B382" t="str">
            <v>443870</v>
          </cell>
          <cell r="C382" t="str">
            <v>MA 157/03</v>
          </cell>
          <cell r="D382">
            <v>37957</v>
          </cell>
          <cell r="E382" t="str">
            <v>MA 157/03</v>
          </cell>
          <cell r="F382">
            <v>621800</v>
          </cell>
          <cell r="G382">
            <v>0</v>
          </cell>
        </row>
        <row r="383">
          <cell r="A383">
            <v>2727</v>
          </cell>
          <cell r="B383" t="str">
            <v>443870</v>
          </cell>
          <cell r="C383" t="str">
            <v>MA 159/03</v>
          </cell>
          <cell r="D383">
            <v>37957</v>
          </cell>
          <cell r="E383" t="str">
            <v>MA 159/03</v>
          </cell>
          <cell r="F383">
            <v>3467000</v>
          </cell>
          <cell r="G383">
            <v>0</v>
          </cell>
        </row>
        <row r="384">
          <cell r="A384">
            <v>3626</v>
          </cell>
          <cell r="B384" t="str">
            <v>443870</v>
          </cell>
          <cell r="C384" t="str">
            <v>ADDITIVAT░ LOT JET A1</v>
          </cell>
          <cell r="D384">
            <v>37901</v>
          </cell>
          <cell r="E384" t="str">
            <v>MA 159/03</v>
          </cell>
          <cell r="F384">
            <v>0</v>
          </cell>
          <cell r="G384">
            <v>3467000</v>
          </cell>
        </row>
        <row r="385">
          <cell r="A385">
            <v>3627</v>
          </cell>
          <cell r="B385" t="str">
            <v>443870</v>
          </cell>
          <cell r="C385" t="str">
            <v>NETTOYAGE IVATO</v>
          </cell>
          <cell r="D385">
            <v>37901</v>
          </cell>
          <cell r="E385" t="str">
            <v>MA 160/03</v>
          </cell>
          <cell r="F385">
            <v>0</v>
          </cell>
          <cell r="G385">
            <v>1200000</v>
          </cell>
        </row>
        <row r="386">
          <cell r="A386">
            <v>4342</v>
          </cell>
          <cell r="B386" t="str">
            <v>443870</v>
          </cell>
          <cell r="C386" t="str">
            <v>MA 160/03</v>
          </cell>
          <cell r="D386">
            <v>37957</v>
          </cell>
          <cell r="E386" t="str">
            <v>MA 160/03</v>
          </cell>
          <cell r="F386">
            <v>1200000</v>
          </cell>
          <cell r="G386">
            <v>0</v>
          </cell>
        </row>
        <row r="387">
          <cell r="A387">
            <v>3628</v>
          </cell>
          <cell r="B387" t="str">
            <v>443870</v>
          </cell>
          <cell r="C387" t="str">
            <v>FRAIS RECERTIFIK░ JET A1</v>
          </cell>
          <cell r="D387">
            <v>37907</v>
          </cell>
          <cell r="E387" t="str">
            <v>MA 161/03</v>
          </cell>
          <cell r="F387">
            <v>0</v>
          </cell>
          <cell r="G387">
            <v>2069926</v>
          </cell>
        </row>
        <row r="388">
          <cell r="A388">
            <v>4343</v>
          </cell>
          <cell r="B388" t="str">
            <v>443870</v>
          </cell>
          <cell r="C388" t="str">
            <v>MA 161/03</v>
          </cell>
          <cell r="D388">
            <v>37957</v>
          </cell>
          <cell r="E388" t="str">
            <v>MA 161/03</v>
          </cell>
          <cell r="F388">
            <v>2069926</v>
          </cell>
          <cell r="G388">
            <v>0</v>
          </cell>
        </row>
        <row r="389">
          <cell r="A389">
            <v>3630</v>
          </cell>
          <cell r="B389" t="str">
            <v>443870</v>
          </cell>
          <cell r="C389" t="str">
            <v>CONTROLE RECEPT░ JET A1</v>
          </cell>
          <cell r="D389">
            <v>37909</v>
          </cell>
          <cell r="E389" t="str">
            <v>MA 163/03</v>
          </cell>
          <cell r="F389">
            <v>0</v>
          </cell>
          <cell r="G389">
            <v>466350</v>
          </cell>
        </row>
        <row r="390">
          <cell r="A390">
            <v>4344</v>
          </cell>
          <cell r="B390" t="str">
            <v>443870</v>
          </cell>
          <cell r="C390" t="str">
            <v>MA 163/03</v>
          </cell>
          <cell r="D390">
            <v>37957</v>
          </cell>
          <cell r="E390" t="str">
            <v>MA 163/03</v>
          </cell>
          <cell r="F390">
            <v>466350</v>
          </cell>
          <cell r="G390">
            <v>0</v>
          </cell>
        </row>
        <row r="391">
          <cell r="A391">
            <v>3631</v>
          </cell>
          <cell r="B391" t="str">
            <v>443870</v>
          </cell>
          <cell r="C391" t="str">
            <v>FRAIS RECERTIFIK░ JET A1</v>
          </cell>
          <cell r="D391">
            <v>37910</v>
          </cell>
          <cell r="E391" t="str">
            <v>MA 164/03</v>
          </cell>
          <cell r="F391">
            <v>0</v>
          </cell>
          <cell r="G391">
            <v>2004796</v>
          </cell>
        </row>
        <row r="392">
          <cell r="A392">
            <v>4345</v>
          </cell>
          <cell r="B392" t="str">
            <v>443870</v>
          </cell>
          <cell r="C392" t="str">
            <v>MA 164/03</v>
          </cell>
          <cell r="D392">
            <v>37957</v>
          </cell>
          <cell r="E392" t="str">
            <v>MA 164/03</v>
          </cell>
          <cell r="F392">
            <v>2004796</v>
          </cell>
          <cell r="G392">
            <v>0</v>
          </cell>
        </row>
        <row r="393">
          <cell r="A393">
            <v>3633</v>
          </cell>
          <cell r="B393" t="str">
            <v>443870</v>
          </cell>
          <cell r="C393" t="str">
            <v>FRAIS RECERTIFIK░ JET A1</v>
          </cell>
          <cell r="D393">
            <v>37914</v>
          </cell>
          <cell r="E393" t="str">
            <v>MA 166/03</v>
          </cell>
          <cell r="F393">
            <v>0</v>
          </cell>
          <cell r="G393">
            <v>2587407</v>
          </cell>
        </row>
        <row r="394">
          <cell r="A394">
            <v>4346</v>
          </cell>
          <cell r="B394" t="str">
            <v>443870</v>
          </cell>
          <cell r="C394" t="str">
            <v>MA 166/03</v>
          </cell>
          <cell r="D394">
            <v>37957</v>
          </cell>
          <cell r="E394" t="str">
            <v>MA 166/03</v>
          </cell>
          <cell r="F394">
            <v>2587407</v>
          </cell>
          <cell r="G394">
            <v>0</v>
          </cell>
        </row>
        <row r="395">
          <cell r="A395">
            <v>3634</v>
          </cell>
          <cell r="B395" t="str">
            <v>443870</v>
          </cell>
          <cell r="C395" t="str">
            <v>FRAIS RECERTIFIK░ JET A1</v>
          </cell>
          <cell r="D395">
            <v>37914</v>
          </cell>
          <cell r="E395" t="str">
            <v>MA 167/03</v>
          </cell>
          <cell r="F395">
            <v>0</v>
          </cell>
          <cell r="G395">
            <v>2438731</v>
          </cell>
        </row>
        <row r="396">
          <cell r="A396">
            <v>4347</v>
          </cell>
          <cell r="B396" t="str">
            <v>443870</v>
          </cell>
          <cell r="C396" t="str">
            <v>MA 167/03</v>
          </cell>
          <cell r="D396">
            <v>37957</v>
          </cell>
          <cell r="E396" t="str">
            <v>MA 167/03</v>
          </cell>
          <cell r="F396">
            <v>2438731</v>
          </cell>
          <cell r="G396">
            <v>0</v>
          </cell>
        </row>
        <row r="397">
          <cell r="A397">
            <v>3637</v>
          </cell>
          <cell r="B397" t="str">
            <v>443870</v>
          </cell>
          <cell r="C397" t="str">
            <v>ANALYSES GASOIL MOTEUR</v>
          </cell>
          <cell r="D397">
            <v>37916</v>
          </cell>
          <cell r="E397" t="str">
            <v>MA 170/03</v>
          </cell>
          <cell r="F397">
            <v>0</v>
          </cell>
          <cell r="G397">
            <v>465792</v>
          </cell>
        </row>
        <row r="398">
          <cell r="A398">
            <v>4349</v>
          </cell>
          <cell r="B398" t="str">
            <v>443870</v>
          </cell>
          <cell r="C398" t="str">
            <v>MA 170/03</v>
          </cell>
          <cell r="D398">
            <v>37957</v>
          </cell>
          <cell r="E398" t="str">
            <v>MA 170/03</v>
          </cell>
          <cell r="F398">
            <v>465792</v>
          </cell>
          <cell r="G398">
            <v>0</v>
          </cell>
        </row>
        <row r="399">
          <cell r="A399">
            <v>3638</v>
          </cell>
          <cell r="B399" t="str">
            <v>443870</v>
          </cell>
          <cell r="C399" t="str">
            <v>FRAIS RECERTIFIK░ JET A1</v>
          </cell>
          <cell r="D399">
            <v>37917</v>
          </cell>
          <cell r="E399" t="str">
            <v>MA 171/03</v>
          </cell>
          <cell r="F399">
            <v>0</v>
          </cell>
          <cell r="G399">
            <v>1552444</v>
          </cell>
        </row>
        <row r="400">
          <cell r="A400">
            <v>4350</v>
          </cell>
          <cell r="B400" t="str">
            <v>443870</v>
          </cell>
          <cell r="C400" t="str">
            <v>MA 171/03</v>
          </cell>
          <cell r="D400">
            <v>37957</v>
          </cell>
          <cell r="E400" t="str">
            <v>MA 171/03</v>
          </cell>
          <cell r="F400">
            <v>1552444</v>
          </cell>
          <cell r="G400">
            <v>0</v>
          </cell>
        </row>
        <row r="401">
          <cell r="A401">
            <v>3639</v>
          </cell>
          <cell r="B401" t="str">
            <v>443870</v>
          </cell>
          <cell r="C401" t="str">
            <v>FRAIS RECERTIFIK░ JET A1</v>
          </cell>
          <cell r="D401">
            <v>37923</v>
          </cell>
          <cell r="E401" t="str">
            <v>MA 172/03</v>
          </cell>
          <cell r="F401">
            <v>0</v>
          </cell>
          <cell r="G401">
            <v>2069926</v>
          </cell>
        </row>
        <row r="402">
          <cell r="A402">
            <v>4351</v>
          </cell>
          <cell r="B402" t="str">
            <v>443870</v>
          </cell>
          <cell r="C402" t="str">
            <v>MA 172/03</v>
          </cell>
          <cell r="D402">
            <v>37957</v>
          </cell>
          <cell r="E402" t="str">
            <v>MA 172/03</v>
          </cell>
          <cell r="F402">
            <v>2069926</v>
          </cell>
          <cell r="G402">
            <v>0</v>
          </cell>
        </row>
        <row r="403">
          <cell r="A403">
            <v>3891</v>
          </cell>
          <cell r="B403" t="str">
            <v>443870</v>
          </cell>
          <cell r="C403" t="str">
            <v>CONTROLE RECEP░ JET A1</v>
          </cell>
          <cell r="D403">
            <v>37924</v>
          </cell>
          <cell r="E403" t="str">
            <v>MA 173/03</v>
          </cell>
          <cell r="F403">
            <v>0</v>
          </cell>
          <cell r="G403">
            <v>310900</v>
          </cell>
        </row>
        <row r="404">
          <cell r="A404">
            <v>4352</v>
          </cell>
          <cell r="B404" t="str">
            <v>443870</v>
          </cell>
          <cell r="C404" t="str">
            <v>MA 173/03</v>
          </cell>
          <cell r="D404">
            <v>37957</v>
          </cell>
          <cell r="E404" t="str">
            <v>MA 173/03</v>
          </cell>
          <cell r="F404">
            <v>310900</v>
          </cell>
          <cell r="G404">
            <v>0</v>
          </cell>
        </row>
        <row r="405">
          <cell r="A405">
            <v>3892</v>
          </cell>
          <cell r="B405" t="str">
            <v>443870</v>
          </cell>
          <cell r="C405" t="str">
            <v>STABILITE THERMIQUE</v>
          </cell>
          <cell r="D405">
            <v>37925</v>
          </cell>
          <cell r="E405" t="str">
            <v>MA 174/03</v>
          </cell>
          <cell r="F405">
            <v>0</v>
          </cell>
          <cell r="G405">
            <v>805940</v>
          </cell>
        </row>
        <row r="406">
          <cell r="A406">
            <v>4353</v>
          </cell>
          <cell r="B406" t="str">
            <v>443870</v>
          </cell>
          <cell r="C406" t="str">
            <v>MA 174/03</v>
          </cell>
          <cell r="D406">
            <v>37957</v>
          </cell>
          <cell r="E406" t="str">
            <v>MA 174/03</v>
          </cell>
          <cell r="F406">
            <v>805940</v>
          </cell>
          <cell r="G406">
            <v>0</v>
          </cell>
        </row>
        <row r="407">
          <cell r="A407">
            <v>3893</v>
          </cell>
          <cell r="B407" t="str">
            <v>443870</v>
          </cell>
          <cell r="C407" t="str">
            <v>FRAIS RECERTIFIK░ JET A1</v>
          </cell>
          <cell r="D407">
            <v>37928</v>
          </cell>
          <cell r="E407" t="str">
            <v>MA 175/03</v>
          </cell>
          <cell r="F407">
            <v>0</v>
          </cell>
          <cell r="G407">
            <v>2069926</v>
          </cell>
        </row>
        <row r="408">
          <cell r="A408">
            <v>4354</v>
          </cell>
          <cell r="B408" t="str">
            <v>443870</v>
          </cell>
          <cell r="C408" t="str">
            <v>MA 175/03</v>
          </cell>
          <cell r="D408">
            <v>37957</v>
          </cell>
          <cell r="E408" t="str">
            <v>MA 175/03</v>
          </cell>
          <cell r="F408">
            <v>2069926</v>
          </cell>
          <cell r="G408">
            <v>0</v>
          </cell>
        </row>
        <row r="409">
          <cell r="A409">
            <v>3894</v>
          </cell>
          <cell r="B409" t="str">
            <v>443870</v>
          </cell>
          <cell r="C409" t="str">
            <v>FRAIS RECERTIFIK░ JET A1</v>
          </cell>
          <cell r="D409">
            <v>37939</v>
          </cell>
          <cell r="E409" t="str">
            <v>MA 176/03</v>
          </cell>
          <cell r="F409">
            <v>0</v>
          </cell>
          <cell r="G409">
            <v>7762222</v>
          </cell>
        </row>
        <row r="410">
          <cell r="A410">
            <v>3895</v>
          </cell>
          <cell r="B410" t="str">
            <v>443870</v>
          </cell>
          <cell r="C410" t="str">
            <v>CONTROLE RECEP░ JET A1</v>
          </cell>
          <cell r="D410">
            <v>37942</v>
          </cell>
          <cell r="E410" t="str">
            <v>MA 177/03</v>
          </cell>
          <cell r="F410">
            <v>0</v>
          </cell>
          <cell r="G410">
            <v>310900</v>
          </cell>
        </row>
        <row r="411">
          <cell r="A411">
            <v>4268</v>
          </cell>
          <cell r="B411" t="str">
            <v>443870</v>
          </cell>
          <cell r="C411" t="str">
            <v>FRAIS RECERTIFIK░ JET A1</v>
          </cell>
          <cell r="D411">
            <v>37944</v>
          </cell>
          <cell r="E411" t="str">
            <v>MA- 179/03</v>
          </cell>
          <cell r="F411">
            <v>0</v>
          </cell>
          <cell r="G411">
            <v>1034963</v>
          </cell>
        </row>
        <row r="412">
          <cell r="A412">
            <v>4270</v>
          </cell>
          <cell r="B412" t="str">
            <v>443870</v>
          </cell>
          <cell r="C412" t="str">
            <v>FRAIS RECERTIFIK░ JET A1</v>
          </cell>
          <cell r="D412">
            <v>37949</v>
          </cell>
          <cell r="E412" t="str">
            <v>MA 181/03</v>
          </cell>
          <cell r="F412">
            <v>0</v>
          </cell>
          <cell r="G412">
            <v>2587407</v>
          </cell>
        </row>
        <row r="413">
          <cell r="A413">
            <v>4271</v>
          </cell>
          <cell r="B413" t="str">
            <v>443870</v>
          </cell>
          <cell r="C413" t="str">
            <v>CONTROLE RECEP░JET A1</v>
          </cell>
          <cell r="D413">
            <v>37949</v>
          </cell>
          <cell r="E413" t="str">
            <v>MA 182/03</v>
          </cell>
          <cell r="F413">
            <v>0</v>
          </cell>
          <cell r="G413">
            <v>444143</v>
          </cell>
        </row>
        <row r="414">
          <cell r="A414">
            <v>4276</v>
          </cell>
          <cell r="B414" t="str">
            <v>443870</v>
          </cell>
          <cell r="C414" t="str">
            <v>ANALYSE ECHANT MOGAS 95</v>
          </cell>
          <cell r="D414">
            <v>37964</v>
          </cell>
          <cell r="E414" t="str">
            <v>MA 183/03</v>
          </cell>
          <cell r="F414">
            <v>0</v>
          </cell>
          <cell r="G414">
            <v>631934</v>
          </cell>
        </row>
        <row r="415">
          <cell r="A415">
            <v>4277</v>
          </cell>
          <cell r="B415" t="str">
            <v>443870</v>
          </cell>
          <cell r="C415" t="str">
            <v>ANALYSE ECHANT ESSENCE</v>
          </cell>
          <cell r="D415">
            <v>37964</v>
          </cell>
          <cell r="E415" t="str">
            <v>MA 184/03</v>
          </cell>
          <cell r="F415">
            <v>0</v>
          </cell>
          <cell r="G415">
            <v>2032529</v>
          </cell>
        </row>
        <row r="416">
          <cell r="A416">
            <v>4278</v>
          </cell>
          <cell r="B416" t="str">
            <v>443870</v>
          </cell>
          <cell r="C416" t="str">
            <v>ENVOI ECHANT ESSENCE</v>
          </cell>
          <cell r="D416">
            <v>37964</v>
          </cell>
          <cell r="E416" t="str">
            <v>MA 185/03</v>
          </cell>
          <cell r="F416">
            <v>0</v>
          </cell>
          <cell r="G416">
            <v>3406273</v>
          </cell>
        </row>
        <row r="417">
          <cell r="A417">
            <v>4279</v>
          </cell>
          <cell r="B417" t="str">
            <v>443870</v>
          </cell>
          <cell r="C417" t="str">
            <v>FRAIS ENVOI ESSENCE</v>
          </cell>
          <cell r="D417">
            <v>37964</v>
          </cell>
          <cell r="E417" t="str">
            <v>MA 186/03</v>
          </cell>
          <cell r="F417">
            <v>0</v>
          </cell>
          <cell r="G417">
            <v>3406273</v>
          </cell>
        </row>
        <row r="418">
          <cell r="A418">
            <v>4274</v>
          </cell>
          <cell r="B418" t="str">
            <v>443870</v>
          </cell>
          <cell r="C418" t="str">
            <v>FRAIS RECERTIFIK░ JET A1</v>
          </cell>
          <cell r="D418">
            <v>37959</v>
          </cell>
          <cell r="E418" t="str">
            <v>MA 189/03</v>
          </cell>
          <cell r="F418">
            <v>0</v>
          </cell>
          <cell r="G418">
            <v>2587407</v>
          </cell>
        </row>
        <row r="419">
          <cell r="A419">
            <v>4275</v>
          </cell>
          <cell r="B419" t="str">
            <v>443870</v>
          </cell>
          <cell r="C419" t="str">
            <v>FRAIS RECERTIFIK░ JET A1</v>
          </cell>
          <cell r="D419">
            <v>37964</v>
          </cell>
          <cell r="E419" t="str">
            <v>MA 190/03</v>
          </cell>
          <cell r="F419">
            <v>0</v>
          </cell>
          <cell r="G419">
            <v>3622370</v>
          </cell>
        </row>
        <row r="420">
          <cell r="A420">
            <v>4355</v>
          </cell>
          <cell r="B420" t="str">
            <v>443870</v>
          </cell>
          <cell r="C420" t="str">
            <v>CONTROLE JET A1</v>
          </cell>
          <cell r="D420">
            <v>37964</v>
          </cell>
          <cell r="E420" t="str">
            <v>MA 191/03</v>
          </cell>
          <cell r="F420">
            <v>0</v>
          </cell>
          <cell r="G420">
            <v>155450</v>
          </cell>
        </row>
        <row r="421">
          <cell r="A421">
            <v>4434</v>
          </cell>
          <cell r="B421" t="str">
            <v>443870</v>
          </cell>
          <cell r="C421" t="str">
            <v>RECERTIFIK░ JET A1</v>
          </cell>
          <cell r="D421">
            <v>37967</v>
          </cell>
          <cell r="E421" t="str">
            <v>MA 192/03</v>
          </cell>
          <cell r="F421">
            <v>0</v>
          </cell>
          <cell r="G421">
            <v>2587407</v>
          </cell>
        </row>
        <row r="422">
          <cell r="A422">
            <v>4543</v>
          </cell>
          <cell r="B422" t="str">
            <v>443870</v>
          </cell>
          <cell r="C422" t="str">
            <v>RECERTIFIK░ JET A1</v>
          </cell>
          <cell r="D422">
            <v>37973</v>
          </cell>
          <cell r="E422" t="str">
            <v>MA 193/03</v>
          </cell>
          <cell r="F422">
            <v>0</v>
          </cell>
          <cell r="G422">
            <v>2069926</v>
          </cell>
        </row>
        <row r="423">
          <cell r="A423">
            <v>4450</v>
          </cell>
          <cell r="B423" t="str">
            <v>443870</v>
          </cell>
          <cell r="C423" t="str">
            <v>CONTROLE RECEP░ JET A1</v>
          </cell>
          <cell r="D423">
            <v>37974</v>
          </cell>
          <cell r="E423" t="str">
            <v>MA 196/03</v>
          </cell>
          <cell r="F423">
            <v>0</v>
          </cell>
          <cell r="G423">
            <v>310900</v>
          </cell>
        </row>
        <row r="424">
          <cell r="A424">
            <v>4541</v>
          </cell>
          <cell r="B424" t="str">
            <v>443870</v>
          </cell>
          <cell r="C424" t="str">
            <v>RECERTIFIK░ JET A1</v>
          </cell>
          <cell r="D424">
            <v>37978</v>
          </cell>
          <cell r="E424" t="str">
            <v>MA 197/03</v>
          </cell>
          <cell r="F424">
            <v>0</v>
          </cell>
          <cell r="G424">
            <v>1552444</v>
          </cell>
        </row>
        <row r="425">
          <cell r="A425">
            <v>4540</v>
          </cell>
          <cell r="B425" t="str">
            <v>443870</v>
          </cell>
          <cell r="C425" t="str">
            <v>RECERTIFIK░ JET A1</v>
          </cell>
          <cell r="D425">
            <v>37984</v>
          </cell>
          <cell r="E425" t="str">
            <v>MA 198/03</v>
          </cell>
          <cell r="F425">
            <v>0</v>
          </cell>
          <cell r="G425">
            <v>2587407</v>
          </cell>
        </row>
        <row r="426">
          <cell r="A426">
            <v>4539</v>
          </cell>
          <cell r="B426" t="str">
            <v>443870</v>
          </cell>
          <cell r="C426" t="str">
            <v>ANALYSE ECHANTILLON ET</v>
          </cell>
          <cell r="D426">
            <v>37984</v>
          </cell>
          <cell r="E426" t="str">
            <v>MA 199/03</v>
          </cell>
          <cell r="F426">
            <v>0</v>
          </cell>
          <cell r="G426">
            <v>608308</v>
          </cell>
        </row>
        <row r="427">
          <cell r="A427">
            <v>4538</v>
          </cell>
          <cell r="B427" t="str">
            <v>443870</v>
          </cell>
          <cell r="C427" t="str">
            <v>ANALYSE JET A1</v>
          </cell>
          <cell r="D427">
            <v>37984</v>
          </cell>
          <cell r="E427" t="str">
            <v>MA 200/03</v>
          </cell>
          <cell r="F427">
            <v>0</v>
          </cell>
          <cell r="G427">
            <v>54386</v>
          </cell>
        </row>
        <row r="428">
          <cell r="A428">
            <v>4536</v>
          </cell>
          <cell r="B428" t="str">
            <v>443870</v>
          </cell>
          <cell r="C428" t="str">
            <v>CONTROLE PROD AVIA░</v>
          </cell>
          <cell r="D428">
            <v>37985</v>
          </cell>
          <cell r="E428" t="str">
            <v>MA 202/03</v>
          </cell>
          <cell r="F428">
            <v>0</v>
          </cell>
          <cell r="G428">
            <v>310900</v>
          </cell>
        </row>
        <row r="429">
          <cell r="A429">
            <v>690</v>
          </cell>
          <cell r="B429" t="str">
            <v>443870</v>
          </cell>
          <cell r="C429" t="str">
            <v>TEST/CAM░ CITERNE 9714TAD</v>
          </cell>
          <cell r="D429">
            <v>37672</v>
          </cell>
          <cell r="E429" t="str">
            <v>MM 020/03</v>
          </cell>
          <cell r="F429">
            <v>0</v>
          </cell>
          <cell r="G429">
            <v>532269</v>
          </cell>
        </row>
        <row r="430">
          <cell r="A430">
            <v>1214</v>
          </cell>
          <cell r="B430" t="str">
            <v>443870</v>
          </cell>
          <cell r="C430" t="str">
            <v>TEST/CAMION CIT 9714 TAD</v>
          </cell>
          <cell r="D430">
            <v>37719</v>
          </cell>
          <cell r="E430" t="str">
            <v>MM 020/03</v>
          </cell>
          <cell r="F430">
            <v>532269</v>
          </cell>
          <cell r="G430">
            <v>0</v>
          </cell>
        </row>
        <row r="431">
          <cell r="A431">
            <v>866</v>
          </cell>
          <cell r="B431" t="str">
            <v>443870</v>
          </cell>
          <cell r="C431" t="str">
            <v>FRAIS D'ANALYSE XTS</v>
          </cell>
          <cell r="D431">
            <v>37684</v>
          </cell>
          <cell r="E431" t="str">
            <v>MM 081/02</v>
          </cell>
          <cell r="F431">
            <v>197635</v>
          </cell>
          <cell r="G431">
            <v>0</v>
          </cell>
        </row>
        <row r="432">
          <cell r="A432">
            <v>3635</v>
          </cell>
          <cell r="B432" t="str">
            <v>443870</v>
          </cell>
          <cell r="C432" t="str">
            <v>CAMPAGNE QUALITE</v>
          </cell>
          <cell r="D432">
            <v>37915</v>
          </cell>
          <cell r="E432" t="str">
            <v>MM 168/03</v>
          </cell>
          <cell r="F432">
            <v>0</v>
          </cell>
          <cell r="G432">
            <v>55545520</v>
          </cell>
        </row>
        <row r="433">
          <cell r="A433">
            <v>4348</v>
          </cell>
          <cell r="B433" t="str">
            <v>443870</v>
          </cell>
          <cell r="C433" t="str">
            <v>MM 168/03</v>
          </cell>
          <cell r="D433">
            <v>37957</v>
          </cell>
          <cell r="E433" t="str">
            <v>MM 168/03</v>
          </cell>
          <cell r="F433">
            <v>55545520</v>
          </cell>
          <cell r="G433">
            <v>0</v>
          </cell>
        </row>
        <row r="434">
          <cell r="A434">
            <v>491</v>
          </cell>
          <cell r="B434" t="str">
            <v>443870</v>
          </cell>
          <cell r="C434" t="str">
            <v>MONOGRAPHIE DES INSTALL</v>
          </cell>
          <cell r="D434">
            <v>37655</v>
          </cell>
          <cell r="E434" t="str">
            <v>MPS 018/03</v>
          </cell>
          <cell r="F434">
            <v>0</v>
          </cell>
          <cell r="G434">
            <v>3190000</v>
          </cell>
        </row>
        <row r="435">
          <cell r="A435">
            <v>1208</v>
          </cell>
          <cell r="B435" t="str">
            <v>443870</v>
          </cell>
          <cell r="C435" t="str">
            <v>MONOGRAPHIE INSTAL</v>
          </cell>
          <cell r="D435">
            <v>37719</v>
          </cell>
          <cell r="E435" t="str">
            <v>MPS 018/03</v>
          </cell>
          <cell r="F435">
            <v>3190000</v>
          </cell>
          <cell r="G435">
            <v>0</v>
          </cell>
        </row>
        <row r="436">
          <cell r="A436">
            <v>492</v>
          </cell>
          <cell r="B436" t="str">
            <v>443870</v>
          </cell>
          <cell r="C436" t="str">
            <v>MONOGRAPHIE DES INSTALL</v>
          </cell>
          <cell r="D436">
            <v>37659</v>
          </cell>
          <cell r="E436" t="str">
            <v>MPS 019/03</v>
          </cell>
          <cell r="F436">
            <v>0</v>
          </cell>
          <cell r="G436">
            <v>1980000</v>
          </cell>
        </row>
        <row r="437">
          <cell r="A437">
            <v>2480</v>
          </cell>
          <cell r="B437" t="str">
            <v>443870</v>
          </cell>
          <cell r="C437" t="str">
            <v>MONOGRAPHIE INSTALL MANAN</v>
          </cell>
          <cell r="D437">
            <v>37810</v>
          </cell>
          <cell r="E437" t="str">
            <v>MPS 019/03</v>
          </cell>
          <cell r="F437">
            <v>1980000</v>
          </cell>
          <cell r="G437">
            <v>0</v>
          </cell>
        </row>
        <row r="438">
          <cell r="A438">
            <v>597</v>
          </cell>
          <cell r="B438" t="str">
            <v>443870</v>
          </cell>
          <cell r="C438" t="str">
            <v>MONOGRAPHIE INSTALLA░</v>
          </cell>
          <cell r="D438">
            <v>37666</v>
          </cell>
          <cell r="E438" t="str">
            <v>MPS 033/03</v>
          </cell>
          <cell r="F438">
            <v>0</v>
          </cell>
          <cell r="G438">
            <v>1920000</v>
          </cell>
        </row>
        <row r="439">
          <cell r="A439">
            <v>1345</v>
          </cell>
          <cell r="B439" t="str">
            <v>443870</v>
          </cell>
          <cell r="C439" t="str">
            <v>MONOGRAPHIE INSTALL MAINT</v>
          </cell>
          <cell r="D439">
            <v>37747</v>
          </cell>
          <cell r="E439" t="str">
            <v>MPS 033/03</v>
          </cell>
          <cell r="F439">
            <v>1920000</v>
          </cell>
          <cell r="G439">
            <v>0</v>
          </cell>
        </row>
        <row r="440">
          <cell r="A440">
            <v>2695</v>
          </cell>
          <cell r="B440" t="str">
            <v>443870</v>
          </cell>
          <cell r="C440" t="str">
            <v>RELEVE LIGNES DE RECEPT░</v>
          </cell>
          <cell r="D440">
            <v>37858</v>
          </cell>
          <cell r="E440" t="str">
            <v>MPS 162/03</v>
          </cell>
          <cell r="F440">
            <v>0</v>
          </cell>
          <cell r="G440">
            <v>9600000</v>
          </cell>
        </row>
        <row r="441">
          <cell r="A441">
            <v>2807</v>
          </cell>
          <cell r="B441" t="str">
            <v>443870</v>
          </cell>
          <cell r="C441" t="str">
            <v>MPS 162/03</v>
          </cell>
          <cell r="D441">
            <v>37873</v>
          </cell>
          <cell r="E441" t="str">
            <v>MPS 162/03</v>
          </cell>
          <cell r="F441">
            <v>9600000</v>
          </cell>
          <cell r="G441">
            <v>0</v>
          </cell>
        </row>
        <row r="442">
          <cell r="A442">
            <v>850</v>
          </cell>
          <cell r="B442" t="str">
            <v>443870</v>
          </cell>
          <cell r="C442" t="str">
            <v>MONOGRAPHIE INSTAL MAJUNG</v>
          </cell>
          <cell r="D442">
            <v>37684</v>
          </cell>
          <cell r="E442" t="str">
            <v>MPS 171/02</v>
          </cell>
          <cell r="F442">
            <v>3200000</v>
          </cell>
          <cell r="G442">
            <v>0</v>
          </cell>
        </row>
        <row r="443">
          <cell r="A443">
            <v>3470</v>
          </cell>
          <cell r="B443" t="str">
            <v>443870</v>
          </cell>
          <cell r="C443" t="str">
            <v>RELEVE LIGNE DE RECEP░ DI</v>
          </cell>
          <cell r="D443">
            <v>37903</v>
          </cell>
          <cell r="E443" t="str">
            <v>MPS 200/03</v>
          </cell>
          <cell r="F443">
            <v>0</v>
          </cell>
          <cell r="G443">
            <v>7600000</v>
          </cell>
        </row>
        <row r="444">
          <cell r="A444">
            <v>3880</v>
          </cell>
          <cell r="B444" t="str">
            <v>443870</v>
          </cell>
          <cell r="C444" t="str">
            <v>MPS 200/03</v>
          </cell>
          <cell r="D444">
            <v>37929</v>
          </cell>
          <cell r="E444" t="str">
            <v>MPS 200/03</v>
          </cell>
          <cell r="F444">
            <v>7600000</v>
          </cell>
          <cell r="G444">
            <v>0</v>
          </cell>
        </row>
        <row r="445">
          <cell r="A445">
            <v>3471</v>
          </cell>
          <cell r="B445" t="str">
            <v>443870</v>
          </cell>
          <cell r="C445" t="str">
            <v>EXTENS░ CAPACITE STOCKAGE</v>
          </cell>
          <cell r="D445">
            <v>37907</v>
          </cell>
          <cell r="E445" t="str">
            <v>MPS 201/03</v>
          </cell>
          <cell r="F445">
            <v>0</v>
          </cell>
          <cell r="G445">
            <v>13000000</v>
          </cell>
        </row>
        <row r="446">
          <cell r="A446">
            <v>3881</v>
          </cell>
          <cell r="B446" t="str">
            <v>443870</v>
          </cell>
          <cell r="C446" t="str">
            <v>MPS 201/03</v>
          </cell>
          <cell r="D446">
            <v>37929</v>
          </cell>
          <cell r="E446" t="str">
            <v>MPS 201/03</v>
          </cell>
          <cell r="F446">
            <v>13000000</v>
          </cell>
          <cell r="G446">
            <v>0</v>
          </cell>
        </row>
        <row r="447">
          <cell r="A447">
            <v>1201</v>
          </cell>
          <cell r="B447" t="str">
            <v>443870</v>
          </cell>
          <cell r="C447" t="str">
            <v>MONOGRAPHIE INSTAL</v>
          </cell>
          <cell r="D447">
            <v>37719</v>
          </cell>
          <cell r="E447" t="str">
            <v>MPS 208/02</v>
          </cell>
          <cell r="F447">
            <v>2940000</v>
          </cell>
          <cell r="G447">
            <v>0</v>
          </cell>
        </row>
        <row r="448">
          <cell r="A448">
            <v>1200</v>
          </cell>
          <cell r="B448" t="str">
            <v>443870</v>
          </cell>
          <cell r="C448" t="str">
            <v>MONOGRAPHIE INSTAL</v>
          </cell>
          <cell r="D448">
            <v>37719</v>
          </cell>
          <cell r="E448" t="str">
            <v>MPS 247/02</v>
          </cell>
          <cell r="F448">
            <v>2940000</v>
          </cell>
          <cell r="G448">
            <v>0</v>
          </cell>
        </row>
        <row r="449">
          <cell r="A449">
            <v>493</v>
          </cell>
          <cell r="B449" t="str">
            <v>443870</v>
          </cell>
          <cell r="C449" t="str">
            <v>MONOGRAPHIE INST ANTALAHA</v>
          </cell>
          <cell r="D449">
            <v>37649</v>
          </cell>
          <cell r="E449" t="str">
            <v>MPS 259/02</v>
          </cell>
          <cell r="F449">
            <v>2800000</v>
          </cell>
          <cell r="G449">
            <v>0</v>
          </cell>
        </row>
        <row r="450">
          <cell r="A450">
            <v>548</v>
          </cell>
          <cell r="B450" t="str">
            <v>443870</v>
          </cell>
          <cell r="C450" t="str">
            <v>MONOGRAPHIE INSTAL 16/12/</v>
          </cell>
          <cell r="D450">
            <v>37641</v>
          </cell>
          <cell r="E450" t="str">
            <v>MPS 265/02</v>
          </cell>
          <cell r="F450">
            <v>3020000</v>
          </cell>
          <cell r="G450">
            <v>0</v>
          </cell>
        </row>
        <row r="451">
          <cell r="A451">
            <v>541</v>
          </cell>
          <cell r="B451" t="str">
            <v>443870</v>
          </cell>
          <cell r="C451" t="str">
            <v>RET GARANTIE/REHA░ 8 CUVE</v>
          </cell>
          <cell r="D451">
            <v>37644</v>
          </cell>
          <cell r="E451" t="str">
            <v>MPS 278/02</v>
          </cell>
          <cell r="F451">
            <v>1084700</v>
          </cell>
          <cell r="G451">
            <v>0</v>
          </cell>
        </row>
        <row r="452">
          <cell r="A452">
            <v>2469</v>
          </cell>
          <cell r="B452" t="str">
            <v>443870</v>
          </cell>
          <cell r="C452" t="str">
            <v>FRAIS ANALYSE PRODUITS SS</v>
          </cell>
          <cell r="D452">
            <v>37834</v>
          </cell>
          <cell r="E452" t="str">
            <v>SH 113/03</v>
          </cell>
          <cell r="F452">
            <v>0</v>
          </cell>
          <cell r="G452">
            <v>415804</v>
          </cell>
        </row>
        <row r="453">
          <cell r="A453">
            <v>2750</v>
          </cell>
          <cell r="B453" t="str">
            <v>443870</v>
          </cell>
          <cell r="C453" t="str">
            <v>SH 113/03</v>
          </cell>
          <cell r="D453">
            <v>37868</v>
          </cell>
          <cell r="E453" t="str">
            <v>SH 113/03</v>
          </cell>
          <cell r="F453">
            <v>415804</v>
          </cell>
          <cell r="G453">
            <v>0</v>
          </cell>
        </row>
        <row r="454">
          <cell r="A454">
            <v>1202</v>
          </cell>
          <cell r="B454" t="str">
            <v>443870</v>
          </cell>
          <cell r="C454" t="str">
            <v>EXTENS░ CAP STOCKAGE ANTA</v>
          </cell>
          <cell r="D454">
            <v>37719</v>
          </cell>
          <cell r="E454" t="str">
            <v>TI 003/02</v>
          </cell>
          <cell r="F454">
            <v>6093791</v>
          </cell>
          <cell r="G454">
            <v>0</v>
          </cell>
        </row>
        <row r="455">
          <cell r="A455">
            <v>458</v>
          </cell>
          <cell r="B455" t="str">
            <v>443870</v>
          </cell>
          <cell r="C455" t="str">
            <v>RECEP░ TEAM ANEMONIA GALA</v>
          </cell>
          <cell r="D455">
            <v>37631</v>
          </cell>
          <cell r="E455" t="str">
            <v>TK 005/03</v>
          </cell>
          <cell r="F455">
            <v>0</v>
          </cell>
          <cell r="G455">
            <v>2000000</v>
          </cell>
        </row>
        <row r="456">
          <cell r="A456">
            <v>1238</v>
          </cell>
          <cell r="B456" t="str">
            <v>443870</v>
          </cell>
          <cell r="C456" t="str">
            <v>RECEP░ TEAM ANEMONIA 11/1</v>
          </cell>
          <cell r="D456">
            <v>37725</v>
          </cell>
          <cell r="E456" t="str">
            <v>TK 005/03</v>
          </cell>
          <cell r="F456">
            <v>2000000</v>
          </cell>
          <cell r="G456">
            <v>0</v>
          </cell>
        </row>
        <row r="457">
          <cell r="A457">
            <v>464</v>
          </cell>
          <cell r="B457" t="str">
            <v>443870</v>
          </cell>
          <cell r="C457" t="str">
            <v>CHARGT AURAY GALANA RAFF</v>
          </cell>
          <cell r="D457">
            <v>37648</v>
          </cell>
          <cell r="E457" t="str">
            <v>TK 009/03</v>
          </cell>
          <cell r="F457">
            <v>0</v>
          </cell>
          <cell r="G457">
            <v>462000</v>
          </cell>
        </row>
        <row r="458">
          <cell r="A458">
            <v>1239</v>
          </cell>
          <cell r="B458" t="str">
            <v>443870</v>
          </cell>
          <cell r="C458" t="str">
            <v>CHARGT AURAY 27/12/02</v>
          </cell>
          <cell r="D458">
            <v>37725</v>
          </cell>
          <cell r="E458" t="str">
            <v>TK 009/03</v>
          </cell>
          <cell r="F458">
            <v>462000</v>
          </cell>
          <cell r="G458">
            <v>0</v>
          </cell>
        </row>
        <row r="459">
          <cell r="A459">
            <v>469</v>
          </cell>
          <cell r="B459" t="str">
            <v>443870</v>
          </cell>
          <cell r="C459" t="str">
            <v>CHARGT NAV AURAY SHELL</v>
          </cell>
          <cell r="D459">
            <v>37648</v>
          </cell>
          <cell r="E459" t="str">
            <v>TK 012/03</v>
          </cell>
          <cell r="F459">
            <v>0</v>
          </cell>
          <cell r="G459">
            <v>462000</v>
          </cell>
        </row>
        <row r="460">
          <cell r="A460">
            <v>1242</v>
          </cell>
          <cell r="B460" t="str">
            <v>443870</v>
          </cell>
          <cell r="C460" t="str">
            <v>CHARGT AURAY 27/12/02</v>
          </cell>
          <cell r="D460">
            <v>37734</v>
          </cell>
          <cell r="E460" t="str">
            <v>TK 012/03</v>
          </cell>
          <cell r="F460">
            <v>462000</v>
          </cell>
          <cell r="G460">
            <v>0</v>
          </cell>
        </row>
        <row r="461">
          <cell r="A461">
            <v>473</v>
          </cell>
          <cell r="B461" t="str">
            <v>443870</v>
          </cell>
          <cell r="C461" t="str">
            <v>RECEP░ NAV DELFINI I JOVE</v>
          </cell>
          <cell r="D461">
            <v>37649</v>
          </cell>
          <cell r="E461" t="str">
            <v>TK 016/03</v>
          </cell>
          <cell r="F461">
            <v>0</v>
          </cell>
          <cell r="G461">
            <v>2000000</v>
          </cell>
        </row>
        <row r="462">
          <cell r="A462">
            <v>1350</v>
          </cell>
          <cell r="B462" t="str">
            <v>443870</v>
          </cell>
          <cell r="C462" t="str">
            <v>RECEP░ DELFINI I DU 12/01</v>
          </cell>
          <cell r="D462">
            <v>37771</v>
          </cell>
          <cell r="E462" t="str">
            <v>TK 016/03</v>
          </cell>
          <cell r="F462">
            <v>2000000</v>
          </cell>
          <cell r="G462">
            <v>0</v>
          </cell>
        </row>
        <row r="463">
          <cell r="A463">
            <v>479</v>
          </cell>
          <cell r="B463" t="str">
            <v>443870</v>
          </cell>
          <cell r="C463" t="str">
            <v>CHARGT NAV SEA ACE</v>
          </cell>
          <cell r="D463">
            <v>37649</v>
          </cell>
          <cell r="E463" t="str">
            <v>TK 020/02</v>
          </cell>
          <cell r="F463">
            <v>600000</v>
          </cell>
          <cell r="G463">
            <v>0</v>
          </cell>
        </row>
        <row r="464">
          <cell r="A464">
            <v>586</v>
          </cell>
          <cell r="B464" t="str">
            <v>443870</v>
          </cell>
          <cell r="C464" t="str">
            <v>CHARGT AURAY 13/01/03</v>
          </cell>
          <cell r="D464">
            <v>37663</v>
          </cell>
          <cell r="E464" t="str">
            <v>TK 020/03</v>
          </cell>
          <cell r="F464">
            <v>0</v>
          </cell>
          <cell r="G464">
            <v>385000</v>
          </cell>
        </row>
        <row r="465">
          <cell r="A465">
            <v>1274</v>
          </cell>
          <cell r="B465" t="str">
            <v>443870</v>
          </cell>
          <cell r="C465" t="str">
            <v>CHARGT AURAY 13/01/03</v>
          </cell>
          <cell r="D465">
            <v>37741</v>
          </cell>
          <cell r="E465" t="str">
            <v>TK 020/03</v>
          </cell>
          <cell r="F465">
            <v>385000</v>
          </cell>
          <cell r="G465">
            <v>0</v>
          </cell>
        </row>
        <row r="466">
          <cell r="A466">
            <v>485</v>
          </cell>
          <cell r="B466" t="str">
            <v>443870</v>
          </cell>
          <cell r="C466" t="str">
            <v>CHARGT NAV SEA ACE</v>
          </cell>
          <cell r="D466">
            <v>37649</v>
          </cell>
          <cell r="E466" t="str">
            <v>TK 021/02</v>
          </cell>
          <cell r="F466">
            <v>600000</v>
          </cell>
          <cell r="G466">
            <v>0</v>
          </cell>
        </row>
        <row r="467">
          <cell r="A467">
            <v>587</v>
          </cell>
          <cell r="B467" t="str">
            <v>443870</v>
          </cell>
          <cell r="C467" t="str">
            <v>CHARGT AURAY 13/01/03</v>
          </cell>
          <cell r="D467">
            <v>37663</v>
          </cell>
          <cell r="E467" t="str">
            <v>TK 023/03</v>
          </cell>
          <cell r="F467">
            <v>0</v>
          </cell>
          <cell r="G467">
            <v>385000</v>
          </cell>
        </row>
        <row r="468">
          <cell r="A468">
            <v>1244</v>
          </cell>
          <cell r="B468" t="str">
            <v>443870</v>
          </cell>
          <cell r="C468" t="str">
            <v>CHARGT AURAY 13/01/03</v>
          </cell>
          <cell r="D468">
            <v>37734</v>
          </cell>
          <cell r="E468" t="str">
            <v>TK 023/03</v>
          </cell>
          <cell r="F468">
            <v>385000</v>
          </cell>
          <cell r="G468">
            <v>0</v>
          </cell>
        </row>
        <row r="469">
          <cell r="A469">
            <v>588</v>
          </cell>
          <cell r="B469" t="str">
            <v>443870</v>
          </cell>
          <cell r="C469" t="str">
            <v>CHARGT AURAY 13/01/03</v>
          </cell>
          <cell r="D469">
            <v>37663</v>
          </cell>
          <cell r="E469" t="str">
            <v>TK 024/03</v>
          </cell>
          <cell r="F469">
            <v>0</v>
          </cell>
          <cell r="G469">
            <v>385000</v>
          </cell>
        </row>
        <row r="470">
          <cell r="A470">
            <v>3865</v>
          </cell>
          <cell r="B470" t="str">
            <v>443870</v>
          </cell>
          <cell r="C470" t="str">
            <v>TK 024/03</v>
          </cell>
          <cell r="D470">
            <v>37928</v>
          </cell>
          <cell r="E470" t="str">
            <v>TK 024/03</v>
          </cell>
          <cell r="F470">
            <v>385000</v>
          </cell>
          <cell r="G470">
            <v>0</v>
          </cell>
        </row>
        <row r="471">
          <cell r="A471">
            <v>590</v>
          </cell>
          <cell r="B471" t="str">
            <v>443870</v>
          </cell>
          <cell r="C471" t="str">
            <v>RECEP░ GHETTY BOTTI 15/01</v>
          </cell>
          <cell r="D471">
            <v>37663</v>
          </cell>
          <cell r="E471" t="str">
            <v>TK 026/03</v>
          </cell>
          <cell r="F471">
            <v>0</v>
          </cell>
          <cell r="G471">
            <v>1673333</v>
          </cell>
        </row>
        <row r="472">
          <cell r="A472">
            <v>1243</v>
          </cell>
          <cell r="B472" t="str">
            <v>443870</v>
          </cell>
          <cell r="C472" t="str">
            <v>RECEP░ GHETTY 15/01/03</v>
          </cell>
          <cell r="D472">
            <v>37734</v>
          </cell>
          <cell r="E472" t="str">
            <v>TK 026/03</v>
          </cell>
          <cell r="F472">
            <v>1673333</v>
          </cell>
          <cell r="G472">
            <v>0</v>
          </cell>
        </row>
        <row r="473">
          <cell r="A473">
            <v>1209</v>
          </cell>
          <cell r="B473" t="str">
            <v>443870</v>
          </cell>
          <cell r="C473" t="str">
            <v>RECEP░ GHETTY DU 15/01/03</v>
          </cell>
          <cell r="D473">
            <v>37719</v>
          </cell>
          <cell r="E473" t="str">
            <v>TK 027/02</v>
          </cell>
          <cell r="F473">
            <v>1673333</v>
          </cell>
          <cell r="G473">
            <v>0</v>
          </cell>
        </row>
        <row r="474">
          <cell r="A474">
            <v>591</v>
          </cell>
          <cell r="B474" t="str">
            <v>443870</v>
          </cell>
          <cell r="C474" t="str">
            <v>RECEP░ GHETTY BOTTI 15/01</v>
          </cell>
          <cell r="D474">
            <v>37663</v>
          </cell>
          <cell r="E474" t="str">
            <v>TK 027/03</v>
          </cell>
          <cell r="F474">
            <v>0</v>
          </cell>
          <cell r="G474">
            <v>1673333</v>
          </cell>
        </row>
        <row r="475">
          <cell r="A475">
            <v>592</v>
          </cell>
          <cell r="B475" t="str">
            <v>443870</v>
          </cell>
          <cell r="C475" t="str">
            <v>RECEP░ GHETTY BOTTI 15/01</v>
          </cell>
          <cell r="D475">
            <v>37663</v>
          </cell>
          <cell r="E475" t="str">
            <v>TK 028/03</v>
          </cell>
          <cell r="F475">
            <v>0</v>
          </cell>
          <cell r="G475">
            <v>1673333</v>
          </cell>
        </row>
        <row r="476">
          <cell r="A476">
            <v>1275</v>
          </cell>
          <cell r="B476" t="str">
            <v>443870</v>
          </cell>
          <cell r="C476" t="str">
            <v>RECEP░ GHETTY 15/01/03</v>
          </cell>
          <cell r="D476">
            <v>37741</v>
          </cell>
          <cell r="E476" t="str">
            <v>TK 028/03</v>
          </cell>
          <cell r="F476">
            <v>1673333</v>
          </cell>
          <cell r="G476">
            <v>0</v>
          </cell>
        </row>
        <row r="477">
          <cell r="A477">
            <v>593</v>
          </cell>
          <cell r="B477" t="str">
            <v>443870</v>
          </cell>
          <cell r="C477" t="str">
            <v>RECEP░ DELFINI I 14/01/03</v>
          </cell>
          <cell r="D477">
            <v>37663</v>
          </cell>
          <cell r="E477" t="str">
            <v>TK 029/03</v>
          </cell>
          <cell r="F477">
            <v>0</v>
          </cell>
          <cell r="G477">
            <v>2437500</v>
          </cell>
        </row>
        <row r="478">
          <cell r="A478">
            <v>1349</v>
          </cell>
          <cell r="B478" t="str">
            <v>443870</v>
          </cell>
          <cell r="C478" t="str">
            <v>RECEP░ DELFINI I DU 14/01</v>
          </cell>
          <cell r="D478">
            <v>37771</v>
          </cell>
          <cell r="E478" t="str">
            <v>TK 029/03</v>
          </cell>
          <cell r="F478">
            <v>2437500</v>
          </cell>
          <cell r="G478">
            <v>0</v>
          </cell>
        </row>
        <row r="479">
          <cell r="A479">
            <v>1253</v>
          </cell>
          <cell r="B479" t="str">
            <v>443870</v>
          </cell>
          <cell r="C479" t="str">
            <v>TK 031/02</v>
          </cell>
          <cell r="D479">
            <v>37739</v>
          </cell>
          <cell r="E479" t="str">
            <v>TK 031/02</v>
          </cell>
          <cell r="F479">
            <v>700000</v>
          </cell>
          <cell r="G479">
            <v>0</v>
          </cell>
        </row>
        <row r="480">
          <cell r="A480">
            <v>595</v>
          </cell>
          <cell r="B480" t="str">
            <v>443870</v>
          </cell>
          <cell r="C480" t="str">
            <v>RECEP░ DELFINI I 09/01/03</v>
          </cell>
          <cell r="D480">
            <v>37664</v>
          </cell>
          <cell r="E480" t="str">
            <v>TK 031/03</v>
          </cell>
          <cell r="F480">
            <v>0</v>
          </cell>
          <cell r="G480">
            <v>2085000</v>
          </cell>
        </row>
        <row r="481">
          <cell r="A481">
            <v>1946</v>
          </cell>
          <cell r="B481" t="str">
            <v>443870</v>
          </cell>
          <cell r="C481" t="str">
            <v>RECEP░ DELFINI I 09/01/03</v>
          </cell>
          <cell r="D481">
            <v>37785</v>
          </cell>
          <cell r="E481" t="str">
            <v>TK 031/03</v>
          </cell>
          <cell r="F481">
            <v>2000000</v>
          </cell>
          <cell r="G481">
            <v>0</v>
          </cell>
        </row>
        <row r="482">
          <cell r="A482">
            <v>1254</v>
          </cell>
          <cell r="B482" t="str">
            <v>443870</v>
          </cell>
          <cell r="C482" t="str">
            <v>TK 034/02</v>
          </cell>
          <cell r="D482">
            <v>37739</v>
          </cell>
          <cell r="E482" t="str">
            <v>TK 034/02</v>
          </cell>
          <cell r="F482">
            <v>1640000</v>
          </cell>
          <cell r="G482">
            <v>0</v>
          </cell>
        </row>
        <row r="483">
          <cell r="A483">
            <v>598</v>
          </cell>
          <cell r="B483" t="str">
            <v>443870</v>
          </cell>
          <cell r="C483" t="str">
            <v>CHARGT AN AVEL 28/12/02</v>
          </cell>
          <cell r="D483">
            <v>37666</v>
          </cell>
          <cell r="E483" t="str">
            <v>TK 034/03</v>
          </cell>
          <cell r="F483">
            <v>0</v>
          </cell>
          <cell r="G483">
            <v>462000</v>
          </cell>
        </row>
        <row r="484">
          <cell r="A484">
            <v>1276</v>
          </cell>
          <cell r="B484" t="str">
            <v>443870</v>
          </cell>
          <cell r="C484" t="str">
            <v>CHARGT AN AVEL 28/12/02</v>
          </cell>
          <cell r="D484">
            <v>37741</v>
          </cell>
          <cell r="E484" t="str">
            <v>TK 034/03</v>
          </cell>
          <cell r="F484">
            <v>462000</v>
          </cell>
          <cell r="G484">
            <v>0</v>
          </cell>
        </row>
        <row r="485">
          <cell r="A485">
            <v>599</v>
          </cell>
          <cell r="B485" t="str">
            <v>443870</v>
          </cell>
          <cell r="C485" t="str">
            <v>CHARGT AN AVEL 28/12/02</v>
          </cell>
          <cell r="D485">
            <v>37666</v>
          </cell>
          <cell r="E485" t="str">
            <v>TK 037/03</v>
          </cell>
          <cell r="F485">
            <v>0</v>
          </cell>
          <cell r="G485">
            <v>462000</v>
          </cell>
        </row>
        <row r="486">
          <cell r="A486">
            <v>1245</v>
          </cell>
          <cell r="B486" t="str">
            <v>443870</v>
          </cell>
          <cell r="C486" t="str">
            <v>CHARGT AN AVEL 28/12/02</v>
          </cell>
          <cell r="D486">
            <v>37734</v>
          </cell>
          <cell r="E486" t="str">
            <v>TK 037/03</v>
          </cell>
          <cell r="F486">
            <v>462000</v>
          </cell>
          <cell r="G486">
            <v>0</v>
          </cell>
        </row>
        <row r="487">
          <cell r="A487">
            <v>1210</v>
          </cell>
          <cell r="B487" t="str">
            <v>443870</v>
          </cell>
          <cell r="C487" t="str">
            <v>CHARGT NAV AN AVEL</v>
          </cell>
          <cell r="D487">
            <v>37719</v>
          </cell>
          <cell r="E487" t="str">
            <v>TK 038/02</v>
          </cell>
          <cell r="F487">
            <v>462000</v>
          </cell>
          <cell r="G487">
            <v>0</v>
          </cell>
        </row>
        <row r="488">
          <cell r="A488">
            <v>600</v>
          </cell>
          <cell r="B488" t="str">
            <v>443870</v>
          </cell>
          <cell r="C488" t="str">
            <v>CHARGT AN AVEL 28/12/023</v>
          </cell>
          <cell r="D488">
            <v>37666</v>
          </cell>
          <cell r="E488" t="str">
            <v>TK 038/03</v>
          </cell>
          <cell r="F488">
            <v>0</v>
          </cell>
          <cell r="G488">
            <v>462000</v>
          </cell>
        </row>
        <row r="489">
          <cell r="A489">
            <v>601</v>
          </cell>
          <cell r="B489" t="str">
            <v>443870</v>
          </cell>
          <cell r="C489" t="str">
            <v>CHARGT ELVEN 29/01/03</v>
          </cell>
          <cell r="D489">
            <v>37670</v>
          </cell>
          <cell r="E489" t="str">
            <v>TK 039/03</v>
          </cell>
          <cell r="F489">
            <v>0</v>
          </cell>
          <cell r="G489">
            <v>385000</v>
          </cell>
        </row>
        <row r="490">
          <cell r="A490">
            <v>1277</v>
          </cell>
          <cell r="B490" t="str">
            <v>443870</v>
          </cell>
          <cell r="C490" t="str">
            <v>CHARGT ELVEN 29/01/03</v>
          </cell>
          <cell r="D490">
            <v>37741</v>
          </cell>
          <cell r="E490" t="str">
            <v>TK 039/03</v>
          </cell>
          <cell r="F490">
            <v>385000</v>
          </cell>
          <cell r="G490">
            <v>0</v>
          </cell>
        </row>
        <row r="491">
          <cell r="A491">
            <v>1298</v>
          </cell>
          <cell r="B491" t="str">
            <v>443870</v>
          </cell>
          <cell r="C491" t="str">
            <v>TK 041/02</v>
          </cell>
          <cell r="D491">
            <v>37747</v>
          </cell>
          <cell r="E491" t="str">
            <v>TK 041/02</v>
          </cell>
          <cell r="F491">
            <v>1245000</v>
          </cell>
          <cell r="G491">
            <v>0</v>
          </cell>
        </row>
        <row r="492">
          <cell r="A492">
            <v>602</v>
          </cell>
          <cell r="B492" t="str">
            <v>443870</v>
          </cell>
          <cell r="C492" t="str">
            <v>CHARGT ELVEN 29/01/03</v>
          </cell>
          <cell r="D492">
            <v>37670</v>
          </cell>
          <cell r="E492" t="str">
            <v>TK 042/03</v>
          </cell>
          <cell r="F492">
            <v>0</v>
          </cell>
          <cell r="G492">
            <v>385000</v>
          </cell>
        </row>
        <row r="493">
          <cell r="A493">
            <v>1246</v>
          </cell>
          <cell r="B493" t="str">
            <v>443870</v>
          </cell>
          <cell r="C493" t="str">
            <v>CHARGT ELVEN 29/01/03</v>
          </cell>
          <cell r="D493">
            <v>37734</v>
          </cell>
          <cell r="E493" t="str">
            <v>TK 042/03</v>
          </cell>
          <cell r="F493">
            <v>385000</v>
          </cell>
          <cell r="G493">
            <v>0</v>
          </cell>
        </row>
        <row r="494">
          <cell r="A494">
            <v>603</v>
          </cell>
          <cell r="B494" t="str">
            <v>443870</v>
          </cell>
          <cell r="C494" t="str">
            <v>CHARGT ELVEN 29/01/03</v>
          </cell>
          <cell r="D494">
            <v>37670</v>
          </cell>
          <cell r="E494" t="str">
            <v>TK 043/03</v>
          </cell>
          <cell r="F494">
            <v>0</v>
          </cell>
          <cell r="G494">
            <v>385000</v>
          </cell>
        </row>
        <row r="495">
          <cell r="A495">
            <v>1211</v>
          </cell>
          <cell r="B495" t="str">
            <v>443870</v>
          </cell>
          <cell r="C495" t="str">
            <v>CHARGT NAV ELVEN DU 29/01</v>
          </cell>
          <cell r="D495">
            <v>37719</v>
          </cell>
          <cell r="E495" t="str">
            <v>TK 043/03</v>
          </cell>
          <cell r="F495">
            <v>385000</v>
          </cell>
          <cell r="G495">
            <v>0</v>
          </cell>
        </row>
        <row r="496">
          <cell r="A496">
            <v>1299</v>
          </cell>
          <cell r="B496" t="str">
            <v>443870</v>
          </cell>
          <cell r="C496" t="str">
            <v>TK 045/02</v>
          </cell>
          <cell r="D496">
            <v>37747</v>
          </cell>
          <cell r="E496" t="str">
            <v>TK 045/02</v>
          </cell>
          <cell r="F496">
            <v>1430000</v>
          </cell>
          <cell r="G496">
            <v>0</v>
          </cell>
        </row>
        <row r="497">
          <cell r="A497">
            <v>607</v>
          </cell>
          <cell r="B497" t="str">
            <v>443870</v>
          </cell>
          <cell r="C497" t="str">
            <v>RECEP░ FOUESNANT 13/01/03</v>
          </cell>
          <cell r="D497">
            <v>37670</v>
          </cell>
          <cell r="E497" t="str">
            <v>TK 045/03</v>
          </cell>
          <cell r="F497">
            <v>0</v>
          </cell>
          <cell r="G497">
            <v>2510000</v>
          </cell>
        </row>
        <row r="498">
          <cell r="A498">
            <v>1297</v>
          </cell>
          <cell r="B498" t="str">
            <v>443870</v>
          </cell>
          <cell r="C498" t="str">
            <v>RECEP░ FOUESNANT 13/01/03</v>
          </cell>
          <cell r="D498">
            <v>37747</v>
          </cell>
          <cell r="E498" t="str">
            <v>TK 045/03</v>
          </cell>
          <cell r="F498">
            <v>2510000</v>
          </cell>
          <cell r="G498">
            <v>0</v>
          </cell>
        </row>
        <row r="499">
          <cell r="A499">
            <v>609</v>
          </cell>
          <cell r="B499" t="str">
            <v>443870</v>
          </cell>
          <cell r="C499" t="str">
            <v>RECEP░ GHETTY BOTTI 30/01</v>
          </cell>
          <cell r="D499">
            <v>37680</v>
          </cell>
          <cell r="E499" t="str">
            <v>TK 047/03</v>
          </cell>
          <cell r="F499">
            <v>0</v>
          </cell>
          <cell r="G499">
            <v>1390000</v>
          </cell>
        </row>
        <row r="500">
          <cell r="A500">
            <v>1296</v>
          </cell>
          <cell r="B500" t="str">
            <v>443870</v>
          </cell>
          <cell r="C500" t="str">
            <v>RECEP░ GHETTY BOTTI 30/01</v>
          </cell>
          <cell r="D500">
            <v>37747</v>
          </cell>
          <cell r="E500" t="str">
            <v>TK 047/03</v>
          </cell>
          <cell r="F500">
            <v>1390000</v>
          </cell>
          <cell r="G500">
            <v>0</v>
          </cell>
        </row>
        <row r="501">
          <cell r="A501">
            <v>610</v>
          </cell>
          <cell r="B501" t="str">
            <v>443870</v>
          </cell>
          <cell r="C501" t="str">
            <v>RECEP░ GHETTY BOTTI 30/03</v>
          </cell>
          <cell r="D501">
            <v>37680</v>
          </cell>
          <cell r="E501" t="str">
            <v>TK 048/03</v>
          </cell>
          <cell r="F501">
            <v>0</v>
          </cell>
          <cell r="G501">
            <v>1390000</v>
          </cell>
        </row>
        <row r="502">
          <cell r="A502">
            <v>1247</v>
          </cell>
          <cell r="B502" t="str">
            <v>443870</v>
          </cell>
          <cell r="C502" t="str">
            <v>RECEP░ GHETTY 30/01/03</v>
          </cell>
          <cell r="D502">
            <v>37734</v>
          </cell>
          <cell r="E502" t="str">
            <v>TK 048/03</v>
          </cell>
          <cell r="F502">
            <v>1390000</v>
          </cell>
          <cell r="G502">
            <v>0</v>
          </cell>
        </row>
        <row r="503">
          <cell r="A503">
            <v>612</v>
          </cell>
          <cell r="B503" t="str">
            <v>443870</v>
          </cell>
          <cell r="C503" t="str">
            <v>CHARGT AURAY 10/02/03</v>
          </cell>
          <cell r="D503">
            <v>37686</v>
          </cell>
          <cell r="E503" t="str">
            <v>TK 050/03</v>
          </cell>
          <cell r="F503">
            <v>0</v>
          </cell>
          <cell r="G503">
            <v>385000</v>
          </cell>
        </row>
        <row r="504">
          <cell r="A504">
            <v>1295</v>
          </cell>
          <cell r="B504" t="str">
            <v>443870</v>
          </cell>
          <cell r="C504" t="str">
            <v>CHARGT AURAY 10/02/03</v>
          </cell>
          <cell r="D504">
            <v>37747</v>
          </cell>
          <cell r="E504" t="str">
            <v>TK 050/03</v>
          </cell>
          <cell r="F504">
            <v>385000</v>
          </cell>
          <cell r="G504">
            <v>0</v>
          </cell>
        </row>
        <row r="505">
          <cell r="A505">
            <v>614</v>
          </cell>
          <cell r="B505" t="str">
            <v>443870</v>
          </cell>
          <cell r="C505" t="str">
            <v>CHARGT AURAY 10/02/03</v>
          </cell>
          <cell r="D505">
            <v>37686</v>
          </cell>
          <cell r="E505" t="str">
            <v>TK 052/03</v>
          </cell>
          <cell r="F505">
            <v>0</v>
          </cell>
          <cell r="G505">
            <v>385000</v>
          </cell>
        </row>
        <row r="506">
          <cell r="A506">
            <v>1342</v>
          </cell>
          <cell r="B506" t="str">
            <v>443870</v>
          </cell>
          <cell r="C506" t="str">
            <v>CHARGT AURAY 10/02/03</v>
          </cell>
          <cell r="D506">
            <v>37753</v>
          </cell>
          <cell r="E506" t="str">
            <v>TK 052/03</v>
          </cell>
          <cell r="F506">
            <v>385000</v>
          </cell>
          <cell r="G506">
            <v>0</v>
          </cell>
        </row>
        <row r="507">
          <cell r="A507">
            <v>616</v>
          </cell>
          <cell r="B507" t="str">
            <v>443870</v>
          </cell>
          <cell r="C507" t="str">
            <v>CHARGT AURAY 10/02/03</v>
          </cell>
          <cell r="D507">
            <v>37686</v>
          </cell>
          <cell r="E507" t="str">
            <v>TK 054/03</v>
          </cell>
          <cell r="F507">
            <v>0</v>
          </cell>
          <cell r="G507">
            <v>385000</v>
          </cell>
        </row>
        <row r="508">
          <cell r="A508">
            <v>1951</v>
          </cell>
          <cell r="B508" t="str">
            <v>443870</v>
          </cell>
          <cell r="C508" t="str">
            <v>CHARGT AURAY 10/02/03</v>
          </cell>
          <cell r="D508">
            <v>37785</v>
          </cell>
          <cell r="E508" t="str">
            <v>TK 054/03</v>
          </cell>
          <cell r="F508">
            <v>385000</v>
          </cell>
          <cell r="G508">
            <v>0</v>
          </cell>
        </row>
        <row r="509">
          <cell r="A509">
            <v>618</v>
          </cell>
          <cell r="B509" t="str">
            <v>443870</v>
          </cell>
          <cell r="C509" t="str">
            <v>CHARGT AURAY 02/03/03</v>
          </cell>
          <cell r="D509">
            <v>37693</v>
          </cell>
          <cell r="E509" t="str">
            <v>TK 056/03</v>
          </cell>
          <cell r="F509">
            <v>0</v>
          </cell>
          <cell r="G509">
            <v>385000</v>
          </cell>
        </row>
        <row r="510">
          <cell r="A510">
            <v>1950</v>
          </cell>
          <cell r="B510" t="str">
            <v>443870</v>
          </cell>
          <cell r="C510" t="str">
            <v>CHARGT AURAY 02/03/03</v>
          </cell>
          <cell r="D510">
            <v>37785</v>
          </cell>
          <cell r="E510" t="str">
            <v>TK 056/03</v>
          </cell>
          <cell r="F510">
            <v>385000</v>
          </cell>
          <cell r="G510">
            <v>0</v>
          </cell>
        </row>
        <row r="511">
          <cell r="A511">
            <v>1300</v>
          </cell>
          <cell r="B511" t="str">
            <v>443870</v>
          </cell>
          <cell r="C511" t="str">
            <v>TK 057/02</v>
          </cell>
          <cell r="D511">
            <v>37747</v>
          </cell>
          <cell r="E511" t="str">
            <v>TK 057/02</v>
          </cell>
          <cell r="F511">
            <v>700000</v>
          </cell>
          <cell r="G511">
            <v>0</v>
          </cell>
        </row>
        <row r="512">
          <cell r="A512">
            <v>619</v>
          </cell>
          <cell r="B512" t="str">
            <v>443870</v>
          </cell>
          <cell r="C512" t="str">
            <v>CHARGT AURAY 02/03/03</v>
          </cell>
          <cell r="D512">
            <v>37693</v>
          </cell>
          <cell r="E512" t="str">
            <v>TK 057/03</v>
          </cell>
          <cell r="F512">
            <v>0</v>
          </cell>
          <cell r="G512">
            <v>385000</v>
          </cell>
        </row>
        <row r="513">
          <cell r="A513">
            <v>1303</v>
          </cell>
          <cell r="B513" t="str">
            <v>443870</v>
          </cell>
          <cell r="C513" t="str">
            <v>CHARGT AURAY 02/03/03</v>
          </cell>
          <cell r="D513">
            <v>37747</v>
          </cell>
          <cell r="E513" t="str">
            <v>TK 057/03</v>
          </cell>
          <cell r="F513">
            <v>385000</v>
          </cell>
          <cell r="G513">
            <v>0</v>
          </cell>
        </row>
        <row r="514">
          <cell r="A514">
            <v>620</v>
          </cell>
          <cell r="B514" t="str">
            <v>443870</v>
          </cell>
          <cell r="C514" t="str">
            <v>CHARGT AURAY 02/03/03</v>
          </cell>
          <cell r="D514">
            <v>37693</v>
          </cell>
          <cell r="E514" t="str">
            <v>TK 058/03</v>
          </cell>
          <cell r="F514">
            <v>0</v>
          </cell>
          <cell r="G514">
            <v>385000</v>
          </cell>
        </row>
        <row r="515">
          <cell r="A515">
            <v>1348</v>
          </cell>
          <cell r="B515" t="str">
            <v>443870</v>
          </cell>
          <cell r="C515" t="str">
            <v>CHARGT AURAY DU 02/03/03</v>
          </cell>
          <cell r="D515">
            <v>37763</v>
          </cell>
          <cell r="E515" t="str">
            <v>TK 058/03</v>
          </cell>
          <cell r="F515">
            <v>385000</v>
          </cell>
          <cell r="G515">
            <v>0</v>
          </cell>
        </row>
        <row r="516">
          <cell r="A516">
            <v>488</v>
          </cell>
          <cell r="B516" t="str">
            <v>443870</v>
          </cell>
          <cell r="C516" t="str">
            <v>CHARGT NAV AURAY</v>
          </cell>
          <cell r="D516">
            <v>37649</v>
          </cell>
          <cell r="E516" t="str">
            <v>TK 060/02</v>
          </cell>
          <cell r="F516">
            <v>700000</v>
          </cell>
          <cell r="G516">
            <v>0</v>
          </cell>
        </row>
        <row r="517">
          <cell r="A517">
            <v>1301</v>
          </cell>
          <cell r="B517" t="str">
            <v>443870</v>
          </cell>
          <cell r="C517" t="str">
            <v>TK 062/02</v>
          </cell>
          <cell r="D517">
            <v>37747</v>
          </cell>
          <cell r="E517" t="str">
            <v>TK 062/02</v>
          </cell>
          <cell r="F517">
            <v>700000</v>
          </cell>
          <cell r="G517">
            <v>0</v>
          </cell>
        </row>
        <row r="518">
          <cell r="A518">
            <v>1340</v>
          </cell>
          <cell r="B518" t="str">
            <v>443870</v>
          </cell>
          <cell r="C518" t="str">
            <v>CHARGT ELVEN DU 14/03</v>
          </cell>
          <cell r="D518">
            <v>37711</v>
          </cell>
          <cell r="E518" t="str">
            <v>TK 068/03</v>
          </cell>
          <cell r="F518">
            <v>0</v>
          </cell>
          <cell r="G518">
            <v>385000</v>
          </cell>
        </row>
        <row r="519">
          <cell r="A519">
            <v>1949</v>
          </cell>
          <cell r="B519" t="str">
            <v>443870</v>
          </cell>
          <cell r="C519" t="str">
            <v>CHARGT ELVEN 14/03/03</v>
          </cell>
          <cell r="D519">
            <v>37785</v>
          </cell>
          <cell r="E519" t="str">
            <v>TK 068/03</v>
          </cell>
          <cell r="F519">
            <v>385000</v>
          </cell>
          <cell r="G519">
            <v>0</v>
          </cell>
        </row>
        <row r="520">
          <cell r="A520">
            <v>1335</v>
          </cell>
          <cell r="B520" t="str">
            <v>443870</v>
          </cell>
          <cell r="C520" t="str">
            <v>CHARGT AURAY DU 24/03</v>
          </cell>
          <cell r="D520">
            <v>37721</v>
          </cell>
          <cell r="E520" t="str">
            <v>TK 077/03</v>
          </cell>
          <cell r="F520">
            <v>0</v>
          </cell>
          <cell r="G520">
            <v>385000</v>
          </cell>
        </row>
        <row r="521">
          <cell r="A521">
            <v>1346</v>
          </cell>
          <cell r="B521" t="str">
            <v>443870</v>
          </cell>
          <cell r="C521" t="str">
            <v>CHARGT AURAY DU 24/03</v>
          </cell>
          <cell r="D521">
            <v>37763</v>
          </cell>
          <cell r="E521" t="str">
            <v>TK 077/03</v>
          </cell>
          <cell r="F521">
            <v>385000</v>
          </cell>
          <cell r="G521">
            <v>0</v>
          </cell>
        </row>
        <row r="522">
          <cell r="A522">
            <v>1332</v>
          </cell>
          <cell r="B522" t="str">
            <v>443870</v>
          </cell>
          <cell r="C522" t="str">
            <v>CHARGT AURAY DU 12/04</v>
          </cell>
          <cell r="D522">
            <v>37743</v>
          </cell>
          <cell r="E522" t="str">
            <v>TK 087/03</v>
          </cell>
          <cell r="F522">
            <v>0</v>
          </cell>
          <cell r="G522">
            <v>385000</v>
          </cell>
        </row>
        <row r="523">
          <cell r="A523">
            <v>2411</v>
          </cell>
          <cell r="B523" t="str">
            <v>443870</v>
          </cell>
          <cell r="C523" t="str">
            <v>CHARGT AURAY 12/04/03</v>
          </cell>
          <cell r="D523">
            <v>37803</v>
          </cell>
          <cell r="E523" t="str">
            <v>TK 087/03</v>
          </cell>
          <cell r="F523">
            <v>385000</v>
          </cell>
          <cell r="G523">
            <v>0</v>
          </cell>
        </row>
        <row r="524">
          <cell r="A524">
            <v>1329</v>
          </cell>
          <cell r="B524" t="str">
            <v>443870</v>
          </cell>
          <cell r="C524" t="str">
            <v>CHARGT AURAY DU 12/04</v>
          </cell>
          <cell r="D524">
            <v>37743</v>
          </cell>
          <cell r="E524" t="str">
            <v>TK 090/03</v>
          </cell>
          <cell r="F524">
            <v>0</v>
          </cell>
          <cell r="G524">
            <v>385000</v>
          </cell>
        </row>
        <row r="525">
          <cell r="A525">
            <v>2495</v>
          </cell>
          <cell r="B525" t="str">
            <v>443870</v>
          </cell>
          <cell r="C525" t="str">
            <v>CHARGT AURAY 12/04/03</v>
          </cell>
          <cell r="D525">
            <v>37823</v>
          </cell>
          <cell r="E525" t="str">
            <v>TK 090/03</v>
          </cell>
          <cell r="F525">
            <v>385000</v>
          </cell>
          <cell r="G525">
            <v>0</v>
          </cell>
        </row>
        <row r="526">
          <cell r="A526">
            <v>1326</v>
          </cell>
          <cell r="B526" t="str">
            <v>443870</v>
          </cell>
          <cell r="C526" t="str">
            <v>CHARGT ELVEN DU 14/04/03</v>
          </cell>
          <cell r="D526">
            <v>37743</v>
          </cell>
          <cell r="E526" t="str">
            <v>TK 093/03</v>
          </cell>
          <cell r="F526">
            <v>0</v>
          </cell>
          <cell r="G526">
            <v>385000</v>
          </cell>
        </row>
        <row r="527">
          <cell r="A527">
            <v>2412</v>
          </cell>
          <cell r="B527" t="str">
            <v>443870</v>
          </cell>
          <cell r="C527" t="str">
            <v>CHARGT ELVEN 14/04/03</v>
          </cell>
          <cell r="D527">
            <v>37803</v>
          </cell>
          <cell r="E527" t="str">
            <v>TK 093/03</v>
          </cell>
          <cell r="F527">
            <v>385000</v>
          </cell>
          <cell r="G527">
            <v>0</v>
          </cell>
        </row>
        <row r="528">
          <cell r="A528">
            <v>1323</v>
          </cell>
          <cell r="B528" t="str">
            <v>443870</v>
          </cell>
          <cell r="C528" t="str">
            <v>CHARGT ELVEN DU 14/04</v>
          </cell>
          <cell r="D528">
            <v>37743</v>
          </cell>
          <cell r="E528" t="str">
            <v>TK 096/03</v>
          </cell>
          <cell r="F528">
            <v>0</v>
          </cell>
          <cell r="G528">
            <v>385000</v>
          </cell>
        </row>
        <row r="529">
          <cell r="A529">
            <v>2496</v>
          </cell>
          <cell r="B529" t="str">
            <v>443870</v>
          </cell>
          <cell r="C529" t="str">
            <v>CHARGT ELVEN 14/04/03</v>
          </cell>
          <cell r="D529">
            <v>37823</v>
          </cell>
          <cell r="E529" t="str">
            <v>TK 096/03</v>
          </cell>
          <cell r="F529">
            <v>385000</v>
          </cell>
          <cell r="G529">
            <v>0</v>
          </cell>
        </row>
        <row r="530">
          <cell r="A530">
            <v>555</v>
          </cell>
          <cell r="B530" t="str">
            <v>443870</v>
          </cell>
          <cell r="C530" t="str">
            <v>RECEP░ SPIRIT OF PRASLIN</v>
          </cell>
          <cell r="D530">
            <v>37649</v>
          </cell>
          <cell r="E530" t="str">
            <v>TK 097/02</v>
          </cell>
          <cell r="F530">
            <v>884000</v>
          </cell>
          <cell r="G530">
            <v>0</v>
          </cell>
        </row>
        <row r="531">
          <cell r="A531">
            <v>1320</v>
          </cell>
          <cell r="B531" t="str">
            <v>443870</v>
          </cell>
          <cell r="C531" t="str">
            <v>RECEP░ FOUESNANT DU 26/04</v>
          </cell>
          <cell r="D531">
            <v>37749</v>
          </cell>
          <cell r="E531" t="str">
            <v>TK 099/03</v>
          </cell>
          <cell r="F531">
            <v>0</v>
          </cell>
          <cell r="G531">
            <v>2000000</v>
          </cell>
        </row>
        <row r="532">
          <cell r="A532">
            <v>2409</v>
          </cell>
          <cell r="B532" t="str">
            <v>443870</v>
          </cell>
          <cell r="C532" t="str">
            <v>RECEP░ FOUESNANT 26/04/03</v>
          </cell>
          <cell r="D532">
            <v>37803</v>
          </cell>
          <cell r="E532" t="str">
            <v>TK 099/03</v>
          </cell>
          <cell r="F532">
            <v>2000000</v>
          </cell>
          <cell r="G532">
            <v>0</v>
          </cell>
        </row>
        <row r="533">
          <cell r="A533">
            <v>1318</v>
          </cell>
          <cell r="B533" t="str">
            <v>443870</v>
          </cell>
          <cell r="C533" t="str">
            <v>RECEP░ STOLT MARKLAND</v>
          </cell>
          <cell r="D533">
            <v>37760</v>
          </cell>
          <cell r="E533" t="str">
            <v>TK 101/03</v>
          </cell>
          <cell r="F533">
            <v>0</v>
          </cell>
          <cell r="G533">
            <v>1333333</v>
          </cell>
        </row>
        <row r="534">
          <cell r="A534">
            <v>2413</v>
          </cell>
          <cell r="B534" t="str">
            <v>443870</v>
          </cell>
          <cell r="C534" t="str">
            <v>RECEP░ STOLT MARKL 26/04/</v>
          </cell>
          <cell r="D534">
            <v>37803</v>
          </cell>
          <cell r="E534" t="str">
            <v>TK 101/03</v>
          </cell>
          <cell r="F534">
            <v>1333333</v>
          </cell>
          <cell r="G534">
            <v>0</v>
          </cell>
        </row>
        <row r="535">
          <cell r="A535">
            <v>516</v>
          </cell>
          <cell r="B535" t="str">
            <v>443870</v>
          </cell>
          <cell r="C535" t="str">
            <v>RECEP░ NAV PERLA</v>
          </cell>
          <cell r="D535">
            <v>37630</v>
          </cell>
          <cell r="E535" t="str">
            <v>TK 102/02</v>
          </cell>
          <cell r="F535">
            <v>952000</v>
          </cell>
          <cell r="G535">
            <v>0</v>
          </cell>
        </row>
        <row r="536">
          <cell r="A536">
            <v>1316</v>
          </cell>
          <cell r="B536" t="str">
            <v>443870</v>
          </cell>
          <cell r="C536" t="str">
            <v>RECEP░ STOLT MARKLAND</v>
          </cell>
          <cell r="D536">
            <v>37705</v>
          </cell>
          <cell r="E536" t="str">
            <v>TK 103/03</v>
          </cell>
          <cell r="F536">
            <v>0</v>
          </cell>
          <cell r="G536">
            <v>1333333</v>
          </cell>
        </row>
        <row r="537">
          <cell r="A537">
            <v>2497</v>
          </cell>
          <cell r="B537" t="str">
            <v>443870</v>
          </cell>
          <cell r="C537" t="str">
            <v>RECEP░ STOLT MARKL 26/04</v>
          </cell>
          <cell r="D537">
            <v>37823</v>
          </cell>
          <cell r="E537" t="str">
            <v>TK 103/03</v>
          </cell>
          <cell r="F537">
            <v>1333333</v>
          </cell>
          <cell r="G537">
            <v>0</v>
          </cell>
        </row>
        <row r="538">
          <cell r="A538">
            <v>1311</v>
          </cell>
          <cell r="B538" t="str">
            <v>443870</v>
          </cell>
          <cell r="C538" t="str">
            <v>CHARGT ELVEN DU 03/05/03</v>
          </cell>
          <cell r="D538">
            <v>37763</v>
          </cell>
          <cell r="E538" t="str">
            <v>TK 108/03</v>
          </cell>
          <cell r="F538">
            <v>0</v>
          </cell>
          <cell r="G538">
            <v>385000</v>
          </cell>
        </row>
        <row r="539">
          <cell r="A539">
            <v>2414</v>
          </cell>
          <cell r="B539" t="str">
            <v>443870</v>
          </cell>
          <cell r="C539" t="str">
            <v>CHARGT ELVEN 03/05/03</v>
          </cell>
          <cell r="D539">
            <v>37803</v>
          </cell>
          <cell r="E539" t="str">
            <v>TK 108/03</v>
          </cell>
          <cell r="F539">
            <v>385000</v>
          </cell>
          <cell r="G539">
            <v>0</v>
          </cell>
        </row>
        <row r="540">
          <cell r="A540">
            <v>1310</v>
          </cell>
          <cell r="B540" t="str">
            <v>443870</v>
          </cell>
          <cell r="C540" t="str">
            <v>CHARGT ELVEN DU 03/05/03</v>
          </cell>
          <cell r="D540">
            <v>37763</v>
          </cell>
          <cell r="E540" t="str">
            <v>TK 109/03</v>
          </cell>
          <cell r="F540">
            <v>0</v>
          </cell>
          <cell r="G540">
            <v>385000</v>
          </cell>
        </row>
        <row r="541">
          <cell r="A541">
            <v>2490</v>
          </cell>
          <cell r="B541" t="str">
            <v>443870</v>
          </cell>
          <cell r="C541" t="str">
            <v>CHARGT ELVEN 03/05/03</v>
          </cell>
          <cell r="D541">
            <v>37819</v>
          </cell>
          <cell r="E541" t="str">
            <v>TK 109/03</v>
          </cell>
          <cell r="F541">
            <v>385000</v>
          </cell>
          <cell r="G541">
            <v>0</v>
          </cell>
        </row>
        <row r="542">
          <cell r="A542">
            <v>1308</v>
          </cell>
          <cell r="B542" t="str">
            <v>443870</v>
          </cell>
          <cell r="C542" t="str">
            <v>CHARGT ELVEN DU 03/05/03</v>
          </cell>
          <cell r="D542">
            <v>37763</v>
          </cell>
          <cell r="E542" t="str">
            <v>TK 111/03</v>
          </cell>
          <cell r="F542">
            <v>0</v>
          </cell>
          <cell r="G542">
            <v>385000</v>
          </cell>
        </row>
        <row r="543">
          <cell r="A543">
            <v>2648</v>
          </cell>
          <cell r="B543" t="str">
            <v>443870</v>
          </cell>
          <cell r="C543" t="str">
            <v>TK 111/03</v>
          </cell>
          <cell r="D543">
            <v>37830</v>
          </cell>
          <cell r="E543" t="str">
            <v>TK 111/03</v>
          </cell>
          <cell r="F543">
            <v>385000</v>
          </cell>
          <cell r="G543">
            <v>0</v>
          </cell>
        </row>
        <row r="544">
          <cell r="A544">
            <v>1307</v>
          </cell>
          <cell r="B544" t="str">
            <v>443870</v>
          </cell>
          <cell r="C544" t="str">
            <v>CHARGT ELVEN DU 03/05/03</v>
          </cell>
          <cell r="D544">
            <v>37763</v>
          </cell>
          <cell r="E544" t="str">
            <v>TK 112/03</v>
          </cell>
          <cell r="F544">
            <v>0</v>
          </cell>
          <cell r="G544">
            <v>385000</v>
          </cell>
        </row>
        <row r="545">
          <cell r="A545">
            <v>2498</v>
          </cell>
          <cell r="B545" t="str">
            <v>443870</v>
          </cell>
          <cell r="C545" t="str">
            <v>CHARGT ELVEN 03/05/03</v>
          </cell>
          <cell r="D545">
            <v>37823</v>
          </cell>
          <cell r="E545" t="str">
            <v>TK 112/03</v>
          </cell>
          <cell r="F545">
            <v>385000</v>
          </cell>
          <cell r="G545">
            <v>0</v>
          </cell>
        </row>
        <row r="546">
          <cell r="A546">
            <v>1967</v>
          </cell>
          <cell r="B546" t="str">
            <v>443870</v>
          </cell>
          <cell r="C546" t="str">
            <v>RECEP░ FOUESNANT 30/05</v>
          </cell>
          <cell r="D546">
            <v>37778</v>
          </cell>
          <cell r="E546" t="str">
            <v>TK 114/03</v>
          </cell>
          <cell r="F546">
            <v>0</v>
          </cell>
          <cell r="G546">
            <v>2000000</v>
          </cell>
        </row>
        <row r="547">
          <cell r="A547">
            <v>2761</v>
          </cell>
          <cell r="B547" t="str">
            <v>443870</v>
          </cell>
          <cell r="C547" t="str">
            <v>TK 114/03</v>
          </cell>
          <cell r="D547">
            <v>37845</v>
          </cell>
          <cell r="E547" t="str">
            <v>TK 114/03</v>
          </cell>
          <cell r="F547">
            <v>2000000</v>
          </cell>
          <cell r="G547">
            <v>0</v>
          </cell>
        </row>
        <row r="548">
          <cell r="A548">
            <v>1968</v>
          </cell>
          <cell r="B548" t="str">
            <v>443870</v>
          </cell>
          <cell r="C548" t="str">
            <v>RECEP░ FOUESNANT 30/05/03</v>
          </cell>
          <cell r="D548">
            <v>37778</v>
          </cell>
          <cell r="E548" t="str">
            <v>TK 115/03</v>
          </cell>
          <cell r="F548">
            <v>0</v>
          </cell>
          <cell r="G548">
            <v>2000000</v>
          </cell>
        </row>
        <row r="549">
          <cell r="A549">
            <v>2484</v>
          </cell>
          <cell r="B549" t="str">
            <v>443870</v>
          </cell>
          <cell r="C549" t="str">
            <v>RECEP░ FOUESNANT 30/05/03</v>
          </cell>
          <cell r="D549">
            <v>37816</v>
          </cell>
          <cell r="E549" t="str">
            <v>TK 115/03</v>
          </cell>
          <cell r="F549">
            <v>2000000</v>
          </cell>
          <cell r="G549">
            <v>0</v>
          </cell>
        </row>
        <row r="550">
          <cell r="A550">
            <v>1969</v>
          </cell>
          <cell r="B550" t="str">
            <v>443870</v>
          </cell>
          <cell r="C550" t="str">
            <v>CHARGT AURAY 25/05/03</v>
          </cell>
          <cell r="D550">
            <v>37778</v>
          </cell>
          <cell r="E550" t="str">
            <v>TK 116/03</v>
          </cell>
          <cell r="F550">
            <v>0</v>
          </cell>
          <cell r="G550">
            <v>385000</v>
          </cell>
        </row>
        <row r="551">
          <cell r="A551">
            <v>2766</v>
          </cell>
          <cell r="B551" t="str">
            <v>443870</v>
          </cell>
          <cell r="C551" t="str">
            <v>TK 116/03</v>
          </cell>
          <cell r="D551">
            <v>37845</v>
          </cell>
          <cell r="E551" t="str">
            <v>TK 116/03</v>
          </cell>
          <cell r="F551">
            <v>385000</v>
          </cell>
          <cell r="G551">
            <v>0</v>
          </cell>
        </row>
        <row r="552">
          <cell r="A552">
            <v>1970</v>
          </cell>
          <cell r="B552" t="str">
            <v>443870</v>
          </cell>
          <cell r="C552" t="str">
            <v>CHARGT AURAY 25/05/03</v>
          </cell>
          <cell r="D552">
            <v>37778</v>
          </cell>
          <cell r="E552" t="str">
            <v>TK 117/03</v>
          </cell>
          <cell r="F552">
            <v>0</v>
          </cell>
          <cell r="G552">
            <v>385000</v>
          </cell>
        </row>
        <row r="553">
          <cell r="A553">
            <v>2407</v>
          </cell>
          <cell r="B553" t="str">
            <v>443870</v>
          </cell>
          <cell r="C553" t="str">
            <v>CHARGT AURAY 25/05/03</v>
          </cell>
          <cell r="D553">
            <v>37803</v>
          </cell>
          <cell r="E553" t="str">
            <v>TK 117/03</v>
          </cell>
          <cell r="F553">
            <v>385000</v>
          </cell>
          <cell r="G553">
            <v>0</v>
          </cell>
        </row>
        <row r="554">
          <cell r="A554">
            <v>1971</v>
          </cell>
          <cell r="B554" t="str">
            <v>443870</v>
          </cell>
          <cell r="C554" t="str">
            <v>CHARGT AURAY 25/05/03</v>
          </cell>
          <cell r="D554">
            <v>37778</v>
          </cell>
          <cell r="E554" t="str">
            <v>TK 118/03</v>
          </cell>
          <cell r="F554">
            <v>0</v>
          </cell>
          <cell r="G554">
            <v>385000</v>
          </cell>
        </row>
        <row r="555">
          <cell r="A555">
            <v>2489</v>
          </cell>
          <cell r="B555" t="str">
            <v>443870</v>
          </cell>
          <cell r="C555" t="str">
            <v>CHARGT AURAY 25/05/03</v>
          </cell>
          <cell r="D555">
            <v>37819</v>
          </cell>
          <cell r="E555" t="str">
            <v>TK 118/03</v>
          </cell>
          <cell r="F555">
            <v>385000</v>
          </cell>
          <cell r="G555">
            <v>0</v>
          </cell>
        </row>
        <row r="556">
          <cell r="A556">
            <v>1972</v>
          </cell>
          <cell r="B556" t="str">
            <v>443870</v>
          </cell>
          <cell r="C556" t="str">
            <v>CHARGT AURAY 25/05/03</v>
          </cell>
          <cell r="D556">
            <v>37778</v>
          </cell>
          <cell r="E556" t="str">
            <v>TK 119/03</v>
          </cell>
          <cell r="F556">
            <v>0</v>
          </cell>
          <cell r="G556">
            <v>385000</v>
          </cell>
        </row>
        <row r="557">
          <cell r="A557">
            <v>2666</v>
          </cell>
          <cell r="B557" t="str">
            <v>443870</v>
          </cell>
          <cell r="C557" t="str">
            <v>TK 119/03</v>
          </cell>
          <cell r="D557">
            <v>37839</v>
          </cell>
          <cell r="E557" t="str">
            <v>TK 119/03</v>
          </cell>
          <cell r="F557">
            <v>385000</v>
          </cell>
          <cell r="G557">
            <v>0</v>
          </cell>
        </row>
        <row r="558">
          <cell r="A558">
            <v>1973</v>
          </cell>
          <cell r="B558" t="str">
            <v>443870</v>
          </cell>
          <cell r="C558" t="str">
            <v>CHARGT AURAY 25/05/03</v>
          </cell>
          <cell r="D558">
            <v>37778</v>
          </cell>
          <cell r="E558" t="str">
            <v>TK 120/03</v>
          </cell>
          <cell r="F558">
            <v>0</v>
          </cell>
          <cell r="G558">
            <v>385000</v>
          </cell>
        </row>
        <row r="559">
          <cell r="A559">
            <v>2647</v>
          </cell>
          <cell r="B559" t="str">
            <v>443870</v>
          </cell>
          <cell r="C559" t="str">
            <v>TK 120/03</v>
          </cell>
          <cell r="D559">
            <v>37830</v>
          </cell>
          <cell r="E559" t="str">
            <v>TK 120/03</v>
          </cell>
          <cell r="F559">
            <v>385000</v>
          </cell>
          <cell r="G559">
            <v>0</v>
          </cell>
        </row>
        <row r="560">
          <cell r="A560">
            <v>1974</v>
          </cell>
          <cell r="B560" t="str">
            <v>443870</v>
          </cell>
          <cell r="C560" t="str">
            <v>CHARGT AURAY 25/05/03</v>
          </cell>
          <cell r="D560">
            <v>37778</v>
          </cell>
          <cell r="E560" t="str">
            <v>TK 121/03</v>
          </cell>
          <cell r="F560">
            <v>0</v>
          </cell>
          <cell r="G560">
            <v>385000</v>
          </cell>
        </row>
        <row r="561">
          <cell r="A561">
            <v>2404</v>
          </cell>
          <cell r="B561" t="str">
            <v>443870</v>
          </cell>
          <cell r="C561" t="str">
            <v>CHARGT AURAY 25/05/03</v>
          </cell>
          <cell r="D561">
            <v>37804</v>
          </cell>
          <cell r="E561" t="str">
            <v>TK 121/03</v>
          </cell>
          <cell r="F561">
            <v>385000</v>
          </cell>
          <cell r="G561">
            <v>0</v>
          </cell>
        </row>
        <row r="562">
          <cell r="A562">
            <v>1976</v>
          </cell>
          <cell r="B562" t="str">
            <v>443870</v>
          </cell>
          <cell r="C562" t="str">
            <v>RECEP░ ELVEN 03/06/03</v>
          </cell>
          <cell r="D562">
            <v>37796</v>
          </cell>
          <cell r="E562" t="str">
            <v>TK 125/03</v>
          </cell>
          <cell r="F562">
            <v>0</v>
          </cell>
          <cell r="G562">
            <v>1000000</v>
          </cell>
        </row>
        <row r="563">
          <cell r="A563">
            <v>2805</v>
          </cell>
          <cell r="B563" t="str">
            <v>443870</v>
          </cell>
          <cell r="C563" t="str">
            <v>TK 125/03</v>
          </cell>
          <cell r="D563">
            <v>37866</v>
          </cell>
          <cell r="E563" t="str">
            <v>TK 125/03</v>
          </cell>
          <cell r="F563">
            <v>1000000</v>
          </cell>
          <cell r="G563">
            <v>0</v>
          </cell>
        </row>
        <row r="564">
          <cell r="A564">
            <v>1977</v>
          </cell>
          <cell r="B564" t="str">
            <v>443870</v>
          </cell>
          <cell r="C564" t="str">
            <v>RECEP░ELVEN 03/06/03</v>
          </cell>
          <cell r="D564">
            <v>37796</v>
          </cell>
          <cell r="E564" t="str">
            <v>TK 126/03</v>
          </cell>
          <cell r="F564">
            <v>0</v>
          </cell>
          <cell r="G564">
            <v>1000000</v>
          </cell>
        </row>
        <row r="565">
          <cell r="A565">
            <v>2649</v>
          </cell>
          <cell r="B565" t="str">
            <v>443870</v>
          </cell>
          <cell r="C565" t="str">
            <v>TK 126/03</v>
          </cell>
          <cell r="D565">
            <v>37830</v>
          </cell>
          <cell r="E565" t="str">
            <v>TK 126/03</v>
          </cell>
          <cell r="F565">
            <v>1000000</v>
          </cell>
          <cell r="G565">
            <v>0</v>
          </cell>
        </row>
        <row r="566">
          <cell r="A566">
            <v>1978</v>
          </cell>
          <cell r="B566" t="str">
            <v>443870</v>
          </cell>
          <cell r="C566" t="str">
            <v>RECEP░ ELVEN 03/06/03</v>
          </cell>
          <cell r="D566">
            <v>37796</v>
          </cell>
          <cell r="E566" t="str">
            <v>TK 127/03</v>
          </cell>
          <cell r="F566">
            <v>0</v>
          </cell>
          <cell r="G566">
            <v>1000000</v>
          </cell>
        </row>
        <row r="567">
          <cell r="A567">
            <v>2667</v>
          </cell>
          <cell r="B567" t="str">
            <v>443870</v>
          </cell>
          <cell r="C567" t="str">
            <v>TK 127/03</v>
          </cell>
          <cell r="D567">
            <v>37839</v>
          </cell>
          <cell r="E567" t="str">
            <v>TK 127/03</v>
          </cell>
          <cell r="F567">
            <v>1000000</v>
          </cell>
          <cell r="G567">
            <v>0</v>
          </cell>
        </row>
        <row r="568">
          <cell r="A568">
            <v>1979</v>
          </cell>
          <cell r="B568" t="str">
            <v>443870</v>
          </cell>
          <cell r="C568" t="str">
            <v>RECEP░ ELVEN 03/06/03</v>
          </cell>
          <cell r="D568">
            <v>37796</v>
          </cell>
          <cell r="E568" t="str">
            <v>TK 128/03</v>
          </cell>
          <cell r="F568">
            <v>0</v>
          </cell>
          <cell r="G568">
            <v>1000000</v>
          </cell>
        </row>
        <row r="569">
          <cell r="A569">
            <v>2447</v>
          </cell>
          <cell r="B569" t="str">
            <v>443870</v>
          </cell>
          <cell r="C569" t="str">
            <v>RECEP░ ELVEN 03/06/03</v>
          </cell>
          <cell r="D569">
            <v>37851</v>
          </cell>
          <cell r="E569" t="str">
            <v>TK 128/03</v>
          </cell>
          <cell r="F569">
            <v>1000000</v>
          </cell>
          <cell r="G569">
            <v>0</v>
          </cell>
        </row>
        <row r="570">
          <cell r="A570">
            <v>1980</v>
          </cell>
          <cell r="B570" t="str">
            <v>443870</v>
          </cell>
          <cell r="C570" t="str">
            <v>RECEP░ FOUESNANT 10/06/03</v>
          </cell>
          <cell r="D570">
            <v>37796</v>
          </cell>
          <cell r="E570" t="str">
            <v>TK 129/03</v>
          </cell>
          <cell r="F570">
            <v>0</v>
          </cell>
          <cell r="G570">
            <v>2000000</v>
          </cell>
        </row>
        <row r="571">
          <cell r="A571">
            <v>2408</v>
          </cell>
          <cell r="B571" t="str">
            <v>443870</v>
          </cell>
          <cell r="C571" t="str">
            <v>RECEP░ FOUESNANT 10/06/03</v>
          </cell>
          <cell r="D571">
            <v>37803</v>
          </cell>
          <cell r="E571" t="str">
            <v>TK 129/03</v>
          </cell>
          <cell r="F571">
            <v>2000000</v>
          </cell>
          <cell r="G571">
            <v>0</v>
          </cell>
        </row>
        <row r="572">
          <cell r="A572">
            <v>1981</v>
          </cell>
          <cell r="B572" t="str">
            <v>443870</v>
          </cell>
          <cell r="C572" t="str">
            <v>RECEP░ FOUESNANT 10/06/03</v>
          </cell>
          <cell r="D572">
            <v>37796</v>
          </cell>
          <cell r="E572" t="str">
            <v>TK 130/03</v>
          </cell>
          <cell r="F572">
            <v>0</v>
          </cell>
          <cell r="G572">
            <v>2000000</v>
          </cell>
        </row>
        <row r="573">
          <cell r="A573">
            <v>2483</v>
          </cell>
          <cell r="B573" t="str">
            <v>443870</v>
          </cell>
          <cell r="C573" t="str">
            <v>RECEP░ FOUESNANT 10/06/03</v>
          </cell>
          <cell r="D573">
            <v>37816</v>
          </cell>
          <cell r="E573" t="str">
            <v>TK 130/03</v>
          </cell>
          <cell r="F573">
            <v>2000000</v>
          </cell>
          <cell r="G573">
            <v>0</v>
          </cell>
        </row>
        <row r="574">
          <cell r="A574">
            <v>2671</v>
          </cell>
          <cell r="B574" t="str">
            <v>443870</v>
          </cell>
          <cell r="C574" t="str">
            <v>CHRGT AUREY DU 13/06/03</v>
          </cell>
          <cell r="D574">
            <v>37809</v>
          </cell>
          <cell r="E574" t="str">
            <v>TK 132/03</v>
          </cell>
          <cell r="F574">
            <v>0</v>
          </cell>
          <cell r="G574">
            <v>385000</v>
          </cell>
        </row>
        <row r="575">
          <cell r="A575">
            <v>2793</v>
          </cell>
          <cell r="B575" t="str">
            <v>443870</v>
          </cell>
          <cell r="C575" t="str">
            <v>TK 132/03</v>
          </cell>
          <cell r="D575">
            <v>37866</v>
          </cell>
          <cell r="E575" t="str">
            <v>TK 132/03</v>
          </cell>
          <cell r="F575">
            <v>385000</v>
          </cell>
          <cell r="G575">
            <v>0</v>
          </cell>
        </row>
        <row r="576">
          <cell r="A576">
            <v>2672</v>
          </cell>
          <cell r="B576" t="str">
            <v>443870</v>
          </cell>
          <cell r="C576" t="str">
            <v>CHRGT AURAY DU 13/06/03</v>
          </cell>
          <cell r="D576">
            <v>37809</v>
          </cell>
          <cell r="E576" t="str">
            <v>TK 133/03</v>
          </cell>
          <cell r="F576">
            <v>0</v>
          </cell>
          <cell r="G576">
            <v>385000</v>
          </cell>
        </row>
        <row r="577">
          <cell r="A577">
            <v>2737</v>
          </cell>
          <cell r="B577" t="str">
            <v>443870</v>
          </cell>
          <cell r="C577" t="str">
            <v>TK 133/03</v>
          </cell>
          <cell r="D577">
            <v>37845</v>
          </cell>
          <cell r="E577" t="str">
            <v>TK 133/03</v>
          </cell>
          <cell r="F577">
            <v>385000</v>
          </cell>
          <cell r="G577">
            <v>0</v>
          </cell>
        </row>
        <row r="578">
          <cell r="A578">
            <v>538</v>
          </cell>
          <cell r="B578" t="str">
            <v>443870</v>
          </cell>
          <cell r="C578" t="str">
            <v>RECEP░CAERNARVON 05/07/02</v>
          </cell>
          <cell r="D578">
            <v>37644</v>
          </cell>
          <cell r="E578" t="str">
            <v>TK 135/02</v>
          </cell>
          <cell r="F578">
            <v>1432000</v>
          </cell>
          <cell r="G578">
            <v>0</v>
          </cell>
        </row>
        <row r="579">
          <cell r="A579">
            <v>2673</v>
          </cell>
          <cell r="B579" t="str">
            <v>443870</v>
          </cell>
          <cell r="C579" t="str">
            <v>CHRGT AURAY DU 13/06/03</v>
          </cell>
          <cell r="D579">
            <v>37809</v>
          </cell>
          <cell r="E579" t="str">
            <v>TK 135/03</v>
          </cell>
          <cell r="F579">
            <v>0</v>
          </cell>
          <cell r="G579">
            <v>385000</v>
          </cell>
        </row>
        <row r="580">
          <cell r="A580">
            <v>3062</v>
          </cell>
          <cell r="B580" t="str">
            <v>443870</v>
          </cell>
          <cell r="C580" t="str">
            <v>TK 135/03</v>
          </cell>
          <cell r="D580">
            <v>37879</v>
          </cell>
          <cell r="E580" t="str">
            <v>TK 135/03</v>
          </cell>
          <cell r="F580">
            <v>385000</v>
          </cell>
          <cell r="G580">
            <v>0</v>
          </cell>
        </row>
        <row r="581">
          <cell r="A581">
            <v>2674</v>
          </cell>
          <cell r="B581" t="str">
            <v>443870</v>
          </cell>
          <cell r="C581" t="str">
            <v>CHRGT AURAY DU 13/06/03</v>
          </cell>
          <cell r="D581">
            <v>37809</v>
          </cell>
          <cell r="E581" t="str">
            <v>TK 136/03</v>
          </cell>
          <cell r="F581">
            <v>0</v>
          </cell>
          <cell r="G581">
            <v>385000</v>
          </cell>
        </row>
        <row r="582">
          <cell r="A582">
            <v>2746</v>
          </cell>
          <cell r="B582" t="str">
            <v>443870</v>
          </cell>
          <cell r="C582" t="str">
            <v>TK 136/03</v>
          </cell>
          <cell r="D582">
            <v>37858</v>
          </cell>
          <cell r="E582" t="str">
            <v>TK 136/03</v>
          </cell>
          <cell r="F582">
            <v>385000</v>
          </cell>
          <cell r="G582">
            <v>0</v>
          </cell>
        </row>
        <row r="583">
          <cell r="A583">
            <v>2675</v>
          </cell>
          <cell r="B583" t="str">
            <v>443870</v>
          </cell>
          <cell r="C583" t="str">
            <v>RECEPT░ ILIA DU 19/06/03</v>
          </cell>
          <cell r="D583">
            <v>37810</v>
          </cell>
          <cell r="E583" t="str">
            <v>TK 138/03</v>
          </cell>
          <cell r="F583">
            <v>0</v>
          </cell>
          <cell r="G583">
            <v>2000000</v>
          </cell>
        </row>
        <row r="584">
          <cell r="A584">
            <v>2738</v>
          </cell>
          <cell r="B584" t="str">
            <v>443870</v>
          </cell>
          <cell r="C584" t="str">
            <v>TK 138/03</v>
          </cell>
          <cell r="D584">
            <v>37845</v>
          </cell>
          <cell r="E584" t="str">
            <v>TK 138/03</v>
          </cell>
          <cell r="F584">
            <v>2000000</v>
          </cell>
          <cell r="G584">
            <v>0</v>
          </cell>
        </row>
        <row r="585">
          <cell r="A585">
            <v>2676</v>
          </cell>
          <cell r="B585" t="str">
            <v>443870</v>
          </cell>
          <cell r="C585" t="str">
            <v>RECEPT░ ILIA DU 19/06/03</v>
          </cell>
          <cell r="D585">
            <v>37810</v>
          </cell>
          <cell r="E585" t="str">
            <v>TK 139/03</v>
          </cell>
          <cell r="F585">
            <v>0</v>
          </cell>
          <cell r="G585">
            <v>2000000</v>
          </cell>
        </row>
        <row r="586">
          <cell r="A586">
            <v>2891</v>
          </cell>
          <cell r="B586" t="str">
            <v>443870</v>
          </cell>
          <cell r="C586" t="str">
            <v>TK 139/03</v>
          </cell>
          <cell r="D586">
            <v>37879</v>
          </cell>
          <cell r="E586" t="str">
            <v>TK 139/03</v>
          </cell>
          <cell r="F586">
            <v>2000000</v>
          </cell>
          <cell r="G586">
            <v>0</v>
          </cell>
        </row>
        <row r="587">
          <cell r="A587">
            <v>2677</v>
          </cell>
          <cell r="B587" t="str">
            <v>443870</v>
          </cell>
          <cell r="C587" t="str">
            <v>RECEPT░ ILIA DU 22/06/03</v>
          </cell>
          <cell r="D587">
            <v>37810</v>
          </cell>
          <cell r="E587" t="str">
            <v>TK 140/03</v>
          </cell>
          <cell r="F587">
            <v>0</v>
          </cell>
          <cell r="G587">
            <v>2000000</v>
          </cell>
        </row>
        <row r="588">
          <cell r="A588">
            <v>2739</v>
          </cell>
          <cell r="B588" t="str">
            <v>443870</v>
          </cell>
          <cell r="C588" t="str">
            <v>TK 140/03</v>
          </cell>
          <cell r="D588">
            <v>37845</v>
          </cell>
          <cell r="E588" t="str">
            <v>TK 140/03</v>
          </cell>
          <cell r="F588">
            <v>2000000</v>
          </cell>
          <cell r="G588">
            <v>0</v>
          </cell>
        </row>
        <row r="589">
          <cell r="A589">
            <v>2678</v>
          </cell>
          <cell r="B589" t="str">
            <v>443870</v>
          </cell>
          <cell r="C589" t="str">
            <v>CHRGT ELVEN DU 15/06/03</v>
          </cell>
          <cell r="D589">
            <v>37811</v>
          </cell>
          <cell r="E589" t="str">
            <v>TK 142/03</v>
          </cell>
          <cell r="F589">
            <v>0</v>
          </cell>
          <cell r="G589">
            <v>385000</v>
          </cell>
        </row>
        <row r="590">
          <cell r="A590">
            <v>2798</v>
          </cell>
          <cell r="B590" t="str">
            <v>443870</v>
          </cell>
          <cell r="C590" t="str">
            <v>TK 142/03</v>
          </cell>
          <cell r="D590">
            <v>37866</v>
          </cell>
          <cell r="E590" t="str">
            <v>TK 142/03</v>
          </cell>
          <cell r="F590">
            <v>385000</v>
          </cell>
          <cell r="G590">
            <v>0</v>
          </cell>
        </row>
        <row r="591">
          <cell r="A591">
            <v>2679</v>
          </cell>
          <cell r="B591" t="str">
            <v>443870</v>
          </cell>
          <cell r="C591" t="str">
            <v>CHRGT ELVEN DU 15/06/03</v>
          </cell>
          <cell r="D591">
            <v>37811</v>
          </cell>
          <cell r="E591" t="str">
            <v>TK 143/03</v>
          </cell>
          <cell r="F591">
            <v>0</v>
          </cell>
          <cell r="G591">
            <v>385000</v>
          </cell>
        </row>
        <row r="592">
          <cell r="A592">
            <v>2740</v>
          </cell>
          <cell r="B592" t="str">
            <v>443870</v>
          </cell>
          <cell r="C592" t="str">
            <v>TK 143/03</v>
          </cell>
          <cell r="D592">
            <v>37845</v>
          </cell>
          <cell r="E592" t="str">
            <v>TK 143/03</v>
          </cell>
          <cell r="F592">
            <v>385000</v>
          </cell>
          <cell r="G592">
            <v>0</v>
          </cell>
        </row>
        <row r="593">
          <cell r="A593">
            <v>2680</v>
          </cell>
          <cell r="B593" t="str">
            <v>443870</v>
          </cell>
          <cell r="C593" t="str">
            <v>CHRGT ELVEN DU 15/06/03</v>
          </cell>
          <cell r="D593">
            <v>37811</v>
          </cell>
          <cell r="E593" t="str">
            <v>TK 144/03</v>
          </cell>
          <cell r="F593">
            <v>0</v>
          </cell>
          <cell r="G593">
            <v>385000</v>
          </cell>
        </row>
        <row r="594">
          <cell r="A594">
            <v>2752</v>
          </cell>
          <cell r="B594" t="str">
            <v>443870</v>
          </cell>
          <cell r="C594" t="str">
            <v>TK 144/03</v>
          </cell>
          <cell r="D594">
            <v>37868</v>
          </cell>
          <cell r="E594" t="str">
            <v>TK 144/03</v>
          </cell>
          <cell r="F594">
            <v>385000</v>
          </cell>
          <cell r="G594">
            <v>0</v>
          </cell>
        </row>
        <row r="595">
          <cell r="A595">
            <v>2681</v>
          </cell>
          <cell r="B595" t="str">
            <v>443870</v>
          </cell>
          <cell r="C595" t="str">
            <v>CHRGT ELVEN DU 15/06/03</v>
          </cell>
          <cell r="D595">
            <v>37811</v>
          </cell>
          <cell r="E595" t="str">
            <v>TK 145/03</v>
          </cell>
          <cell r="F595">
            <v>0</v>
          </cell>
          <cell r="G595">
            <v>385000</v>
          </cell>
        </row>
        <row r="596">
          <cell r="A596">
            <v>2890</v>
          </cell>
          <cell r="B596" t="str">
            <v>443870</v>
          </cell>
          <cell r="C596" t="str">
            <v>TK 145/03</v>
          </cell>
          <cell r="D596">
            <v>37879</v>
          </cell>
          <cell r="E596" t="str">
            <v>TK 145/03</v>
          </cell>
          <cell r="F596">
            <v>385000</v>
          </cell>
          <cell r="G596">
            <v>0</v>
          </cell>
        </row>
        <row r="597">
          <cell r="A597">
            <v>2682</v>
          </cell>
          <cell r="B597" t="str">
            <v>443870</v>
          </cell>
          <cell r="C597" t="str">
            <v>RECEPT░ ILIA DU 23/06/03</v>
          </cell>
          <cell r="D597">
            <v>37811</v>
          </cell>
          <cell r="E597" t="str">
            <v>TK 148/03</v>
          </cell>
          <cell r="F597">
            <v>0</v>
          </cell>
          <cell r="G597">
            <v>2000000</v>
          </cell>
        </row>
        <row r="598">
          <cell r="A598">
            <v>2741</v>
          </cell>
          <cell r="B598" t="str">
            <v>443870</v>
          </cell>
          <cell r="C598" t="str">
            <v>TK 148/03</v>
          </cell>
          <cell r="D598">
            <v>37845</v>
          </cell>
          <cell r="E598" t="str">
            <v>TK 148/03</v>
          </cell>
          <cell r="F598">
            <v>2000000</v>
          </cell>
          <cell r="G598">
            <v>0</v>
          </cell>
        </row>
        <row r="599">
          <cell r="A599">
            <v>2683</v>
          </cell>
          <cell r="B599" t="str">
            <v>443870</v>
          </cell>
          <cell r="C599" t="str">
            <v>CHRGT AURAY DU 05/07/03</v>
          </cell>
          <cell r="D599">
            <v>37819</v>
          </cell>
          <cell r="E599" t="str">
            <v>TK 150/03</v>
          </cell>
          <cell r="F599">
            <v>0</v>
          </cell>
          <cell r="G599">
            <v>385000</v>
          </cell>
        </row>
        <row r="600">
          <cell r="A600">
            <v>2778</v>
          </cell>
          <cell r="B600" t="str">
            <v>443870</v>
          </cell>
          <cell r="C600" t="str">
            <v>TK 150/03</v>
          </cell>
          <cell r="D600">
            <v>37866</v>
          </cell>
          <cell r="E600" t="str">
            <v>TK 150/03</v>
          </cell>
          <cell r="F600">
            <v>385000</v>
          </cell>
          <cell r="G600">
            <v>0</v>
          </cell>
        </row>
        <row r="601">
          <cell r="A601">
            <v>2684</v>
          </cell>
          <cell r="B601" t="str">
            <v>443870</v>
          </cell>
          <cell r="C601" t="str">
            <v>CHRGT AURAY DU 05/07/03</v>
          </cell>
          <cell r="D601">
            <v>37819</v>
          </cell>
          <cell r="E601" t="str">
            <v>TK 151/03</v>
          </cell>
          <cell r="F601">
            <v>0</v>
          </cell>
          <cell r="G601">
            <v>385000</v>
          </cell>
        </row>
        <row r="602">
          <cell r="A602">
            <v>2751</v>
          </cell>
          <cell r="B602" t="str">
            <v>443870</v>
          </cell>
          <cell r="C602" t="str">
            <v>TK 151/03</v>
          </cell>
          <cell r="D602">
            <v>37868</v>
          </cell>
          <cell r="E602" t="str">
            <v>TK 151/03</v>
          </cell>
          <cell r="F602">
            <v>385000</v>
          </cell>
          <cell r="G602">
            <v>0</v>
          </cell>
        </row>
        <row r="603">
          <cell r="A603">
            <v>2685</v>
          </cell>
          <cell r="B603" t="str">
            <v>443870</v>
          </cell>
          <cell r="C603" t="str">
            <v>CHRGT AURAY DU 05/07/03</v>
          </cell>
          <cell r="D603">
            <v>37826</v>
          </cell>
          <cell r="E603" t="str">
            <v>TK 152/03</v>
          </cell>
          <cell r="F603">
            <v>0</v>
          </cell>
          <cell r="G603">
            <v>385000</v>
          </cell>
        </row>
        <row r="604">
          <cell r="A604">
            <v>2742</v>
          </cell>
          <cell r="B604" t="str">
            <v>443870</v>
          </cell>
          <cell r="C604" t="str">
            <v>TK 152/03</v>
          </cell>
          <cell r="D604">
            <v>37845</v>
          </cell>
          <cell r="E604" t="str">
            <v>TK 152/03</v>
          </cell>
          <cell r="F604">
            <v>385000</v>
          </cell>
          <cell r="G604">
            <v>0</v>
          </cell>
        </row>
        <row r="605">
          <cell r="A605">
            <v>2686</v>
          </cell>
          <cell r="B605" t="str">
            <v>443870</v>
          </cell>
          <cell r="C605" t="str">
            <v>CHRGT AURAY DU 05/07/03</v>
          </cell>
          <cell r="D605">
            <v>37819</v>
          </cell>
          <cell r="E605" t="str">
            <v>TK 153/03</v>
          </cell>
          <cell r="F605">
            <v>0</v>
          </cell>
          <cell r="G605">
            <v>385000</v>
          </cell>
        </row>
        <row r="606">
          <cell r="A606">
            <v>3430</v>
          </cell>
          <cell r="B606" t="str">
            <v>443870</v>
          </cell>
          <cell r="C606" t="str">
            <v>TK 153/03</v>
          </cell>
          <cell r="D606">
            <v>37901</v>
          </cell>
          <cell r="E606" t="str">
            <v>TK 153/03</v>
          </cell>
          <cell r="F606">
            <v>385000</v>
          </cell>
          <cell r="G606">
            <v>0</v>
          </cell>
        </row>
        <row r="607">
          <cell r="A607">
            <v>2687</v>
          </cell>
          <cell r="B607" t="str">
            <v>443870</v>
          </cell>
          <cell r="C607" t="str">
            <v>CHRGT AURAY DU 05/07/03</v>
          </cell>
          <cell r="D607">
            <v>37819</v>
          </cell>
          <cell r="E607" t="str">
            <v>TK 154/03</v>
          </cell>
          <cell r="F607">
            <v>0</v>
          </cell>
          <cell r="G607">
            <v>385000</v>
          </cell>
        </row>
        <row r="608">
          <cell r="A608">
            <v>2889</v>
          </cell>
          <cell r="B608" t="str">
            <v>443870</v>
          </cell>
          <cell r="C608" t="str">
            <v>TK 154/03</v>
          </cell>
          <cell r="D608">
            <v>37879</v>
          </cell>
          <cell r="E608" t="str">
            <v>TK 154/03</v>
          </cell>
          <cell r="F608">
            <v>385000</v>
          </cell>
          <cell r="G608">
            <v>0</v>
          </cell>
        </row>
        <row r="609">
          <cell r="A609">
            <v>2688</v>
          </cell>
          <cell r="B609" t="str">
            <v>443870</v>
          </cell>
          <cell r="C609" t="str">
            <v>CHRGT AURAY DU 05/07/03</v>
          </cell>
          <cell r="D609">
            <v>37819</v>
          </cell>
          <cell r="E609" t="str">
            <v>TK 155/03</v>
          </cell>
          <cell r="F609">
            <v>0</v>
          </cell>
          <cell r="G609">
            <v>385000</v>
          </cell>
        </row>
        <row r="610">
          <cell r="A610">
            <v>3425</v>
          </cell>
          <cell r="B610" t="str">
            <v>443870</v>
          </cell>
          <cell r="C610" t="str">
            <v>TK 155/03</v>
          </cell>
          <cell r="D610">
            <v>37900</v>
          </cell>
          <cell r="E610" t="str">
            <v>TK 155/03</v>
          </cell>
          <cell r="F610">
            <v>385000</v>
          </cell>
          <cell r="G610">
            <v>0</v>
          </cell>
        </row>
        <row r="611">
          <cell r="A611">
            <v>2689</v>
          </cell>
          <cell r="B611" t="str">
            <v>443870</v>
          </cell>
          <cell r="C611" t="str">
            <v>CHRGT ELVEN DU 27/07/03</v>
          </cell>
          <cell r="D611">
            <v>37841</v>
          </cell>
          <cell r="E611" t="str">
            <v>TK 156/03</v>
          </cell>
          <cell r="F611">
            <v>0</v>
          </cell>
          <cell r="G611">
            <v>385000</v>
          </cell>
        </row>
        <row r="612">
          <cell r="A612">
            <v>3489</v>
          </cell>
          <cell r="B612" t="str">
            <v>443870</v>
          </cell>
          <cell r="C612" t="str">
            <v>TK 156/03</v>
          </cell>
          <cell r="D612">
            <v>37895</v>
          </cell>
          <cell r="E612" t="str">
            <v>TK 156/03</v>
          </cell>
          <cell r="F612">
            <v>385000</v>
          </cell>
          <cell r="G612">
            <v>0</v>
          </cell>
        </row>
        <row r="613">
          <cell r="A613">
            <v>2690</v>
          </cell>
          <cell r="B613" t="str">
            <v>443870</v>
          </cell>
          <cell r="C613" t="str">
            <v>CHRGT ELVEN DU 27/07/03</v>
          </cell>
          <cell r="D613">
            <v>37841</v>
          </cell>
          <cell r="E613" t="str">
            <v>TK 157/03</v>
          </cell>
          <cell r="F613">
            <v>0</v>
          </cell>
          <cell r="G613">
            <v>385000</v>
          </cell>
        </row>
        <row r="614">
          <cell r="A614">
            <v>2748</v>
          </cell>
          <cell r="B614" t="str">
            <v>443870</v>
          </cell>
          <cell r="C614" t="str">
            <v>TK 157/03</v>
          </cell>
          <cell r="D614">
            <v>37865</v>
          </cell>
          <cell r="E614" t="str">
            <v>TK 157/03</v>
          </cell>
          <cell r="F614">
            <v>385000</v>
          </cell>
          <cell r="G614">
            <v>0</v>
          </cell>
        </row>
        <row r="615">
          <cell r="A615">
            <v>2691</v>
          </cell>
          <cell r="B615" t="str">
            <v>443870</v>
          </cell>
          <cell r="C615" t="str">
            <v>CHRGT ELVEN DU 27/07/03</v>
          </cell>
          <cell r="D615">
            <v>37841</v>
          </cell>
          <cell r="E615" t="str">
            <v>TK 158/03</v>
          </cell>
          <cell r="F615">
            <v>0</v>
          </cell>
          <cell r="G615">
            <v>385000</v>
          </cell>
        </row>
        <row r="616">
          <cell r="A616">
            <v>2887</v>
          </cell>
          <cell r="B616" t="str">
            <v>443870</v>
          </cell>
          <cell r="C616" t="str">
            <v>TK 158/03</v>
          </cell>
          <cell r="D616">
            <v>37879</v>
          </cell>
          <cell r="E616" t="str">
            <v>TK 158/03</v>
          </cell>
          <cell r="F616">
            <v>385000</v>
          </cell>
          <cell r="G616">
            <v>0</v>
          </cell>
        </row>
        <row r="617">
          <cell r="A617">
            <v>2692</v>
          </cell>
          <cell r="B617" t="str">
            <v>443870</v>
          </cell>
          <cell r="C617" t="str">
            <v>CHRGT ELVEN DU 27/07/03</v>
          </cell>
          <cell r="D617">
            <v>37841</v>
          </cell>
          <cell r="E617" t="str">
            <v>TK 159/03</v>
          </cell>
          <cell r="F617">
            <v>0</v>
          </cell>
          <cell r="G617">
            <v>385000</v>
          </cell>
        </row>
        <row r="618">
          <cell r="A618">
            <v>4164</v>
          </cell>
          <cell r="B618" t="str">
            <v>443870</v>
          </cell>
          <cell r="C618" t="str">
            <v>TK 159/03</v>
          </cell>
          <cell r="D618">
            <v>37944</v>
          </cell>
          <cell r="E618" t="str">
            <v>TK 159/03</v>
          </cell>
          <cell r="F618">
            <v>385000</v>
          </cell>
          <cell r="G618">
            <v>0</v>
          </cell>
        </row>
        <row r="619">
          <cell r="A619">
            <v>2693</v>
          </cell>
          <cell r="B619" t="str">
            <v>443870</v>
          </cell>
          <cell r="C619" t="str">
            <v>CHRGT ELVEN DU 27/07/03</v>
          </cell>
          <cell r="D619">
            <v>37841</v>
          </cell>
          <cell r="E619" t="str">
            <v>TK 160/03</v>
          </cell>
          <cell r="F619">
            <v>0</v>
          </cell>
          <cell r="G619">
            <v>385000</v>
          </cell>
        </row>
        <row r="620">
          <cell r="A620">
            <v>3431</v>
          </cell>
          <cell r="B620" t="str">
            <v>443870</v>
          </cell>
          <cell r="C620" t="str">
            <v>TK 160/03</v>
          </cell>
          <cell r="D620">
            <v>37901</v>
          </cell>
          <cell r="E620" t="str">
            <v>TK 160/03</v>
          </cell>
          <cell r="F620">
            <v>385000</v>
          </cell>
          <cell r="G620">
            <v>0</v>
          </cell>
        </row>
        <row r="621">
          <cell r="A621">
            <v>2694</v>
          </cell>
          <cell r="B621" t="str">
            <v>443870</v>
          </cell>
          <cell r="C621" t="str">
            <v>CHRGT ELVEN DU 27/07/03</v>
          </cell>
          <cell r="D621">
            <v>37841</v>
          </cell>
          <cell r="E621" t="str">
            <v>TK 161/03</v>
          </cell>
          <cell r="F621">
            <v>0</v>
          </cell>
          <cell r="G621">
            <v>385000</v>
          </cell>
        </row>
        <row r="622">
          <cell r="A622">
            <v>2809</v>
          </cell>
          <cell r="B622" t="str">
            <v>443870</v>
          </cell>
          <cell r="C622" t="str">
            <v>TK 161/03</v>
          </cell>
          <cell r="D622">
            <v>37873</v>
          </cell>
          <cell r="E622" t="str">
            <v>TK 161/03</v>
          </cell>
          <cell r="F622">
            <v>385000</v>
          </cell>
          <cell r="G622">
            <v>0</v>
          </cell>
        </row>
        <row r="623">
          <cell r="A623">
            <v>2696</v>
          </cell>
          <cell r="B623" t="str">
            <v>443870</v>
          </cell>
          <cell r="C623" t="str">
            <v>RECEPT░ ORONTES DU 30/07/</v>
          </cell>
          <cell r="D623">
            <v>37858</v>
          </cell>
          <cell r="E623" t="str">
            <v>TK 163/03</v>
          </cell>
          <cell r="F623">
            <v>0</v>
          </cell>
          <cell r="G623">
            <v>1333333</v>
          </cell>
        </row>
        <row r="624">
          <cell r="A624">
            <v>3490</v>
          </cell>
          <cell r="B624" t="str">
            <v>443870</v>
          </cell>
          <cell r="C624" t="str">
            <v>TK 163/03</v>
          </cell>
          <cell r="D624">
            <v>37895</v>
          </cell>
          <cell r="E624" t="str">
            <v>TK 163/03</v>
          </cell>
          <cell r="F624">
            <v>1333333</v>
          </cell>
          <cell r="G624">
            <v>0</v>
          </cell>
        </row>
        <row r="625">
          <cell r="A625">
            <v>2697</v>
          </cell>
          <cell r="B625" t="str">
            <v>443870</v>
          </cell>
          <cell r="C625" t="str">
            <v>RECEPT░ORONTES DU30/07/03</v>
          </cell>
          <cell r="D625">
            <v>37858</v>
          </cell>
          <cell r="E625" t="str">
            <v>TK 164/03</v>
          </cell>
          <cell r="F625">
            <v>0</v>
          </cell>
          <cell r="G625">
            <v>1333333</v>
          </cell>
        </row>
        <row r="626">
          <cell r="A626">
            <v>3669</v>
          </cell>
          <cell r="B626" t="str">
            <v>443870</v>
          </cell>
          <cell r="C626" t="str">
            <v>TK 164/03</v>
          </cell>
          <cell r="D626">
            <v>37923</v>
          </cell>
          <cell r="E626" t="str">
            <v>TK 164/03</v>
          </cell>
          <cell r="F626">
            <v>1333333</v>
          </cell>
          <cell r="G626">
            <v>0</v>
          </cell>
        </row>
        <row r="627">
          <cell r="A627">
            <v>2698</v>
          </cell>
          <cell r="B627" t="str">
            <v>443870</v>
          </cell>
          <cell r="C627" t="str">
            <v>RECEPT░ORONTES DU30/07/03</v>
          </cell>
          <cell r="D627">
            <v>37858</v>
          </cell>
          <cell r="E627" t="str">
            <v>TK 165/03</v>
          </cell>
          <cell r="F627">
            <v>0</v>
          </cell>
          <cell r="G627">
            <v>1333333</v>
          </cell>
        </row>
        <row r="628">
          <cell r="A628">
            <v>4165</v>
          </cell>
          <cell r="B628" t="str">
            <v>443870</v>
          </cell>
          <cell r="C628" t="str">
            <v>TK 165/03</v>
          </cell>
          <cell r="D628">
            <v>37944</v>
          </cell>
          <cell r="E628" t="str">
            <v>TK 165/03</v>
          </cell>
          <cell r="F628">
            <v>1333333</v>
          </cell>
          <cell r="G628">
            <v>0</v>
          </cell>
        </row>
        <row r="629">
          <cell r="A629">
            <v>2699</v>
          </cell>
          <cell r="B629" t="str">
            <v>443870</v>
          </cell>
          <cell r="C629" t="str">
            <v>CHRGT AURAY DU 03/08/03</v>
          </cell>
          <cell r="D629">
            <v>37866</v>
          </cell>
          <cell r="E629" t="str">
            <v>TK 167/03</v>
          </cell>
          <cell r="F629">
            <v>0</v>
          </cell>
          <cell r="G629">
            <v>385000</v>
          </cell>
        </row>
        <row r="630">
          <cell r="A630">
            <v>3866</v>
          </cell>
          <cell r="B630" t="str">
            <v>443870</v>
          </cell>
          <cell r="C630" t="str">
            <v>TK 167/03</v>
          </cell>
          <cell r="D630">
            <v>37928</v>
          </cell>
          <cell r="E630" t="str">
            <v>TK 167/03</v>
          </cell>
          <cell r="F630">
            <v>385000</v>
          </cell>
          <cell r="G630">
            <v>0</v>
          </cell>
        </row>
        <row r="631">
          <cell r="A631">
            <v>2700</v>
          </cell>
          <cell r="B631" t="str">
            <v>443870</v>
          </cell>
          <cell r="C631" t="str">
            <v>CHRGT AURAY DU 03/08/03</v>
          </cell>
          <cell r="D631">
            <v>37866</v>
          </cell>
          <cell r="E631" t="str">
            <v>TK 168/03</v>
          </cell>
          <cell r="F631">
            <v>0</v>
          </cell>
          <cell r="G631">
            <v>385000</v>
          </cell>
        </row>
        <row r="632">
          <cell r="A632">
            <v>3670</v>
          </cell>
          <cell r="B632" t="str">
            <v>443870</v>
          </cell>
          <cell r="C632" t="str">
            <v>TK 168/03</v>
          </cell>
          <cell r="D632">
            <v>37923</v>
          </cell>
          <cell r="E632" t="str">
            <v>TK 168/03</v>
          </cell>
          <cell r="F632">
            <v>385000</v>
          </cell>
          <cell r="G632">
            <v>0</v>
          </cell>
        </row>
        <row r="633">
          <cell r="A633">
            <v>2701</v>
          </cell>
          <cell r="B633" t="str">
            <v>443870</v>
          </cell>
          <cell r="C633" t="str">
            <v>CHRGT AURAY DU 03/08/03</v>
          </cell>
          <cell r="D633">
            <v>37866</v>
          </cell>
          <cell r="E633" t="str">
            <v>TK 169/03</v>
          </cell>
          <cell r="F633">
            <v>0</v>
          </cell>
          <cell r="G633">
            <v>385000</v>
          </cell>
        </row>
        <row r="634">
          <cell r="A634">
            <v>3677</v>
          </cell>
          <cell r="B634" t="str">
            <v>443870</v>
          </cell>
          <cell r="C634" t="str">
            <v>TK 169/03</v>
          </cell>
          <cell r="D634">
            <v>37924</v>
          </cell>
          <cell r="E634" t="str">
            <v>TK 169/03</v>
          </cell>
          <cell r="F634">
            <v>385000</v>
          </cell>
          <cell r="G634">
            <v>0</v>
          </cell>
        </row>
        <row r="635">
          <cell r="A635">
            <v>2702</v>
          </cell>
          <cell r="B635" t="str">
            <v>443870</v>
          </cell>
          <cell r="C635" t="str">
            <v>CHRGT AURAY DU 03/08/03</v>
          </cell>
          <cell r="D635">
            <v>37866</v>
          </cell>
          <cell r="E635" t="str">
            <v>TK 170/03</v>
          </cell>
          <cell r="F635">
            <v>0</v>
          </cell>
          <cell r="G635">
            <v>385000</v>
          </cell>
        </row>
        <row r="636">
          <cell r="A636">
            <v>2703</v>
          </cell>
          <cell r="B636" t="str">
            <v>443870</v>
          </cell>
          <cell r="C636" t="str">
            <v>CHRGT AURAY DU 03/08/03</v>
          </cell>
          <cell r="D636">
            <v>37866</v>
          </cell>
          <cell r="E636" t="str">
            <v>TK 171/03</v>
          </cell>
          <cell r="F636">
            <v>0</v>
          </cell>
          <cell r="G636">
            <v>385000</v>
          </cell>
        </row>
        <row r="637">
          <cell r="A637">
            <v>3665</v>
          </cell>
          <cell r="B637" t="str">
            <v>443870</v>
          </cell>
          <cell r="C637" t="str">
            <v>TK 171/03</v>
          </cell>
          <cell r="D637">
            <v>37923</v>
          </cell>
          <cell r="E637" t="str">
            <v>TK 171/03</v>
          </cell>
          <cell r="F637">
            <v>385000</v>
          </cell>
          <cell r="G637">
            <v>0</v>
          </cell>
        </row>
        <row r="638">
          <cell r="A638">
            <v>510</v>
          </cell>
          <cell r="B638" t="str">
            <v>443870</v>
          </cell>
          <cell r="C638" t="str">
            <v>RECEP░ KRITI COLOR  21/07</v>
          </cell>
          <cell r="D638">
            <v>37630</v>
          </cell>
          <cell r="E638" t="str">
            <v>TK 172/02</v>
          </cell>
          <cell r="F638">
            <v>1400000</v>
          </cell>
          <cell r="G638">
            <v>0</v>
          </cell>
        </row>
        <row r="639">
          <cell r="A639">
            <v>2704</v>
          </cell>
          <cell r="B639" t="str">
            <v>443870</v>
          </cell>
          <cell r="C639" t="str">
            <v>CHRGT AURAY DU 03/08/03</v>
          </cell>
          <cell r="D639">
            <v>37866</v>
          </cell>
          <cell r="E639" t="str">
            <v>TK 172/03</v>
          </cell>
          <cell r="F639">
            <v>0</v>
          </cell>
          <cell r="G639">
            <v>385000</v>
          </cell>
        </row>
        <row r="640">
          <cell r="A640">
            <v>3308</v>
          </cell>
          <cell r="B640" t="str">
            <v>443870</v>
          </cell>
          <cell r="C640" t="str">
            <v>TK 172/03</v>
          </cell>
          <cell r="D640">
            <v>37888</v>
          </cell>
          <cell r="E640" t="str">
            <v>TK 172/03</v>
          </cell>
          <cell r="F640">
            <v>385000</v>
          </cell>
          <cell r="G640">
            <v>0</v>
          </cell>
        </row>
        <row r="641">
          <cell r="A641">
            <v>3292</v>
          </cell>
          <cell r="B641" t="str">
            <v>443870</v>
          </cell>
          <cell r="C641" t="str">
            <v>CHARGT AUREY DU 01/09/03</v>
          </cell>
          <cell r="D641">
            <v>37879</v>
          </cell>
          <cell r="E641" t="str">
            <v>TK 177/03</v>
          </cell>
          <cell r="F641">
            <v>0</v>
          </cell>
          <cell r="G641">
            <v>385000</v>
          </cell>
        </row>
        <row r="642">
          <cell r="A642">
            <v>3867</v>
          </cell>
          <cell r="B642" t="str">
            <v>443870</v>
          </cell>
          <cell r="C642" t="str">
            <v>TK 177/03</v>
          </cell>
          <cell r="D642">
            <v>37928</v>
          </cell>
          <cell r="E642" t="str">
            <v>TK 177/03</v>
          </cell>
          <cell r="F642">
            <v>385000</v>
          </cell>
          <cell r="G642">
            <v>0</v>
          </cell>
        </row>
        <row r="643">
          <cell r="A643">
            <v>3293</v>
          </cell>
          <cell r="B643" t="str">
            <v>443870</v>
          </cell>
          <cell r="C643" t="str">
            <v>CHARGT AURAY DU 01/09/03</v>
          </cell>
          <cell r="D643">
            <v>37879</v>
          </cell>
          <cell r="E643" t="str">
            <v>TK 178/03</v>
          </cell>
          <cell r="F643">
            <v>0</v>
          </cell>
          <cell r="G643">
            <v>385000</v>
          </cell>
        </row>
        <row r="644">
          <cell r="A644">
            <v>3671</v>
          </cell>
          <cell r="B644" t="str">
            <v>443870</v>
          </cell>
          <cell r="C644" t="str">
            <v>TK 178/03</v>
          </cell>
          <cell r="D644">
            <v>37923</v>
          </cell>
          <cell r="E644" t="str">
            <v>TK 178/03</v>
          </cell>
          <cell r="F644">
            <v>385000</v>
          </cell>
          <cell r="G644">
            <v>0</v>
          </cell>
        </row>
        <row r="645">
          <cell r="A645">
            <v>3294</v>
          </cell>
          <cell r="B645" t="str">
            <v>443870</v>
          </cell>
          <cell r="C645" t="str">
            <v>CHARGT AURAY DU 01/09/03</v>
          </cell>
          <cell r="D645">
            <v>37879</v>
          </cell>
          <cell r="E645" t="str">
            <v>TK 179/03</v>
          </cell>
          <cell r="F645">
            <v>0</v>
          </cell>
          <cell r="G645">
            <v>385000</v>
          </cell>
        </row>
        <row r="646">
          <cell r="A646">
            <v>3678</v>
          </cell>
          <cell r="B646" t="str">
            <v>443870</v>
          </cell>
          <cell r="C646" t="str">
            <v>TK 179/03</v>
          </cell>
          <cell r="D646">
            <v>37924</v>
          </cell>
          <cell r="E646" t="str">
            <v>TK 179/03</v>
          </cell>
          <cell r="F646">
            <v>385000</v>
          </cell>
          <cell r="G646">
            <v>0</v>
          </cell>
        </row>
        <row r="647">
          <cell r="A647">
            <v>3295</v>
          </cell>
          <cell r="B647" t="str">
            <v>443870</v>
          </cell>
          <cell r="C647" t="str">
            <v>CHARGT AURAY DU 01/09/03</v>
          </cell>
          <cell r="D647">
            <v>37879</v>
          </cell>
          <cell r="E647" t="str">
            <v>TK 180/03</v>
          </cell>
          <cell r="F647">
            <v>0</v>
          </cell>
          <cell r="G647">
            <v>385000</v>
          </cell>
        </row>
        <row r="648">
          <cell r="A648">
            <v>3296</v>
          </cell>
          <cell r="B648" t="str">
            <v>443870</v>
          </cell>
          <cell r="C648" t="str">
            <v>CHARGT AURAY DU 01/09/03</v>
          </cell>
          <cell r="D648">
            <v>37879</v>
          </cell>
          <cell r="E648" t="str">
            <v>TK 181/03</v>
          </cell>
          <cell r="F648">
            <v>0</v>
          </cell>
          <cell r="G648">
            <v>385000</v>
          </cell>
        </row>
        <row r="649">
          <cell r="A649">
            <v>3888</v>
          </cell>
          <cell r="B649" t="str">
            <v>443870</v>
          </cell>
          <cell r="C649" t="str">
            <v>TK 181/03</v>
          </cell>
          <cell r="D649">
            <v>37938</v>
          </cell>
          <cell r="E649" t="str">
            <v>TK 181/03</v>
          </cell>
          <cell r="F649">
            <v>385000</v>
          </cell>
          <cell r="G649">
            <v>0</v>
          </cell>
        </row>
        <row r="650">
          <cell r="A650">
            <v>1302</v>
          </cell>
          <cell r="B650" t="str">
            <v>443870</v>
          </cell>
          <cell r="C650" t="str">
            <v>TK 182/02</v>
          </cell>
          <cell r="D650">
            <v>37747</v>
          </cell>
          <cell r="E650" t="str">
            <v>TK 182/02</v>
          </cell>
          <cell r="F650">
            <v>462000</v>
          </cell>
          <cell r="G650">
            <v>0</v>
          </cell>
        </row>
        <row r="651">
          <cell r="A651">
            <v>3297</v>
          </cell>
          <cell r="B651" t="str">
            <v>443870</v>
          </cell>
          <cell r="C651" t="str">
            <v>CHARGT AURAY DU 01/09/03</v>
          </cell>
          <cell r="D651">
            <v>37879</v>
          </cell>
          <cell r="E651" t="str">
            <v>TK 182/03</v>
          </cell>
          <cell r="F651">
            <v>0</v>
          </cell>
          <cell r="G651">
            <v>385000</v>
          </cell>
        </row>
        <row r="652">
          <cell r="A652">
            <v>3427</v>
          </cell>
          <cell r="B652" t="str">
            <v>443870</v>
          </cell>
          <cell r="C652" t="str">
            <v>TK 182/03</v>
          </cell>
          <cell r="D652">
            <v>37900</v>
          </cell>
          <cell r="E652" t="str">
            <v>TK 182/03</v>
          </cell>
          <cell r="F652">
            <v>385000</v>
          </cell>
          <cell r="G652">
            <v>0</v>
          </cell>
        </row>
        <row r="653">
          <cell r="A653">
            <v>3298</v>
          </cell>
          <cell r="B653" t="str">
            <v>443870</v>
          </cell>
          <cell r="C653" t="str">
            <v>CHARGT ELVEN DU 01/09/03</v>
          </cell>
          <cell r="D653">
            <v>37879</v>
          </cell>
          <cell r="E653" t="str">
            <v>TK 183/03</v>
          </cell>
          <cell r="F653">
            <v>0</v>
          </cell>
          <cell r="G653">
            <v>385000</v>
          </cell>
        </row>
        <row r="654">
          <cell r="A654">
            <v>3868</v>
          </cell>
          <cell r="B654" t="str">
            <v>443870</v>
          </cell>
          <cell r="C654" t="str">
            <v>TK 183/03</v>
          </cell>
          <cell r="D654">
            <v>37928</v>
          </cell>
          <cell r="E654" t="str">
            <v>TK 183/03</v>
          </cell>
          <cell r="F654">
            <v>385000</v>
          </cell>
          <cell r="G654">
            <v>0</v>
          </cell>
        </row>
        <row r="655">
          <cell r="A655">
            <v>3299</v>
          </cell>
          <cell r="B655" t="str">
            <v>443870</v>
          </cell>
          <cell r="C655" t="str">
            <v>CHARGT ELVEN DU 01/09/03</v>
          </cell>
          <cell r="D655">
            <v>37879</v>
          </cell>
          <cell r="E655" t="str">
            <v>TK 184/03</v>
          </cell>
          <cell r="F655">
            <v>0</v>
          </cell>
          <cell r="G655">
            <v>385000</v>
          </cell>
        </row>
        <row r="656">
          <cell r="A656">
            <v>3672</v>
          </cell>
          <cell r="B656" t="str">
            <v>443870</v>
          </cell>
          <cell r="C656" t="str">
            <v>TK 184/03</v>
          </cell>
          <cell r="D656">
            <v>37923</v>
          </cell>
          <cell r="E656" t="str">
            <v>TK 184/03</v>
          </cell>
          <cell r="F656">
            <v>385000</v>
          </cell>
          <cell r="G656">
            <v>0</v>
          </cell>
        </row>
        <row r="657">
          <cell r="A657">
            <v>3300</v>
          </cell>
          <cell r="B657" t="str">
            <v>443870</v>
          </cell>
          <cell r="C657" t="str">
            <v>CHARGT ELVEN DU 01/09/03</v>
          </cell>
          <cell r="D657">
            <v>37879</v>
          </cell>
          <cell r="E657" t="str">
            <v>TK 185/03</v>
          </cell>
          <cell r="F657">
            <v>0</v>
          </cell>
          <cell r="G657">
            <v>385000</v>
          </cell>
        </row>
        <row r="658">
          <cell r="A658">
            <v>3679</v>
          </cell>
          <cell r="B658" t="str">
            <v>443870</v>
          </cell>
          <cell r="C658" t="str">
            <v>TK 185/03</v>
          </cell>
          <cell r="D658">
            <v>37924</v>
          </cell>
          <cell r="E658" t="str">
            <v>TK 185/03</v>
          </cell>
          <cell r="F658">
            <v>385000</v>
          </cell>
          <cell r="G658">
            <v>0</v>
          </cell>
        </row>
        <row r="659">
          <cell r="A659">
            <v>3301</v>
          </cell>
          <cell r="B659" t="str">
            <v>443870</v>
          </cell>
          <cell r="C659" t="str">
            <v>CHARGT ELVEN DU 01/09/03</v>
          </cell>
          <cell r="D659">
            <v>37879</v>
          </cell>
          <cell r="E659" t="str">
            <v>TK 186/03</v>
          </cell>
          <cell r="F659">
            <v>0</v>
          </cell>
          <cell r="G659">
            <v>385000</v>
          </cell>
        </row>
        <row r="660">
          <cell r="A660">
            <v>3302</v>
          </cell>
          <cell r="B660" t="str">
            <v>443870</v>
          </cell>
          <cell r="C660" t="str">
            <v>CHARGT ELVEN DU 01/09/03</v>
          </cell>
          <cell r="D660">
            <v>37879</v>
          </cell>
          <cell r="E660" t="str">
            <v>TK 187/03</v>
          </cell>
          <cell r="F660">
            <v>0</v>
          </cell>
          <cell r="G660">
            <v>385000</v>
          </cell>
        </row>
        <row r="661">
          <cell r="A661">
            <v>3889</v>
          </cell>
          <cell r="B661" t="str">
            <v>443870</v>
          </cell>
          <cell r="C661" t="str">
            <v>TK 187/03</v>
          </cell>
          <cell r="D661">
            <v>37938</v>
          </cell>
          <cell r="E661" t="str">
            <v>TK 187/03</v>
          </cell>
          <cell r="F661">
            <v>385000</v>
          </cell>
          <cell r="G661">
            <v>0</v>
          </cell>
        </row>
        <row r="662">
          <cell r="A662">
            <v>3303</v>
          </cell>
          <cell r="B662" t="str">
            <v>443870</v>
          </cell>
          <cell r="C662" t="str">
            <v>CHARGT ELVEN DU 01/09/03</v>
          </cell>
          <cell r="D662">
            <v>37879</v>
          </cell>
          <cell r="E662" t="str">
            <v>TK 188/03</v>
          </cell>
          <cell r="F662">
            <v>0</v>
          </cell>
          <cell r="G662">
            <v>385000</v>
          </cell>
        </row>
        <row r="663">
          <cell r="A663">
            <v>3428</v>
          </cell>
          <cell r="B663" t="str">
            <v>443870</v>
          </cell>
          <cell r="C663" t="str">
            <v>TK 188/03</v>
          </cell>
          <cell r="D663">
            <v>37900</v>
          </cell>
          <cell r="E663" t="str">
            <v>TK 188/03</v>
          </cell>
          <cell r="F663">
            <v>385000</v>
          </cell>
          <cell r="G663">
            <v>0</v>
          </cell>
        </row>
        <row r="664">
          <cell r="A664">
            <v>3381</v>
          </cell>
          <cell r="B664" t="str">
            <v>443870</v>
          </cell>
          <cell r="C664" t="str">
            <v>RECEP░ ESTELLA 18/09/03</v>
          </cell>
          <cell r="D664">
            <v>37896</v>
          </cell>
          <cell r="E664" t="str">
            <v>TK 189/03</v>
          </cell>
          <cell r="F664">
            <v>0</v>
          </cell>
          <cell r="G664">
            <v>2000000</v>
          </cell>
        </row>
        <row r="665">
          <cell r="A665">
            <v>3673</v>
          </cell>
          <cell r="B665" t="str">
            <v>443870</v>
          </cell>
          <cell r="C665" t="str">
            <v>TK 189/03</v>
          </cell>
          <cell r="D665">
            <v>37923</v>
          </cell>
          <cell r="E665" t="str">
            <v>TK 189/03</v>
          </cell>
          <cell r="F665">
            <v>2000000</v>
          </cell>
          <cell r="G665">
            <v>0</v>
          </cell>
        </row>
        <row r="666">
          <cell r="A666">
            <v>3064</v>
          </cell>
          <cell r="B666" t="str">
            <v>443870</v>
          </cell>
          <cell r="C666" t="str">
            <v>RECEPT░ORONTES DU28/08/03</v>
          </cell>
          <cell r="D666">
            <v>37893</v>
          </cell>
          <cell r="E666" t="str">
            <v>TK 190/03</v>
          </cell>
          <cell r="F666">
            <v>0</v>
          </cell>
          <cell r="G666">
            <v>1333333</v>
          </cell>
        </row>
        <row r="667">
          <cell r="A667">
            <v>4359</v>
          </cell>
          <cell r="B667" t="str">
            <v>443870</v>
          </cell>
          <cell r="C667" t="str">
            <v>TK 190/03</v>
          </cell>
          <cell r="D667">
            <v>37957</v>
          </cell>
          <cell r="E667" t="str">
            <v>TK 190/03</v>
          </cell>
          <cell r="F667">
            <v>1333333</v>
          </cell>
          <cell r="G667">
            <v>0</v>
          </cell>
        </row>
        <row r="668">
          <cell r="A668">
            <v>3065</v>
          </cell>
          <cell r="B668" t="str">
            <v>443870</v>
          </cell>
          <cell r="C668" t="str">
            <v>RECEPT░ORONTES DU28/09/03</v>
          </cell>
          <cell r="D668">
            <v>37893</v>
          </cell>
          <cell r="E668" t="str">
            <v>TK 191/03</v>
          </cell>
          <cell r="F668">
            <v>0</v>
          </cell>
          <cell r="G668">
            <v>1333333</v>
          </cell>
        </row>
        <row r="669">
          <cell r="A669">
            <v>3680</v>
          </cell>
          <cell r="B669" t="str">
            <v>443870</v>
          </cell>
          <cell r="C669" t="str">
            <v>TK 191/03</v>
          </cell>
          <cell r="D669">
            <v>37924</v>
          </cell>
          <cell r="E669" t="str">
            <v>TK 191/03</v>
          </cell>
          <cell r="F669">
            <v>1333333</v>
          </cell>
          <cell r="G669">
            <v>0</v>
          </cell>
        </row>
        <row r="670">
          <cell r="A670">
            <v>3066</v>
          </cell>
          <cell r="B670" t="str">
            <v>443870</v>
          </cell>
          <cell r="C670" t="str">
            <v>RECEPT░ORNTES DU28/08/03</v>
          </cell>
          <cell r="D670">
            <v>37893</v>
          </cell>
          <cell r="E670" t="str">
            <v>TK 192/03</v>
          </cell>
          <cell r="F670">
            <v>0</v>
          </cell>
          <cell r="G670">
            <v>1333333</v>
          </cell>
        </row>
        <row r="671">
          <cell r="A671">
            <v>3382</v>
          </cell>
          <cell r="B671" t="str">
            <v>443870</v>
          </cell>
          <cell r="C671" t="str">
            <v>RECEP░ ESTELLA 18/09/03</v>
          </cell>
          <cell r="D671">
            <v>37896</v>
          </cell>
          <cell r="E671" t="str">
            <v>TK 193/03</v>
          </cell>
          <cell r="F671">
            <v>0</v>
          </cell>
          <cell r="G671">
            <v>2000000</v>
          </cell>
        </row>
        <row r="672">
          <cell r="A672">
            <v>3565</v>
          </cell>
          <cell r="B672" t="str">
            <v>443870</v>
          </cell>
          <cell r="C672" t="str">
            <v>TK 193/03</v>
          </cell>
          <cell r="D672">
            <v>37916</v>
          </cell>
          <cell r="E672" t="str">
            <v>TK 193/03</v>
          </cell>
          <cell r="F672">
            <v>2000000</v>
          </cell>
          <cell r="G672">
            <v>0</v>
          </cell>
        </row>
        <row r="673">
          <cell r="A673">
            <v>3383</v>
          </cell>
          <cell r="B673" t="str">
            <v>443870</v>
          </cell>
          <cell r="C673" t="str">
            <v>RECEP░ BOTHNIA 22/09/03</v>
          </cell>
          <cell r="D673">
            <v>37897</v>
          </cell>
          <cell r="E673" t="str">
            <v>TK 194/03</v>
          </cell>
          <cell r="F673">
            <v>0</v>
          </cell>
          <cell r="G673">
            <v>2000000</v>
          </cell>
        </row>
        <row r="674">
          <cell r="A674">
            <v>3566</v>
          </cell>
          <cell r="B674" t="str">
            <v>443870</v>
          </cell>
          <cell r="C674" t="str">
            <v>TK 194/03</v>
          </cell>
          <cell r="D674">
            <v>37916</v>
          </cell>
          <cell r="E674" t="str">
            <v>TK 194/03</v>
          </cell>
          <cell r="F674">
            <v>2000000</v>
          </cell>
          <cell r="G674">
            <v>0</v>
          </cell>
        </row>
        <row r="675">
          <cell r="A675">
            <v>3384</v>
          </cell>
          <cell r="B675" t="str">
            <v>443870</v>
          </cell>
          <cell r="C675" t="str">
            <v>RECEP░ BOTHNIA 22/09/03</v>
          </cell>
          <cell r="D675">
            <v>37897</v>
          </cell>
          <cell r="E675" t="str">
            <v>TK 195/03</v>
          </cell>
          <cell r="F675">
            <v>0</v>
          </cell>
          <cell r="G675">
            <v>2000000</v>
          </cell>
        </row>
        <row r="676">
          <cell r="A676">
            <v>3870</v>
          </cell>
          <cell r="B676" t="str">
            <v>443870</v>
          </cell>
          <cell r="C676" t="str">
            <v>TK 195/03</v>
          </cell>
          <cell r="D676">
            <v>37928</v>
          </cell>
          <cell r="E676" t="str">
            <v>TK 195/03</v>
          </cell>
          <cell r="F676">
            <v>2000000</v>
          </cell>
          <cell r="G676">
            <v>0</v>
          </cell>
        </row>
        <row r="677">
          <cell r="A677">
            <v>3385</v>
          </cell>
          <cell r="B677" t="str">
            <v>443870</v>
          </cell>
          <cell r="C677" t="str">
            <v>RECEP░ ESTELLA 19/09/03</v>
          </cell>
          <cell r="D677">
            <v>37900</v>
          </cell>
          <cell r="E677" t="str">
            <v>TK 196/03</v>
          </cell>
          <cell r="F677">
            <v>0</v>
          </cell>
          <cell r="G677">
            <v>2000000</v>
          </cell>
        </row>
        <row r="678">
          <cell r="A678">
            <v>3674</v>
          </cell>
          <cell r="B678" t="str">
            <v>443870</v>
          </cell>
          <cell r="C678" t="str">
            <v>TK 196/03</v>
          </cell>
          <cell r="D678">
            <v>37923</v>
          </cell>
          <cell r="E678" t="str">
            <v>TK 196/03</v>
          </cell>
          <cell r="F678">
            <v>2000000</v>
          </cell>
          <cell r="G678">
            <v>0</v>
          </cell>
        </row>
        <row r="679">
          <cell r="A679">
            <v>3386</v>
          </cell>
          <cell r="B679" t="str">
            <v>443870</v>
          </cell>
          <cell r="C679" t="str">
            <v>RECEP░ ESTELLA 19/09/03</v>
          </cell>
          <cell r="D679">
            <v>37900</v>
          </cell>
          <cell r="E679" t="str">
            <v>TK 197/03</v>
          </cell>
          <cell r="F679">
            <v>0</v>
          </cell>
          <cell r="G679">
            <v>2000000</v>
          </cell>
        </row>
        <row r="680">
          <cell r="A680">
            <v>3561</v>
          </cell>
          <cell r="B680" t="str">
            <v>443870</v>
          </cell>
          <cell r="C680" t="str">
            <v>TK 197/03</v>
          </cell>
          <cell r="D680">
            <v>37916</v>
          </cell>
          <cell r="E680" t="str">
            <v>TK 197/03</v>
          </cell>
          <cell r="F680">
            <v>2000000</v>
          </cell>
          <cell r="G680">
            <v>0</v>
          </cell>
        </row>
        <row r="681">
          <cell r="A681">
            <v>3468</v>
          </cell>
          <cell r="B681" t="str">
            <v>443870</v>
          </cell>
          <cell r="C681" t="str">
            <v>RECEP░ ESTELLA DU 14/09/0</v>
          </cell>
          <cell r="D681">
            <v>37902</v>
          </cell>
          <cell r="E681" t="str">
            <v>TK 198/03</v>
          </cell>
          <cell r="F681">
            <v>0</v>
          </cell>
          <cell r="G681">
            <v>2000000</v>
          </cell>
        </row>
        <row r="682">
          <cell r="A682">
            <v>3675</v>
          </cell>
          <cell r="B682" t="str">
            <v>443870</v>
          </cell>
          <cell r="C682" t="str">
            <v>TK 198/03</v>
          </cell>
          <cell r="D682">
            <v>37923</v>
          </cell>
          <cell r="E682" t="str">
            <v>TK 198/03</v>
          </cell>
          <cell r="F682">
            <v>2000000</v>
          </cell>
          <cell r="G682">
            <v>0</v>
          </cell>
        </row>
        <row r="683">
          <cell r="A683">
            <v>3469</v>
          </cell>
          <cell r="B683" t="str">
            <v>443870</v>
          </cell>
          <cell r="C683" t="str">
            <v>RECEP░ ESTAELLA DU 14/09/</v>
          </cell>
          <cell r="D683">
            <v>37902</v>
          </cell>
          <cell r="E683" t="str">
            <v>TK 199/03</v>
          </cell>
          <cell r="F683">
            <v>0</v>
          </cell>
          <cell r="G683">
            <v>2000000</v>
          </cell>
        </row>
        <row r="684">
          <cell r="A684">
            <v>507</v>
          </cell>
          <cell r="B684" t="str">
            <v>443870</v>
          </cell>
          <cell r="C684" t="str">
            <v>RECEP░ ORIENTAL BOUQUET</v>
          </cell>
          <cell r="D684">
            <v>37629</v>
          </cell>
          <cell r="E684" t="str">
            <v>TK 202/02</v>
          </cell>
          <cell r="F684">
            <v>4756667</v>
          </cell>
          <cell r="G684">
            <v>0</v>
          </cell>
        </row>
        <row r="685">
          <cell r="A685">
            <v>3472</v>
          </cell>
          <cell r="B685" t="str">
            <v>443870</v>
          </cell>
          <cell r="C685" t="str">
            <v>RECEP░ FOUESNANT DU 22/09</v>
          </cell>
          <cell r="D685">
            <v>37909</v>
          </cell>
          <cell r="E685" t="str">
            <v>TK 202/03</v>
          </cell>
          <cell r="F685">
            <v>0</v>
          </cell>
          <cell r="G685">
            <v>2085000</v>
          </cell>
        </row>
        <row r="686">
          <cell r="A686">
            <v>4360</v>
          </cell>
          <cell r="B686" t="str">
            <v>443870</v>
          </cell>
          <cell r="C686" t="str">
            <v>TK 202/03</v>
          </cell>
          <cell r="D686">
            <v>37957</v>
          </cell>
          <cell r="E686" t="str">
            <v>TK 202/03</v>
          </cell>
          <cell r="F686">
            <v>2085000</v>
          </cell>
          <cell r="G686">
            <v>0</v>
          </cell>
        </row>
        <row r="687">
          <cell r="A687">
            <v>3473</v>
          </cell>
          <cell r="B687" t="str">
            <v>443870</v>
          </cell>
          <cell r="C687" t="str">
            <v>RECEP░ FOUESNANT DU 22/09</v>
          </cell>
          <cell r="D687">
            <v>37909</v>
          </cell>
          <cell r="E687" t="str">
            <v>TK 203/03</v>
          </cell>
          <cell r="F687">
            <v>0</v>
          </cell>
          <cell r="G687">
            <v>2085000</v>
          </cell>
        </row>
        <row r="688">
          <cell r="A688">
            <v>3873</v>
          </cell>
          <cell r="B688" t="str">
            <v>443870</v>
          </cell>
          <cell r="C688" t="str">
            <v>TK 203/03</v>
          </cell>
          <cell r="D688">
            <v>37929</v>
          </cell>
          <cell r="E688" t="str">
            <v>TK 203/03</v>
          </cell>
          <cell r="F688">
            <v>2085000</v>
          </cell>
          <cell r="G688">
            <v>0</v>
          </cell>
        </row>
        <row r="689">
          <cell r="A689">
            <v>3474</v>
          </cell>
          <cell r="B689" t="str">
            <v>443870</v>
          </cell>
          <cell r="C689" t="str">
            <v>RECEP░ CHEM BOTHNIA DU 25</v>
          </cell>
          <cell r="D689">
            <v>37909</v>
          </cell>
          <cell r="E689" t="str">
            <v>TK 204/03</v>
          </cell>
          <cell r="F689">
            <v>0</v>
          </cell>
          <cell r="G689">
            <v>2000000</v>
          </cell>
        </row>
        <row r="690">
          <cell r="A690">
            <v>3871</v>
          </cell>
          <cell r="B690" t="str">
            <v>443870</v>
          </cell>
          <cell r="C690" t="str">
            <v>TK 204/03</v>
          </cell>
          <cell r="D690">
            <v>37928</v>
          </cell>
          <cell r="E690" t="str">
            <v>TK 204/03</v>
          </cell>
          <cell r="F690">
            <v>2000000</v>
          </cell>
          <cell r="G690">
            <v>0</v>
          </cell>
        </row>
        <row r="691">
          <cell r="A691">
            <v>3475</v>
          </cell>
          <cell r="B691" t="str">
            <v>443870</v>
          </cell>
          <cell r="C691" t="str">
            <v>RECEP░ CHEM BOTHNIA DU 25</v>
          </cell>
          <cell r="D691">
            <v>37909</v>
          </cell>
          <cell r="E691" t="str">
            <v>TK 205/03</v>
          </cell>
          <cell r="F691">
            <v>0</v>
          </cell>
          <cell r="G691">
            <v>2000000</v>
          </cell>
        </row>
        <row r="692">
          <cell r="A692">
            <v>3874</v>
          </cell>
          <cell r="B692" t="str">
            <v>443870</v>
          </cell>
          <cell r="C692" t="str">
            <v>TK 205/03</v>
          </cell>
          <cell r="D692">
            <v>37929</v>
          </cell>
          <cell r="E692" t="str">
            <v>TK 205/03</v>
          </cell>
          <cell r="F692">
            <v>2000000</v>
          </cell>
          <cell r="G692">
            <v>0</v>
          </cell>
        </row>
        <row r="693">
          <cell r="A693">
            <v>3476</v>
          </cell>
          <cell r="B693" t="str">
            <v>443870</v>
          </cell>
          <cell r="C693" t="str">
            <v>RECEP░ ILIA DU 18/09/03</v>
          </cell>
          <cell r="D693">
            <v>37909</v>
          </cell>
          <cell r="E693" t="str">
            <v>TK 206/03</v>
          </cell>
          <cell r="F693">
            <v>0</v>
          </cell>
          <cell r="G693">
            <v>1333333</v>
          </cell>
        </row>
        <row r="694">
          <cell r="A694">
            <v>4517</v>
          </cell>
          <cell r="B694" t="str">
            <v>443870</v>
          </cell>
          <cell r="C694" t="str">
            <v>TK 206/03</v>
          </cell>
          <cell r="D694">
            <v>37986</v>
          </cell>
          <cell r="E694" t="str">
            <v>TK 206/03</v>
          </cell>
          <cell r="F694">
            <v>1333333</v>
          </cell>
          <cell r="G694">
            <v>0</v>
          </cell>
        </row>
        <row r="695">
          <cell r="A695">
            <v>509</v>
          </cell>
          <cell r="B695" t="str">
            <v>443870</v>
          </cell>
          <cell r="C695" t="str">
            <v>RECEP░ ORIENTAL BOUQUET</v>
          </cell>
          <cell r="D695">
            <v>37629</v>
          </cell>
          <cell r="E695" t="str">
            <v>TK 207/02</v>
          </cell>
          <cell r="F695">
            <v>4000000</v>
          </cell>
          <cell r="G695">
            <v>0</v>
          </cell>
        </row>
        <row r="696">
          <cell r="A696">
            <v>3477</v>
          </cell>
          <cell r="B696" t="str">
            <v>443870</v>
          </cell>
          <cell r="C696" t="str">
            <v>RECEP░ ILIA DU 18/09</v>
          </cell>
          <cell r="D696">
            <v>37909</v>
          </cell>
          <cell r="E696" t="str">
            <v>TK 207/03</v>
          </cell>
          <cell r="F696">
            <v>0</v>
          </cell>
          <cell r="G696">
            <v>1333333</v>
          </cell>
        </row>
        <row r="697">
          <cell r="A697">
            <v>4361</v>
          </cell>
          <cell r="B697" t="str">
            <v>443870</v>
          </cell>
          <cell r="C697" t="str">
            <v>TK 207/03</v>
          </cell>
          <cell r="D697">
            <v>37957</v>
          </cell>
          <cell r="E697" t="str">
            <v>TK 207/03</v>
          </cell>
          <cell r="F697">
            <v>1333333</v>
          </cell>
          <cell r="G697">
            <v>0</v>
          </cell>
        </row>
        <row r="698">
          <cell r="A698">
            <v>3478</v>
          </cell>
          <cell r="B698" t="str">
            <v>443870</v>
          </cell>
          <cell r="C698" t="str">
            <v>RECEP░ ILIA DU 18/09/03</v>
          </cell>
          <cell r="D698">
            <v>37909</v>
          </cell>
          <cell r="E698" t="str">
            <v>TK 208/03</v>
          </cell>
          <cell r="F698">
            <v>0</v>
          </cell>
          <cell r="G698">
            <v>1333333</v>
          </cell>
        </row>
        <row r="699">
          <cell r="A699">
            <v>3652</v>
          </cell>
          <cell r="B699" t="str">
            <v>443870</v>
          </cell>
          <cell r="C699" t="str">
            <v>RECEP░ ELVEN DU 04/10/03</v>
          </cell>
          <cell r="D699">
            <v>37914</v>
          </cell>
          <cell r="E699" t="str">
            <v>TK 209/03</v>
          </cell>
          <cell r="F699">
            <v>0</v>
          </cell>
          <cell r="G699">
            <v>1700000</v>
          </cell>
        </row>
        <row r="700">
          <cell r="A700">
            <v>4145</v>
          </cell>
          <cell r="B700" t="str">
            <v>443870</v>
          </cell>
          <cell r="C700" t="str">
            <v>TK 209/03</v>
          </cell>
          <cell r="D700">
            <v>37943</v>
          </cell>
          <cell r="E700" t="str">
            <v>TK 209/03</v>
          </cell>
          <cell r="F700">
            <v>1700000</v>
          </cell>
          <cell r="G700">
            <v>0</v>
          </cell>
        </row>
        <row r="701">
          <cell r="A701">
            <v>3653</v>
          </cell>
          <cell r="B701" t="str">
            <v>443870</v>
          </cell>
          <cell r="C701" t="str">
            <v>CHARGT ELVEN DU 21/09</v>
          </cell>
          <cell r="D701">
            <v>37918</v>
          </cell>
          <cell r="E701" t="str">
            <v>TK 210/03</v>
          </cell>
          <cell r="F701">
            <v>0</v>
          </cell>
          <cell r="G701">
            <v>385000</v>
          </cell>
        </row>
        <row r="702">
          <cell r="A702">
            <v>4362</v>
          </cell>
          <cell r="B702" t="str">
            <v>443870</v>
          </cell>
          <cell r="C702" t="str">
            <v>TK 210/03</v>
          </cell>
          <cell r="D702">
            <v>37957</v>
          </cell>
          <cell r="E702" t="str">
            <v>TK 210/03</v>
          </cell>
          <cell r="F702">
            <v>385000</v>
          </cell>
          <cell r="G702">
            <v>0</v>
          </cell>
        </row>
        <row r="703">
          <cell r="A703">
            <v>3654</v>
          </cell>
          <cell r="B703" t="str">
            <v>443870</v>
          </cell>
          <cell r="C703" t="str">
            <v>CHARGT ELVEN DU 21/09</v>
          </cell>
          <cell r="D703">
            <v>37918</v>
          </cell>
          <cell r="E703" t="str">
            <v>TK 211/03</v>
          </cell>
          <cell r="F703">
            <v>0</v>
          </cell>
          <cell r="G703">
            <v>385000</v>
          </cell>
        </row>
        <row r="704">
          <cell r="A704">
            <v>4364</v>
          </cell>
          <cell r="B704" t="str">
            <v>443870</v>
          </cell>
          <cell r="C704" t="str">
            <v>TK 211/03</v>
          </cell>
          <cell r="D704">
            <v>37963</v>
          </cell>
          <cell r="E704" t="str">
            <v>TK 211/03</v>
          </cell>
          <cell r="F704">
            <v>385000</v>
          </cell>
          <cell r="G704">
            <v>0</v>
          </cell>
        </row>
        <row r="705">
          <cell r="A705">
            <v>3655</v>
          </cell>
          <cell r="B705" t="str">
            <v>443870</v>
          </cell>
          <cell r="C705" t="str">
            <v>CHARGT ELVEN DU 21/09</v>
          </cell>
          <cell r="D705">
            <v>37918</v>
          </cell>
          <cell r="E705" t="str">
            <v>TK 212/03</v>
          </cell>
          <cell r="F705">
            <v>0</v>
          </cell>
          <cell r="G705">
            <v>385000</v>
          </cell>
        </row>
        <row r="706">
          <cell r="A706">
            <v>4488</v>
          </cell>
          <cell r="B706" t="str">
            <v>443870</v>
          </cell>
          <cell r="C706" t="str">
            <v>TK 212/03</v>
          </cell>
          <cell r="D706">
            <v>37981</v>
          </cell>
          <cell r="E706" t="str">
            <v>TK 212/03</v>
          </cell>
          <cell r="F706">
            <v>385000</v>
          </cell>
          <cell r="G706">
            <v>0</v>
          </cell>
        </row>
        <row r="707">
          <cell r="A707">
            <v>3656</v>
          </cell>
          <cell r="B707" t="str">
            <v>443870</v>
          </cell>
          <cell r="C707" t="str">
            <v>CHARGT ELVEN DU 21/09</v>
          </cell>
          <cell r="D707">
            <v>37918</v>
          </cell>
          <cell r="E707" t="str">
            <v>TK 213/03</v>
          </cell>
          <cell r="F707">
            <v>0</v>
          </cell>
          <cell r="G707">
            <v>385000</v>
          </cell>
        </row>
        <row r="708">
          <cell r="A708">
            <v>3890</v>
          </cell>
          <cell r="B708" t="str">
            <v>443870</v>
          </cell>
          <cell r="C708" t="str">
            <v>TK 213/03</v>
          </cell>
          <cell r="D708">
            <v>37938</v>
          </cell>
          <cell r="E708" t="str">
            <v>TK 213/03</v>
          </cell>
          <cell r="F708">
            <v>385000</v>
          </cell>
          <cell r="G708">
            <v>0</v>
          </cell>
        </row>
        <row r="709">
          <cell r="A709">
            <v>3657</v>
          </cell>
          <cell r="B709" t="str">
            <v>443870</v>
          </cell>
          <cell r="C709" t="str">
            <v>CHARGT ELVEN DU 21/09/03</v>
          </cell>
          <cell r="D709">
            <v>37918</v>
          </cell>
          <cell r="E709" t="str">
            <v>TK 214/03</v>
          </cell>
          <cell r="F709">
            <v>0</v>
          </cell>
          <cell r="G709">
            <v>385000</v>
          </cell>
        </row>
        <row r="710">
          <cell r="A710">
            <v>3658</v>
          </cell>
          <cell r="B710" t="str">
            <v>443870</v>
          </cell>
          <cell r="C710" t="str">
            <v>CHARGT ELVEN DU 21/09/03</v>
          </cell>
          <cell r="D710">
            <v>37918</v>
          </cell>
          <cell r="E710" t="str">
            <v>TK 215/03</v>
          </cell>
          <cell r="F710">
            <v>0</v>
          </cell>
          <cell r="G710">
            <v>385000</v>
          </cell>
        </row>
        <row r="711">
          <cell r="A711">
            <v>4146</v>
          </cell>
          <cell r="B711" t="str">
            <v>443870</v>
          </cell>
          <cell r="C711" t="str">
            <v>TK 215/03</v>
          </cell>
          <cell r="D711">
            <v>37943</v>
          </cell>
          <cell r="E711" t="str">
            <v>TK 215/03</v>
          </cell>
          <cell r="F711">
            <v>385000</v>
          </cell>
          <cell r="G711">
            <v>0</v>
          </cell>
        </row>
        <row r="712">
          <cell r="A712">
            <v>519</v>
          </cell>
          <cell r="B712" t="str">
            <v>443870</v>
          </cell>
          <cell r="C712" t="str">
            <v>RECEP░ NAV MELODY 18/10/2</v>
          </cell>
          <cell r="D712">
            <v>37656</v>
          </cell>
          <cell r="E712" t="str">
            <v>TK 216/02</v>
          </cell>
          <cell r="F712">
            <v>2000000</v>
          </cell>
          <cell r="G712">
            <v>0</v>
          </cell>
        </row>
        <row r="713">
          <cell r="A713">
            <v>3659</v>
          </cell>
          <cell r="B713" t="str">
            <v>443870</v>
          </cell>
          <cell r="C713" t="str">
            <v>RECEP░ ELVEN DU 07/10/03</v>
          </cell>
          <cell r="D713">
            <v>37918</v>
          </cell>
          <cell r="E713" t="str">
            <v>TK 216/03</v>
          </cell>
          <cell r="F713">
            <v>0</v>
          </cell>
          <cell r="G713">
            <v>1700000</v>
          </cell>
        </row>
        <row r="714">
          <cell r="A714">
            <v>4147</v>
          </cell>
          <cell r="B714" t="str">
            <v>443870</v>
          </cell>
          <cell r="C714" t="str">
            <v>TK 216/03</v>
          </cell>
          <cell r="D714">
            <v>37943</v>
          </cell>
          <cell r="E714" t="str">
            <v>TK 216/03</v>
          </cell>
          <cell r="F714">
            <v>1700000</v>
          </cell>
          <cell r="G714">
            <v>0</v>
          </cell>
        </row>
        <row r="715">
          <cell r="A715">
            <v>3827</v>
          </cell>
          <cell r="B715" t="str">
            <v>443870</v>
          </cell>
          <cell r="C715" t="str">
            <v>RECEP░ EAST WIND 12/10/03</v>
          </cell>
          <cell r="D715">
            <v>37929</v>
          </cell>
          <cell r="E715" t="str">
            <v>TK 217/03</v>
          </cell>
          <cell r="F715">
            <v>0</v>
          </cell>
          <cell r="G715">
            <v>2000000</v>
          </cell>
        </row>
        <row r="716">
          <cell r="A716">
            <v>520</v>
          </cell>
          <cell r="B716" t="str">
            <v>443870</v>
          </cell>
          <cell r="C716" t="str">
            <v>RECEP░FOUESNANT 16/10/02</v>
          </cell>
          <cell r="D716">
            <v>37656</v>
          </cell>
          <cell r="E716" t="str">
            <v>TK 218/02</v>
          </cell>
          <cell r="F716">
            <v>2000000</v>
          </cell>
          <cell r="G716">
            <v>0</v>
          </cell>
        </row>
        <row r="717">
          <cell r="A717">
            <v>3828</v>
          </cell>
          <cell r="B717" t="str">
            <v>443870</v>
          </cell>
          <cell r="C717" t="str">
            <v>RECEP░ EAST WIND 12/10/03</v>
          </cell>
          <cell r="D717">
            <v>37929</v>
          </cell>
          <cell r="E717" t="str">
            <v>TK 218/03</v>
          </cell>
          <cell r="F717">
            <v>0</v>
          </cell>
          <cell r="G717">
            <v>2000000</v>
          </cell>
        </row>
        <row r="718">
          <cell r="A718">
            <v>521</v>
          </cell>
          <cell r="B718" t="str">
            <v>443870</v>
          </cell>
          <cell r="C718" t="str">
            <v>CHARGT AN AVEL 30/09/02</v>
          </cell>
          <cell r="D718">
            <v>37656</v>
          </cell>
          <cell r="E718" t="str">
            <v>TK 219/02</v>
          </cell>
          <cell r="F718">
            <v>462000</v>
          </cell>
          <cell r="G718">
            <v>0</v>
          </cell>
        </row>
        <row r="719">
          <cell r="A719">
            <v>3829</v>
          </cell>
          <cell r="B719" t="str">
            <v>443870</v>
          </cell>
          <cell r="C719" t="str">
            <v>CHARGT AURAY 28/09/03</v>
          </cell>
          <cell r="D719">
            <v>37931</v>
          </cell>
          <cell r="E719" t="str">
            <v>TK 219/03</v>
          </cell>
          <cell r="F719">
            <v>0</v>
          </cell>
          <cell r="G719">
            <v>385000</v>
          </cell>
        </row>
        <row r="720">
          <cell r="A720">
            <v>3830</v>
          </cell>
          <cell r="B720" t="str">
            <v>443870</v>
          </cell>
          <cell r="C720" t="str">
            <v>CHARGT AURAY 28/09/03</v>
          </cell>
          <cell r="D720">
            <v>37931</v>
          </cell>
          <cell r="E720" t="str">
            <v>TK 220/03</v>
          </cell>
          <cell r="F720">
            <v>0</v>
          </cell>
          <cell r="G720">
            <v>385000</v>
          </cell>
        </row>
        <row r="721">
          <cell r="A721">
            <v>4489</v>
          </cell>
          <cell r="B721" t="str">
            <v>443870</v>
          </cell>
          <cell r="C721" t="str">
            <v>TK 220/03</v>
          </cell>
          <cell r="D721">
            <v>37981</v>
          </cell>
          <cell r="E721" t="str">
            <v>TK 220/03</v>
          </cell>
          <cell r="F721">
            <v>385000</v>
          </cell>
          <cell r="G721">
            <v>0</v>
          </cell>
        </row>
        <row r="722">
          <cell r="A722">
            <v>3831</v>
          </cell>
          <cell r="B722" t="str">
            <v>443870</v>
          </cell>
          <cell r="C722" t="str">
            <v>CHARGT AURAY 28/09/03</v>
          </cell>
          <cell r="D722">
            <v>37931</v>
          </cell>
          <cell r="E722" t="str">
            <v>TK 221/03</v>
          </cell>
          <cell r="F722">
            <v>0</v>
          </cell>
          <cell r="G722">
            <v>385000</v>
          </cell>
        </row>
        <row r="723">
          <cell r="A723">
            <v>4482</v>
          </cell>
          <cell r="B723" t="str">
            <v>443870</v>
          </cell>
          <cell r="C723" t="str">
            <v>TK 221/03</v>
          </cell>
          <cell r="D723">
            <v>37973</v>
          </cell>
          <cell r="E723" t="str">
            <v>TK 221/03</v>
          </cell>
          <cell r="F723">
            <v>385000</v>
          </cell>
          <cell r="G723">
            <v>0</v>
          </cell>
        </row>
        <row r="724">
          <cell r="A724">
            <v>3832</v>
          </cell>
          <cell r="B724" t="str">
            <v>443870</v>
          </cell>
          <cell r="C724" t="str">
            <v>CHARGT AURAY 28/09/03</v>
          </cell>
          <cell r="D724">
            <v>37931</v>
          </cell>
          <cell r="E724" t="str">
            <v>TK 222/03</v>
          </cell>
          <cell r="F724">
            <v>0</v>
          </cell>
          <cell r="G724">
            <v>385000</v>
          </cell>
        </row>
        <row r="725">
          <cell r="A725">
            <v>3833</v>
          </cell>
          <cell r="B725" t="str">
            <v>443870</v>
          </cell>
          <cell r="C725" t="str">
            <v>CHARGT AURAY 28/09/03</v>
          </cell>
          <cell r="D725">
            <v>37931</v>
          </cell>
          <cell r="E725" t="str">
            <v>TK 223/03</v>
          </cell>
          <cell r="F725">
            <v>0</v>
          </cell>
          <cell r="G725">
            <v>385000</v>
          </cell>
        </row>
        <row r="726">
          <cell r="A726">
            <v>4368</v>
          </cell>
          <cell r="B726" t="str">
            <v>443870</v>
          </cell>
          <cell r="C726" t="str">
            <v>TK 223/03</v>
          </cell>
          <cell r="D726">
            <v>37964</v>
          </cell>
          <cell r="E726" t="str">
            <v>TK 223/03</v>
          </cell>
          <cell r="F726">
            <v>385000</v>
          </cell>
          <cell r="G726">
            <v>0</v>
          </cell>
        </row>
        <row r="727">
          <cell r="A727">
            <v>522</v>
          </cell>
          <cell r="B727" t="str">
            <v>443870</v>
          </cell>
          <cell r="C727" t="str">
            <v>CHARGT AURAY 18/10/02</v>
          </cell>
          <cell r="D727">
            <v>37656</v>
          </cell>
          <cell r="E727" t="str">
            <v>TK 224/02</v>
          </cell>
          <cell r="F727">
            <v>462000</v>
          </cell>
          <cell r="G727">
            <v>0</v>
          </cell>
        </row>
        <row r="728">
          <cell r="A728">
            <v>3834</v>
          </cell>
          <cell r="B728" t="str">
            <v>443870</v>
          </cell>
          <cell r="C728" t="str">
            <v>CHARGT AURAY 28/09/03</v>
          </cell>
          <cell r="D728">
            <v>37931</v>
          </cell>
          <cell r="E728" t="str">
            <v>TK 224/03</v>
          </cell>
          <cell r="F728">
            <v>0</v>
          </cell>
          <cell r="G728">
            <v>385000</v>
          </cell>
        </row>
        <row r="729">
          <cell r="A729">
            <v>4148</v>
          </cell>
          <cell r="B729" t="str">
            <v>443870</v>
          </cell>
          <cell r="C729" t="str">
            <v>TK 224/03</v>
          </cell>
          <cell r="D729">
            <v>37943</v>
          </cell>
          <cell r="E729" t="str">
            <v>TK 224/03</v>
          </cell>
          <cell r="F729">
            <v>385000</v>
          </cell>
          <cell r="G729">
            <v>0</v>
          </cell>
        </row>
        <row r="730">
          <cell r="A730">
            <v>3835</v>
          </cell>
          <cell r="B730" t="str">
            <v>443870</v>
          </cell>
          <cell r="C730" t="str">
            <v>CHARGT ELVEN 18/10/03</v>
          </cell>
          <cell r="D730">
            <v>37931</v>
          </cell>
          <cell r="E730" t="str">
            <v>TK 225/03</v>
          </cell>
          <cell r="F730">
            <v>0</v>
          </cell>
          <cell r="G730">
            <v>385000</v>
          </cell>
        </row>
        <row r="731">
          <cell r="A731">
            <v>3836</v>
          </cell>
          <cell r="B731" t="str">
            <v>443870</v>
          </cell>
          <cell r="C731" t="str">
            <v>CHARGT ELVEN 18/10/03</v>
          </cell>
          <cell r="D731">
            <v>37931</v>
          </cell>
          <cell r="E731" t="str">
            <v>TK 226/03</v>
          </cell>
          <cell r="F731">
            <v>0</v>
          </cell>
          <cell r="G731">
            <v>385000</v>
          </cell>
        </row>
        <row r="732">
          <cell r="A732">
            <v>4490</v>
          </cell>
          <cell r="B732" t="str">
            <v>443870</v>
          </cell>
          <cell r="C732" t="str">
            <v>TK 226/03</v>
          </cell>
          <cell r="D732">
            <v>37981</v>
          </cell>
          <cell r="E732" t="str">
            <v>TK 226/03</v>
          </cell>
          <cell r="F732">
            <v>385000</v>
          </cell>
          <cell r="G732">
            <v>0</v>
          </cell>
        </row>
        <row r="733">
          <cell r="A733">
            <v>3837</v>
          </cell>
          <cell r="B733" t="str">
            <v>443870</v>
          </cell>
          <cell r="C733" t="str">
            <v>CHARGT ELVEN 18/10/03</v>
          </cell>
          <cell r="D733">
            <v>37931</v>
          </cell>
          <cell r="E733" t="str">
            <v>TK 227/03</v>
          </cell>
          <cell r="F733">
            <v>0</v>
          </cell>
          <cell r="G733">
            <v>385000</v>
          </cell>
        </row>
        <row r="734">
          <cell r="A734">
            <v>4516</v>
          </cell>
          <cell r="B734" t="str">
            <v>443870</v>
          </cell>
          <cell r="C734" t="str">
            <v>TK 227/03</v>
          </cell>
          <cell r="D734">
            <v>37986</v>
          </cell>
          <cell r="E734" t="str">
            <v>TK 227/03</v>
          </cell>
          <cell r="F734">
            <v>385000</v>
          </cell>
          <cell r="G734">
            <v>0</v>
          </cell>
        </row>
        <row r="735">
          <cell r="A735">
            <v>3838</v>
          </cell>
          <cell r="B735" t="str">
            <v>443870</v>
          </cell>
          <cell r="C735" t="str">
            <v>CHARGT ELVEN 18/10/03</v>
          </cell>
          <cell r="D735">
            <v>37931</v>
          </cell>
          <cell r="E735" t="str">
            <v>TK 228/03</v>
          </cell>
          <cell r="F735">
            <v>0</v>
          </cell>
          <cell r="G735">
            <v>385000</v>
          </cell>
        </row>
        <row r="736">
          <cell r="A736">
            <v>3839</v>
          </cell>
          <cell r="B736" t="str">
            <v>443870</v>
          </cell>
          <cell r="C736" t="str">
            <v>CHARGT ELVEN 18/10/03</v>
          </cell>
          <cell r="D736">
            <v>37931</v>
          </cell>
          <cell r="E736" t="str">
            <v>TK 229/03</v>
          </cell>
          <cell r="F736">
            <v>0</v>
          </cell>
          <cell r="G736">
            <v>385000</v>
          </cell>
        </row>
        <row r="737">
          <cell r="A737">
            <v>4369</v>
          </cell>
          <cell r="B737" t="str">
            <v>443870</v>
          </cell>
          <cell r="C737" t="str">
            <v>TK 229/03</v>
          </cell>
          <cell r="D737">
            <v>37964</v>
          </cell>
          <cell r="E737" t="str">
            <v>TK 229/03</v>
          </cell>
          <cell r="F737">
            <v>385000</v>
          </cell>
          <cell r="G737">
            <v>0</v>
          </cell>
        </row>
        <row r="738">
          <cell r="A738">
            <v>523</v>
          </cell>
          <cell r="B738" t="str">
            <v>443870</v>
          </cell>
          <cell r="C738" t="str">
            <v>RECEP░ FOUESNANT 05/10/02</v>
          </cell>
          <cell r="D738">
            <v>37656</v>
          </cell>
          <cell r="E738" t="str">
            <v>TK 230/02</v>
          </cell>
          <cell r="F738">
            <v>2000000</v>
          </cell>
          <cell r="G738">
            <v>0</v>
          </cell>
        </row>
        <row r="739">
          <cell r="A739">
            <v>3840</v>
          </cell>
          <cell r="B739" t="str">
            <v>443870</v>
          </cell>
          <cell r="C739" t="str">
            <v>CHARGT ELVEN 18/10/03</v>
          </cell>
          <cell r="D739">
            <v>37931</v>
          </cell>
          <cell r="E739" t="str">
            <v>TK 230/03</v>
          </cell>
          <cell r="F739">
            <v>0</v>
          </cell>
          <cell r="G739">
            <v>385000</v>
          </cell>
        </row>
        <row r="740">
          <cell r="A740">
            <v>4253</v>
          </cell>
          <cell r="B740" t="str">
            <v>443870</v>
          </cell>
          <cell r="C740" t="str">
            <v>TK 230/03</v>
          </cell>
          <cell r="D740">
            <v>37957</v>
          </cell>
          <cell r="E740" t="str">
            <v>TK 230/03</v>
          </cell>
          <cell r="F740">
            <v>385000</v>
          </cell>
          <cell r="G740">
            <v>0</v>
          </cell>
        </row>
        <row r="741">
          <cell r="A741">
            <v>3841</v>
          </cell>
          <cell r="B741" t="str">
            <v>443870</v>
          </cell>
          <cell r="C741" t="str">
            <v>RECEP░ ILIA 21/10/03</v>
          </cell>
          <cell r="D741">
            <v>37935</v>
          </cell>
          <cell r="E741" t="str">
            <v>TK 231/03</v>
          </cell>
          <cell r="F741">
            <v>0</v>
          </cell>
          <cell r="G741">
            <v>2000000</v>
          </cell>
        </row>
        <row r="742">
          <cell r="A742">
            <v>3842</v>
          </cell>
          <cell r="B742" t="str">
            <v>443870</v>
          </cell>
          <cell r="C742" t="str">
            <v>RECEP░ ILIA 21/10/03</v>
          </cell>
          <cell r="D742">
            <v>37935</v>
          </cell>
          <cell r="E742" t="str">
            <v>TK 232/03</v>
          </cell>
          <cell r="F742">
            <v>0</v>
          </cell>
          <cell r="G742">
            <v>2000000</v>
          </cell>
        </row>
        <row r="743">
          <cell r="A743">
            <v>524</v>
          </cell>
          <cell r="B743" t="str">
            <v>443870</v>
          </cell>
          <cell r="C743" t="str">
            <v>CHARGT AURAY 02/10/02</v>
          </cell>
          <cell r="D743">
            <v>37656</v>
          </cell>
          <cell r="E743" t="str">
            <v>TK 233/02</v>
          </cell>
          <cell r="F743">
            <v>462000</v>
          </cell>
          <cell r="G743">
            <v>0</v>
          </cell>
        </row>
        <row r="744">
          <cell r="A744">
            <v>3843</v>
          </cell>
          <cell r="B744" t="str">
            <v>443870</v>
          </cell>
          <cell r="C744" t="str">
            <v>RECEP░ HIGH SPIRIT 25/10</v>
          </cell>
          <cell r="D744">
            <v>37936</v>
          </cell>
          <cell r="E744" t="str">
            <v>TK 233/03</v>
          </cell>
          <cell r="F744">
            <v>0</v>
          </cell>
          <cell r="G744">
            <v>2000000</v>
          </cell>
        </row>
        <row r="745">
          <cell r="A745">
            <v>3844</v>
          </cell>
          <cell r="B745" t="str">
            <v>443870</v>
          </cell>
          <cell r="C745" t="str">
            <v>RECEP░ HIGH SPIRIT 25/10</v>
          </cell>
          <cell r="D745">
            <v>37936</v>
          </cell>
          <cell r="E745" t="str">
            <v>TK 234/03</v>
          </cell>
          <cell r="F745">
            <v>0</v>
          </cell>
          <cell r="G745">
            <v>2000000</v>
          </cell>
        </row>
        <row r="746">
          <cell r="A746">
            <v>3845</v>
          </cell>
          <cell r="B746" t="str">
            <v>443870</v>
          </cell>
          <cell r="C746" t="str">
            <v>RECEP░ AURAY 19/10/03</v>
          </cell>
          <cell r="D746">
            <v>37942</v>
          </cell>
          <cell r="E746" t="str">
            <v>TK 235/03</v>
          </cell>
          <cell r="F746">
            <v>0</v>
          </cell>
          <cell r="G746">
            <v>1700000</v>
          </cell>
        </row>
        <row r="747">
          <cell r="A747">
            <v>4474</v>
          </cell>
          <cell r="B747" t="str">
            <v>443870</v>
          </cell>
          <cell r="C747" t="str">
            <v>TK 235/03</v>
          </cell>
          <cell r="D747">
            <v>37959</v>
          </cell>
          <cell r="E747" t="str">
            <v>TK 235/03</v>
          </cell>
          <cell r="F747">
            <v>1700000</v>
          </cell>
          <cell r="G747">
            <v>0</v>
          </cell>
        </row>
        <row r="748">
          <cell r="A748">
            <v>4256</v>
          </cell>
          <cell r="B748" t="str">
            <v>443870</v>
          </cell>
          <cell r="C748" t="str">
            <v>RECEP░ ELVEN 25/10/03</v>
          </cell>
          <cell r="D748">
            <v>37943</v>
          </cell>
          <cell r="E748" t="str">
            <v>TK 236/03</v>
          </cell>
          <cell r="F748">
            <v>0</v>
          </cell>
          <cell r="G748">
            <v>1700000</v>
          </cell>
        </row>
        <row r="749">
          <cell r="A749">
            <v>4257</v>
          </cell>
          <cell r="B749" t="str">
            <v>443870</v>
          </cell>
          <cell r="C749" t="str">
            <v>RECEP░ ELVEN 29/10/03</v>
          </cell>
          <cell r="D749">
            <v>37944</v>
          </cell>
          <cell r="E749" t="str">
            <v>TK 237/03</v>
          </cell>
          <cell r="F749">
            <v>0</v>
          </cell>
          <cell r="G749">
            <v>1700000</v>
          </cell>
        </row>
        <row r="750">
          <cell r="A750">
            <v>4366</v>
          </cell>
          <cell r="B750" t="str">
            <v>443870</v>
          </cell>
          <cell r="C750" t="str">
            <v>TK 237/03</v>
          </cell>
          <cell r="D750">
            <v>37963</v>
          </cell>
          <cell r="E750" t="str">
            <v>TK 237/03</v>
          </cell>
          <cell r="F750">
            <v>1700000</v>
          </cell>
          <cell r="G750">
            <v>0</v>
          </cell>
        </row>
        <row r="751">
          <cell r="A751">
            <v>480</v>
          </cell>
          <cell r="B751" t="str">
            <v>443870</v>
          </cell>
          <cell r="C751" t="str">
            <v>CHARGT NAV AURAY</v>
          </cell>
          <cell r="D751">
            <v>37685</v>
          </cell>
          <cell r="E751" t="str">
            <v>TK 238/02</v>
          </cell>
          <cell r="F751">
            <v>462000</v>
          </cell>
          <cell r="G751">
            <v>0</v>
          </cell>
        </row>
        <row r="752">
          <cell r="A752">
            <v>4258</v>
          </cell>
          <cell r="B752" t="str">
            <v>443870</v>
          </cell>
          <cell r="C752" t="str">
            <v>RECEP░ EMINENCE 08/11/03</v>
          </cell>
          <cell r="D752">
            <v>37951</v>
          </cell>
          <cell r="E752" t="str">
            <v>TK 239/03</v>
          </cell>
          <cell r="F752">
            <v>0</v>
          </cell>
          <cell r="G752">
            <v>2000000</v>
          </cell>
        </row>
        <row r="753">
          <cell r="A753">
            <v>4491</v>
          </cell>
          <cell r="B753" t="str">
            <v>443870</v>
          </cell>
          <cell r="C753" t="str">
            <v>TK 239/03</v>
          </cell>
          <cell r="D753">
            <v>37981</v>
          </cell>
          <cell r="E753" t="str">
            <v>TK 239/03</v>
          </cell>
          <cell r="F753">
            <v>2000000</v>
          </cell>
          <cell r="G753">
            <v>0</v>
          </cell>
        </row>
        <row r="754">
          <cell r="A754">
            <v>4259</v>
          </cell>
          <cell r="B754" t="str">
            <v>443870</v>
          </cell>
          <cell r="C754" t="str">
            <v>RECEP░ EMINENCE 08/11/03</v>
          </cell>
          <cell r="D754">
            <v>37951</v>
          </cell>
          <cell r="E754" t="str">
            <v>TK 240/03</v>
          </cell>
          <cell r="F754">
            <v>0</v>
          </cell>
          <cell r="G754">
            <v>2000000</v>
          </cell>
        </row>
        <row r="755">
          <cell r="A755">
            <v>537</v>
          </cell>
          <cell r="B755" t="str">
            <v>443870</v>
          </cell>
          <cell r="C755" t="str">
            <v>CHARGT AURAY 06/11/02</v>
          </cell>
          <cell r="D755">
            <v>37644</v>
          </cell>
          <cell r="E755" t="str">
            <v>TK 241/02</v>
          </cell>
          <cell r="F755">
            <v>462000</v>
          </cell>
          <cell r="G755">
            <v>0</v>
          </cell>
        </row>
        <row r="756">
          <cell r="A756">
            <v>4266</v>
          </cell>
          <cell r="B756" t="str">
            <v>443870</v>
          </cell>
          <cell r="C756" t="str">
            <v>RECEP░ ELVEN 20/11/03</v>
          </cell>
          <cell r="D756">
            <v>37959</v>
          </cell>
          <cell r="E756" t="str">
            <v>TK 241/03</v>
          </cell>
          <cell r="F756">
            <v>0</v>
          </cell>
          <cell r="G756">
            <v>1890000</v>
          </cell>
        </row>
        <row r="757">
          <cell r="A757">
            <v>4496</v>
          </cell>
          <cell r="B757" t="str">
            <v>443870</v>
          </cell>
          <cell r="C757" t="str">
            <v>TK 241/03</v>
          </cell>
          <cell r="D757">
            <v>37984</v>
          </cell>
          <cell r="E757" t="str">
            <v>TK 241/03</v>
          </cell>
          <cell r="F757">
            <v>1890000</v>
          </cell>
          <cell r="G757">
            <v>0</v>
          </cell>
        </row>
        <row r="758">
          <cell r="A758">
            <v>494</v>
          </cell>
          <cell r="B758" t="str">
            <v>443870</v>
          </cell>
          <cell r="C758" t="str">
            <v>CHARGT NAV AURAY TMTAVE</v>
          </cell>
          <cell r="D758">
            <v>37649</v>
          </cell>
          <cell r="E758" t="str">
            <v>TK 242/02</v>
          </cell>
          <cell r="F758">
            <v>462000</v>
          </cell>
          <cell r="G758">
            <v>0</v>
          </cell>
        </row>
        <row r="759">
          <cell r="A759">
            <v>4260</v>
          </cell>
          <cell r="B759" t="str">
            <v>443870</v>
          </cell>
          <cell r="C759" t="str">
            <v>CHARGT AURAY 07/11/03</v>
          </cell>
          <cell r="D759">
            <v>37953</v>
          </cell>
          <cell r="E759" t="str">
            <v>TK 242/03</v>
          </cell>
          <cell r="F759">
            <v>0</v>
          </cell>
          <cell r="G759">
            <v>385000</v>
          </cell>
        </row>
        <row r="760">
          <cell r="A760">
            <v>4261</v>
          </cell>
          <cell r="B760" t="str">
            <v>443870</v>
          </cell>
          <cell r="C760" t="str">
            <v>CHARGT AURAY 07/11/03</v>
          </cell>
          <cell r="D760">
            <v>37953</v>
          </cell>
          <cell r="E760" t="str">
            <v>TK 243/03</v>
          </cell>
          <cell r="F760">
            <v>0</v>
          </cell>
          <cell r="G760">
            <v>385000</v>
          </cell>
        </row>
        <row r="761">
          <cell r="A761">
            <v>4262</v>
          </cell>
          <cell r="B761" t="str">
            <v>443870</v>
          </cell>
          <cell r="C761" t="str">
            <v>CHARGT AURAY 07/11/03</v>
          </cell>
          <cell r="D761">
            <v>37953</v>
          </cell>
          <cell r="E761" t="str">
            <v>TK 244/03</v>
          </cell>
          <cell r="F761">
            <v>0</v>
          </cell>
          <cell r="G761">
            <v>385000</v>
          </cell>
        </row>
        <row r="762">
          <cell r="A762">
            <v>4263</v>
          </cell>
          <cell r="B762" t="str">
            <v>443870</v>
          </cell>
          <cell r="C762" t="str">
            <v>CHARGT AURAY 07/11/03</v>
          </cell>
          <cell r="D762">
            <v>37953</v>
          </cell>
          <cell r="E762" t="str">
            <v>TK 245/03</v>
          </cell>
          <cell r="F762">
            <v>0</v>
          </cell>
          <cell r="G762">
            <v>385000</v>
          </cell>
        </row>
        <row r="763">
          <cell r="A763">
            <v>4264</v>
          </cell>
          <cell r="B763" t="str">
            <v>443870</v>
          </cell>
          <cell r="C763" t="str">
            <v>CHARGT AURAY 07/11/03</v>
          </cell>
          <cell r="D763">
            <v>37953</v>
          </cell>
          <cell r="E763" t="str">
            <v>TK 246/03</v>
          </cell>
          <cell r="F763">
            <v>0</v>
          </cell>
          <cell r="G763">
            <v>385000</v>
          </cell>
        </row>
        <row r="764">
          <cell r="A764">
            <v>4265</v>
          </cell>
          <cell r="B764" t="str">
            <v>443870</v>
          </cell>
          <cell r="C764" t="str">
            <v>CHARGT AURAY 07/11/03</v>
          </cell>
          <cell r="D764">
            <v>37953</v>
          </cell>
          <cell r="E764" t="str">
            <v>TK 247/03</v>
          </cell>
          <cell r="F764">
            <v>0</v>
          </cell>
          <cell r="G764">
            <v>385000</v>
          </cell>
        </row>
        <row r="765">
          <cell r="A765">
            <v>4497</v>
          </cell>
          <cell r="B765" t="str">
            <v>443870</v>
          </cell>
          <cell r="C765" t="str">
            <v>TK 247/03</v>
          </cell>
          <cell r="D765">
            <v>37984</v>
          </cell>
          <cell r="E765" t="str">
            <v>TK 247/03</v>
          </cell>
          <cell r="F765">
            <v>385000</v>
          </cell>
          <cell r="G765">
            <v>0</v>
          </cell>
        </row>
        <row r="766">
          <cell r="A766">
            <v>4267</v>
          </cell>
          <cell r="B766" t="str">
            <v>443870</v>
          </cell>
          <cell r="C766" t="str">
            <v>RECEP░ ELVEN 24/11/03</v>
          </cell>
          <cell r="D766">
            <v>37959</v>
          </cell>
          <cell r="E766" t="str">
            <v>TK 248/03</v>
          </cell>
          <cell r="F766">
            <v>0</v>
          </cell>
          <cell r="G766">
            <v>1700000</v>
          </cell>
        </row>
        <row r="767">
          <cell r="A767">
            <v>4498</v>
          </cell>
          <cell r="B767" t="str">
            <v>443870</v>
          </cell>
          <cell r="C767" t="str">
            <v>TK 248/03</v>
          </cell>
          <cell r="D767">
            <v>37984</v>
          </cell>
          <cell r="E767" t="str">
            <v>TK 248/03</v>
          </cell>
          <cell r="F767">
            <v>1700000</v>
          </cell>
          <cell r="G767">
            <v>0</v>
          </cell>
        </row>
        <row r="768">
          <cell r="A768">
            <v>4508</v>
          </cell>
          <cell r="B768" t="str">
            <v>443870</v>
          </cell>
          <cell r="C768" t="str">
            <v>CHARGT ELVEN 11/11/03</v>
          </cell>
          <cell r="D768">
            <v>37965</v>
          </cell>
          <cell r="E768" t="str">
            <v>TK 249/03</v>
          </cell>
          <cell r="F768">
            <v>0</v>
          </cell>
          <cell r="G768">
            <v>385000</v>
          </cell>
        </row>
        <row r="769">
          <cell r="A769">
            <v>4509</v>
          </cell>
          <cell r="B769" t="str">
            <v>443870</v>
          </cell>
          <cell r="C769" t="str">
            <v>CHARGT ELVEN 11/11/03</v>
          </cell>
          <cell r="D769">
            <v>37965</v>
          </cell>
          <cell r="E769" t="str">
            <v>TK 250/03</v>
          </cell>
          <cell r="F769">
            <v>0</v>
          </cell>
          <cell r="G769">
            <v>385000</v>
          </cell>
        </row>
        <row r="770">
          <cell r="A770">
            <v>4510</v>
          </cell>
          <cell r="B770" t="str">
            <v>443870</v>
          </cell>
          <cell r="C770" t="str">
            <v>CHARGT ELVEN 11/11/03</v>
          </cell>
          <cell r="D770">
            <v>37965</v>
          </cell>
          <cell r="E770" t="str">
            <v>TK 251/03</v>
          </cell>
          <cell r="F770">
            <v>0</v>
          </cell>
          <cell r="G770">
            <v>385000</v>
          </cell>
        </row>
        <row r="771">
          <cell r="A771">
            <v>525</v>
          </cell>
          <cell r="B771" t="str">
            <v>443870</v>
          </cell>
          <cell r="C771" t="str">
            <v>CHARGT AN AVEL 29/10/02</v>
          </cell>
          <cell r="D771">
            <v>37656</v>
          </cell>
          <cell r="E771" t="str">
            <v>TK 252/02</v>
          </cell>
          <cell r="F771">
            <v>462000</v>
          </cell>
          <cell r="G771">
            <v>0</v>
          </cell>
        </row>
        <row r="772">
          <cell r="A772">
            <v>4511</v>
          </cell>
          <cell r="B772" t="str">
            <v>443870</v>
          </cell>
          <cell r="C772" t="str">
            <v>CHARGT ELVEN 11/11/03</v>
          </cell>
          <cell r="D772">
            <v>37965</v>
          </cell>
          <cell r="E772" t="str">
            <v>TK 252/03</v>
          </cell>
          <cell r="F772">
            <v>0</v>
          </cell>
          <cell r="G772">
            <v>385000</v>
          </cell>
        </row>
        <row r="773">
          <cell r="A773">
            <v>4512</v>
          </cell>
          <cell r="B773" t="str">
            <v>443870</v>
          </cell>
          <cell r="C773" t="str">
            <v>CHARGT ELVEN 11/11/03</v>
          </cell>
          <cell r="D773">
            <v>37965</v>
          </cell>
          <cell r="E773" t="str">
            <v>TK 253/03</v>
          </cell>
          <cell r="F773">
            <v>0</v>
          </cell>
          <cell r="G773">
            <v>385000</v>
          </cell>
        </row>
        <row r="774">
          <cell r="A774">
            <v>528</v>
          </cell>
          <cell r="B774" t="str">
            <v>443870</v>
          </cell>
          <cell r="C774" t="str">
            <v>CHARGT AN AVEL 29/10/02</v>
          </cell>
          <cell r="D774">
            <v>37648</v>
          </cell>
          <cell r="E774" t="str">
            <v>TK 254/02</v>
          </cell>
          <cell r="F774">
            <v>462000</v>
          </cell>
          <cell r="G774">
            <v>0</v>
          </cell>
        </row>
        <row r="775">
          <cell r="A775">
            <v>536</v>
          </cell>
          <cell r="B775" t="str">
            <v>443870</v>
          </cell>
          <cell r="C775" t="str">
            <v>CHARGT AN AVEL 29/10/02</v>
          </cell>
          <cell r="D775">
            <v>37644</v>
          </cell>
          <cell r="E775" t="str">
            <v>TK 255/02</v>
          </cell>
          <cell r="F775">
            <v>462000</v>
          </cell>
          <cell r="G775">
            <v>0</v>
          </cell>
        </row>
        <row r="776">
          <cell r="A776">
            <v>4374</v>
          </cell>
          <cell r="B776" t="str">
            <v>443870</v>
          </cell>
          <cell r="C776" t="str">
            <v>RECEP░ H IGH SPIRIT 27/11</v>
          </cell>
          <cell r="D776">
            <v>37960</v>
          </cell>
          <cell r="E776" t="str">
            <v>TK 255/03</v>
          </cell>
          <cell r="F776">
            <v>0</v>
          </cell>
          <cell r="G776">
            <v>2000000</v>
          </cell>
        </row>
        <row r="777">
          <cell r="A777">
            <v>495</v>
          </cell>
          <cell r="B777" t="str">
            <v>443870</v>
          </cell>
          <cell r="C777" t="str">
            <v>CHARGT NAV AN AVEL TMTAVE</v>
          </cell>
          <cell r="D777">
            <v>37649</v>
          </cell>
          <cell r="E777" t="str">
            <v>TK 256/02</v>
          </cell>
          <cell r="F777">
            <v>462000</v>
          </cell>
          <cell r="G777">
            <v>0</v>
          </cell>
        </row>
        <row r="778">
          <cell r="A778">
            <v>4375</v>
          </cell>
          <cell r="B778" t="str">
            <v>443870</v>
          </cell>
          <cell r="C778" t="str">
            <v>RECEP░ HIGH SPIRIT 27/11</v>
          </cell>
          <cell r="D778">
            <v>37960</v>
          </cell>
          <cell r="E778" t="str">
            <v>TK 256/03</v>
          </cell>
          <cell r="F778">
            <v>0</v>
          </cell>
          <cell r="G778">
            <v>2000000</v>
          </cell>
        </row>
        <row r="779">
          <cell r="A779">
            <v>4372</v>
          </cell>
          <cell r="B779" t="str">
            <v>443870</v>
          </cell>
          <cell r="C779" t="str">
            <v>RECEP░ FOUESNANT 12/11</v>
          </cell>
          <cell r="D779">
            <v>37964</v>
          </cell>
          <cell r="E779" t="str">
            <v>TK 257/03</v>
          </cell>
          <cell r="F779">
            <v>0</v>
          </cell>
          <cell r="G779">
            <v>2000000</v>
          </cell>
        </row>
        <row r="780">
          <cell r="A780">
            <v>4373</v>
          </cell>
          <cell r="B780" t="str">
            <v>443870</v>
          </cell>
          <cell r="C780" t="str">
            <v>RECEP░ FOUESNANT 12/11</v>
          </cell>
          <cell r="D780">
            <v>37964</v>
          </cell>
          <cell r="E780" t="str">
            <v>TK 258/03</v>
          </cell>
          <cell r="F780">
            <v>0</v>
          </cell>
          <cell r="G780">
            <v>2000000</v>
          </cell>
        </row>
        <row r="781">
          <cell r="A781">
            <v>4499</v>
          </cell>
          <cell r="B781" t="str">
            <v>443870</v>
          </cell>
          <cell r="C781" t="str">
            <v>TK 258/03</v>
          </cell>
          <cell r="D781">
            <v>37984</v>
          </cell>
          <cell r="E781" t="str">
            <v>TK 258/03</v>
          </cell>
          <cell r="F781">
            <v>2000000</v>
          </cell>
          <cell r="G781">
            <v>0</v>
          </cell>
        </row>
        <row r="782">
          <cell r="A782">
            <v>4376</v>
          </cell>
          <cell r="B782" t="str">
            <v>443870</v>
          </cell>
          <cell r="C782" t="str">
            <v>RECEP░ FOUESNANT 17/11</v>
          </cell>
          <cell r="D782">
            <v>37965</v>
          </cell>
          <cell r="E782" t="str">
            <v>TK 259/03</v>
          </cell>
          <cell r="F782">
            <v>0</v>
          </cell>
          <cell r="G782">
            <v>2000000</v>
          </cell>
        </row>
        <row r="783">
          <cell r="A783">
            <v>481</v>
          </cell>
          <cell r="B783" t="str">
            <v>443870</v>
          </cell>
          <cell r="C783" t="str">
            <v>CHARGT NAV AURAY</v>
          </cell>
          <cell r="D783">
            <v>37685</v>
          </cell>
          <cell r="E783" t="str">
            <v>TK 260/02</v>
          </cell>
          <cell r="F783">
            <v>462000</v>
          </cell>
          <cell r="G783">
            <v>0</v>
          </cell>
        </row>
        <row r="784">
          <cell r="A784">
            <v>4377</v>
          </cell>
          <cell r="B784" t="str">
            <v>443870</v>
          </cell>
          <cell r="C784" t="str">
            <v>RECEP░ FOUESNANT 17/11</v>
          </cell>
          <cell r="D784">
            <v>37965</v>
          </cell>
          <cell r="E784" t="str">
            <v>TK 260/03</v>
          </cell>
          <cell r="F784">
            <v>0</v>
          </cell>
          <cell r="G784">
            <v>2000000</v>
          </cell>
        </row>
        <row r="785">
          <cell r="A785">
            <v>4507</v>
          </cell>
          <cell r="B785" t="str">
            <v>443870</v>
          </cell>
          <cell r="C785" t="str">
            <v>TK 260/03</v>
          </cell>
          <cell r="D785">
            <v>37984</v>
          </cell>
          <cell r="E785" t="str">
            <v>TK 260/03</v>
          </cell>
          <cell r="F785">
            <v>2000000</v>
          </cell>
          <cell r="G785">
            <v>0</v>
          </cell>
        </row>
        <row r="786">
          <cell r="A786">
            <v>4435</v>
          </cell>
          <cell r="B786" t="str">
            <v>443870</v>
          </cell>
          <cell r="C786" t="str">
            <v>RECEP░ BOTHNIA 07/12/03</v>
          </cell>
          <cell r="D786">
            <v>37972</v>
          </cell>
          <cell r="E786" t="str">
            <v>TK 261/03</v>
          </cell>
          <cell r="F786">
            <v>0</v>
          </cell>
          <cell r="G786">
            <v>1333333</v>
          </cell>
        </row>
        <row r="787">
          <cell r="A787">
            <v>529</v>
          </cell>
          <cell r="B787" t="str">
            <v>443870</v>
          </cell>
          <cell r="C787" t="str">
            <v>CHARGT AN AVEL 20/11/02</v>
          </cell>
          <cell r="D787">
            <v>37648</v>
          </cell>
          <cell r="E787" t="str">
            <v>TK 262/02</v>
          </cell>
          <cell r="F787">
            <v>462000</v>
          </cell>
          <cell r="G787">
            <v>0</v>
          </cell>
        </row>
        <row r="788">
          <cell r="A788">
            <v>4513</v>
          </cell>
          <cell r="B788" t="str">
            <v>443870</v>
          </cell>
          <cell r="C788" t="str">
            <v>RECEP░ CHEM BOTHNIA</v>
          </cell>
          <cell r="D788">
            <v>37972</v>
          </cell>
          <cell r="E788" t="str">
            <v>TK 262/03</v>
          </cell>
          <cell r="F788">
            <v>0</v>
          </cell>
          <cell r="G788">
            <v>1333333</v>
          </cell>
        </row>
        <row r="789">
          <cell r="A789">
            <v>535</v>
          </cell>
          <cell r="B789" t="str">
            <v>443870</v>
          </cell>
          <cell r="C789" t="str">
            <v>CHARGT ANA AVEL 20/11/02</v>
          </cell>
          <cell r="D789">
            <v>37644</v>
          </cell>
          <cell r="E789" t="str">
            <v>TK 263/02</v>
          </cell>
          <cell r="F789">
            <v>462000</v>
          </cell>
          <cell r="G789">
            <v>0</v>
          </cell>
        </row>
        <row r="790">
          <cell r="A790">
            <v>4514</v>
          </cell>
          <cell r="B790" t="str">
            <v>443870</v>
          </cell>
          <cell r="C790" t="str">
            <v>RECEP░ CHEM BOTHNIA</v>
          </cell>
          <cell r="D790">
            <v>37972</v>
          </cell>
          <cell r="E790" t="str">
            <v>TK 263/03</v>
          </cell>
          <cell r="F790">
            <v>0</v>
          </cell>
          <cell r="G790">
            <v>1333333</v>
          </cell>
        </row>
        <row r="791">
          <cell r="A791">
            <v>496</v>
          </cell>
          <cell r="B791" t="str">
            <v>443870</v>
          </cell>
          <cell r="C791" t="str">
            <v>CHARGT NAV AN AVEL TMTAVE</v>
          </cell>
          <cell r="D791">
            <v>37649</v>
          </cell>
          <cell r="E791" t="str">
            <v>TK 264/02</v>
          </cell>
          <cell r="F791">
            <v>462000</v>
          </cell>
          <cell r="G791">
            <v>0</v>
          </cell>
        </row>
        <row r="792">
          <cell r="A792">
            <v>530</v>
          </cell>
          <cell r="B792" t="str">
            <v>443870</v>
          </cell>
          <cell r="C792" t="str">
            <v>RECEP░ DELFINI I 19/11/02</v>
          </cell>
          <cell r="D792">
            <v>37648</v>
          </cell>
          <cell r="E792" t="str">
            <v>TK 267/02</v>
          </cell>
          <cell r="F792">
            <v>4000000</v>
          </cell>
          <cell r="G792">
            <v>0</v>
          </cell>
        </row>
        <row r="793">
          <cell r="A793">
            <v>482</v>
          </cell>
          <cell r="B793" t="str">
            <v>443870</v>
          </cell>
          <cell r="C793" t="str">
            <v>CHARGT NAV AURAY TMTAVE</v>
          </cell>
          <cell r="D793">
            <v>37685</v>
          </cell>
          <cell r="E793" t="str">
            <v>TK 268/02</v>
          </cell>
          <cell r="F793">
            <v>462000</v>
          </cell>
          <cell r="G793">
            <v>0</v>
          </cell>
        </row>
        <row r="794">
          <cell r="A794">
            <v>540</v>
          </cell>
          <cell r="B794" t="str">
            <v>443870</v>
          </cell>
          <cell r="C794" t="str">
            <v>CHARGT AURAY 01/12/02</v>
          </cell>
          <cell r="D794">
            <v>37641</v>
          </cell>
          <cell r="E794" t="str">
            <v>TK 269/02</v>
          </cell>
          <cell r="F794">
            <v>462000</v>
          </cell>
          <cell r="G794">
            <v>0</v>
          </cell>
        </row>
        <row r="795">
          <cell r="A795">
            <v>531</v>
          </cell>
          <cell r="B795" t="str">
            <v>443870</v>
          </cell>
          <cell r="C795" t="str">
            <v>CHARGT AURAY 01/12/02</v>
          </cell>
          <cell r="D795">
            <v>37648</v>
          </cell>
          <cell r="E795" t="str">
            <v>TK 270/02</v>
          </cell>
          <cell r="F795">
            <v>462000</v>
          </cell>
          <cell r="G795">
            <v>0</v>
          </cell>
        </row>
        <row r="796">
          <cell r="A796">
            <v>533</v>
          </cell>
          <cell r="B796" t="str">
            <v>443870</v>
          </cell>
          <cell r="C796" t="str">
            <v>CHARGT AURAY 01/12/02</v>
          </cell>
          <cell r="D796">
            <v>37644</v>
          </cell>
          <cell r="E796" t="str">
            <v>TK 271/02</v>
          </cell>
          <cell r="F796">
            <v>462000</v>
          </cell>
          <cell r="G796">
            <v>0</v>
          </cell>
        </row>
        <row r="797">
          <cell r="A797">
            <v>580</v>
          </cell>
          <cell r="B797" t="str">
            <v>443870</v>
          </cell>
          <cell r="C797" t="str">
            <v>CHARGT AURAY 01/12/02</v>
          </cell>
          <cell r="D797">
            <v>37680</v>
          </cell>
          <cell r="E797" t="str">
            <v>TK 272/02</v>
          </cell>
          <cell r="F797">
            <v>462000</v>
          </cell>
          <cell r="G797">
            <v>0</v>
          </cell>
        </row>
        <row r="798">
          <cell r="A798">
            <v>534</v>
          </cell>
          <cell r="B798" t="str">
            <v>443870</v>
          </cell>
          <cell r="C798" t="str">
            <v>RECEP░ TORM VITA 03/12/02</v>
          </cell>
          <cell r="D798">
            <v>37644</v>
          </cell>
          <cell r="E798" t="str">
            <v>TK 274/02</v>
          </cell>
          <cell r="F798">
            <v>1333333</v>
          </cell>
          <cell r="G798">
            <v>0</v>
          </cell>
        </row>
        <row r="799">
          <cell r="A799">
            <v>497</v>
          </cell>
          <cell r="B799" t="str">
            <v>443870</v>
          </cell>
          <cell r="C799" t="str">
            <v>RECEP░ TORM VITATMTAVE</v>
          </cell>
          <cell r="D799">
            <v>37649</v>
          </cell>
          <cell r="E799" t="str">
            <v>TK 275/02</v>
          </cell>
          <cell r="F799">
            <v>1333333</v>
          </cell>
          <cell r="G799">
            <v>0</v>
          </cell>
        </row>
        <row r="800">
          <cell r="A800">
            <v>483</v>
          </cell>
          <cell r="B800" t="str">
            <v>443870</v>
          </cell>
          <cell r="C800" t="str">
            <v>RECEP░ NAV TORM VITA</v>
          </cell>
          <cell r="D800">
            <v>37685</v>
          </cell>
          <cell r="E800" t="str">
            <v>TK 276/02</v>
          </cell>
          <cell r="F800">
            <v>1333333</v>
          </cell>
          <cell r="G800">
            <v>0</v>
          </cell>
        </row>
        <row r="801">
          <cell r="A801">
            <v>532</v>
          </cell>
          <cell r="B801" t="str">
            <v>443870</v>
          </cell>
          <cell r="C801" t="str">
            <v>RECEP░ DELFINI I 23/11/02</v>
          </cell>
          <cell r="D801">
            <v>37648</v>
          </cell>
          <cell r="E801" t="str">
            <v>TK 277/02</v>
          </cell>
          <cell r="F801">
            <v>4000000</v>
          </cell>
          <cell r="G801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L22839"/>
  <sheetViews>
    <sheetView showZeros="0" workbookViewId="0">
      <pane xSplit="3" ySplit="1" topLeftCell="D210" activePane="bottomRight" state="frozenSplit"/>
      <selection activeCell="K266" sqref="A1:K266"/>
      <selection pane="topRight" activeCell="K266" sqref="A1:K266"/>
      <selection pane="bottomLeft" activeCell="K266" sqref="A1:K266"/>
      <selection pane="bottomRight" activeCell="R16" sqref="R16"/>
    </sheetView>
  </sheetViews>
  <sheetFormatPr baseColWidth="10" defaultColWidth="13.33203125" defaultRowHeight="12" outlineLevelCol="1"/>
  <cols>
    <col min="1" max="1" width="5.1640625" style="430" customWidth="1"/>
    <col min="2" max="2" width="14.5" style="446" bestFit="1" customWidth="1"/>
    <col min="3" max="3" width="43.6640625" style="430" bestFit="1" customWidth="1"/>
    <col min="4" max="9" width="19.83203125" style="38" hidden="1" customWidth="1" outlineLevel="1"/>
    <col min="10" max="10" width="19.83203125" style="38" customWidth="1" collapsed="1"/>
    <col min="11" max="11" width="19.83203125" style="38" customWidth="1"/>
    <col min="12" max="12" width="19.5" style="430" customWidth="1"/>
    <col min="13" max="16384" width="13.33203125" style="430"/>
  </cols>
  <sheetData>
    <row r="1" spans="1:11" s="428" customFormat="1" ht="28.5" customHeight="1">
      <c r="A1" s="427"/>
      <c r="B1" s="34" t="s">
        <v>881</v>
      </c>
      <c r="C1" s="34" t="s">
        <v>882</v>
      </c>
      <c r="D1" s="35" t="s">
        <v>883</v>
      </c>
      <c r="E1" s="35" t="s">
        <v>884</v>
      </c>
      <c r="F1" s="35" t="s">
        <v>885</v>
      </c>
      <c r="G1" s="35" t="s">
        <v>886</v>
      </c>
      <c r="H1" s="35" t="s">
        <v>887</v>
      </c>
      <c r="I1" s="35" t="s">
        <v>888</v>
      </c>
      <c r="J1" s="35" t="s">
        <v>879</v>
      </c>
      <c r="K1" s="35" t="s">
        <v>880</v>
      </c>
    </row>
    <row r="2" spans="1:11" ht="12.75" customHeight="1">
      <c r="A2" s="429" t="str">
        <f>LEFT(B2,3)</f>
        <v>101</v>
      </c>
      <c r="B2" s="52" t="s">
        <v>225</v>
      </c>
      <c r="C2" s="52" t="s">
        <v>1061</v>
      </c>
      <c r="D2" s="53"/>
      <c r="E2" s="53">
        <v>7000000000</v>
      </c>
      <c r="F2" s="36"/>
      <c r="G2" s="36"/>
      <c r="H2" s="36">
        <f t="shared" ref="H2:H44" si="0">D2+F2</f>
        <v>0</v>
      </c>
      <c r="I2" s="36">
        <f t="shared" ref="I2:I44" si="1">E2+G2</f>
        <v>7000000000</v>
      </c>
      <c r="J2" s="36">
        <f t="shared" ref="J2:J44" si="2">+IF(H2&gt;I2,H2-I2,0)</f>
        <v>0</v>
      </c>
      <c r="K2" s="36">
        <f t="shared" ref="K2:K44" si="3">+IF(I2&gt;H2,I2-H2,0)</f>
        <v>7000000000</v>
      </c>
    </row>
    <row r="3" spans="1:11" ht="12.75" customHeight="1">
      <c r="A3" s="429" t="str">
        <f t="shared" ref="A3:A89" si="4">LEFT(B3,3)</f>
        <v>106</v>
      </c>
      <c r="B3" s="52" t="s">
        <v>226</v>
      </c>
      <c r="C3" s="52" t="s">
        <v>1062</v>
      </c>
      <c r="D3" s="53"/>
      <c r="E3" s="53">
        <v>4000000</v>
      </c>
      <c r="F3" s="36"/>
      <c r="G3" s="36"/>
      <c r="H3" s="36">
        <f t="shared" si="0"/>
        <v>0</v>
      </c>
      <c r="I3" s="36">
        <f t="shared" si="1"/>
        <v>4000000</v>
      </c>
      <c r="J3" s="36">
        <f t="shared" si="2"/>
        <v>0</v>
      </c>
      <c r="K3" s="36">
        <f t="shared" si="3"/>
        <v>4000000</v>
      </c>
    </row>
    <row r="4" spans="1:11" ht="12.75" customHeight="1">
      <c r="A4" s="429" t="str">
        <f t="shared" si="4"/>
        <v>110</v>
      </c>
      <c r="B4" s="52" t="s">
        <v>227</v>
      </c>
      <c r="C4" s="52" t="s">
        <v>1035</v>
      </c>
      <c r="D4" s="53">
        <v>5829612957.3900003</v>
      </c>
      <c r="E4" s="53"/>
      <c r="F4" s="36"/>
      <c r="G4" s="36"/>
      <c r="H4" s="36">
        <f t="shared" si="0"/>
        <v>5829612957.3900003</v>
      </c>
      <c r="I4" s="36">
        <f t="shared" si="1"/>
        <v>0</v>
      </c>
      <c r="J4" s="36">
        <f t="shared" si="2"/>
        <v>5829612957.3900003</v>
      </c>
      <c r="K4" s="36">
        <f t="shared" si="3"/>
        <v>0</v>
      </c>
    </row>
    <row r="5" spans="1:11" ht="12.75" customHeight="1">
      <c r="A5" s="429" t="str">
        <f>LEFT(B5,3)</f>
        <v>119</v>
      </c>
      <c r="B5" s="52" t="s">
        <v>775</v>
      </c>
      <c r="C5" s="52" t="s">
        <v>659</v>
      </c>
      <c r="D5" s="53"/>
      <c r="E5" s="53"/>
      <c r="F5" s="36"/>
      <c r="G5" s="36"/>
      <c r="H5" s="36">
        <f>D5+F5</f>
        <v>0</v>
      </c>
      <c r="I5" s="36">
        <f>E5+G5</f>
        <v>0</v>
      </c>
      <c r="J5" s="36">
        <f t="shared" ref="J5:J10" si="5">+IF(H5&gt;I5,H5-I5,0)</f>
        <v>0</v>
      </c>
      <c r="K5" s="36">
        <f t="shared" ref="K5:K10" si="6">+IF(I5&gt;H5,I5-H5,0)</f>
        <v>0</v>
      </c>
    </row>
    <row r="6" spans="1:11" ht="12.75" customHeight="1">
      <c r="A6" s="429" t="str">
        <f t="shared" si="4"/>
        <v>120</v>
      </c>
      <c r="B6" s="52" t="s">
        <v>228</v>
      </c>
      <c r="C6" s="52" t="s">
        <v>229</v>
      </c>
      <c r="D6" s="53"/>
      <c r="E6" s="53"/>
      <c r="F6" s="36"/>
      <c r="G6" s="36"/>
      <c r="H6" s="36">
        <f t="shared" ref="H6:I10" si="7">D6+F6</f>
        <v>0</v>
      </c>
      <c r="I6" s="36">
        <f t="shared" si="7"/>
        <v>0</v>
      </c>
      <c r="J6" s="36">
        <f t="shared" si="5"/>
        <v>0</v>
      </c>
      <c r="K6" s="36">
        <f t="shared" si="6"/>
        <v>0</v>
      </c>
    </row>
    <row r="7" spans="1:11" ht="12.75" customHeight="1">
      <c r="A7" s="429" t="str">
        <f t="shared" si="4"/>
        <v>133</v>
      </c>
      <c r="B7" s="52" t="s">
        <v>221</v>
      </c>
      <c r="C7" s="52" t="s">
        <v>359</v>
      </c>
      <c r="D7" s="53">
        <v>0</v>
      </c>
      <c r="E7" s="53"/>
      <c r="F7" s="36"/>
      <c r="G7" s="36"/>
      <c r="H7" s="36">
        <f t="shared" si="7"/>
        <v>0</v>
      </c>
      <c r="I7" s="36">
        <f t="shared" si="7"/>
        <v>0</v>
      </c>
      <c r="J7" s="36">
        <f t="shared" si="5"/>
        <v>0</v>
      </c>
      <c r="K7" s="36">
        <f t="shared" si="6"/>
        <v>0</v>
      </c>
    </row>
    <row r="8" spans="1:11" ht="12.75" customHeight="1">
      <c r="A8" s="429" t="str">
        <f t="shared" si="4"/>
        <v>134</v>
      </c>
      <c r="B8" s="52" t="s">
        <v>222</v>
      </c>
      <c r="C8" s="52" t="s">
        <v>360</v>
      </c>
      <c r="D8" s="53"/>
      <c r="E8" s="53"/>
      <c r="F8" s="36"/>
      <c r="G8" s="36"/>
      <c r="H8" s="36">
        <f t="shared" si="7"/>
        <v>0</v>
      </c>
      <c r="I8" s="36">
        <f t="shared" si="7"/>
        <v>0</v>
      </c>
      <c r="J8" s="36">
        <f t="shared" si="5"/>
        <v>0</v>
      </c>
      <c r="K8" s="36">
        <f t="shared" si="6"/>
        <v>0</v>
      </c>
    </row>
    <row r="9" spans="1:11" ht="12.75" customHeight="1">
      <c r="A9" s="429" t="str">
        <f t="shared" si="4"/>
        <v>158</v>
      </c>
      <c r="B9" s="52" t="s">
        <v>230</v>
      </c>
      <c r="C9" s="52" t="s">
        <v>1063</v>
      </c>
      <c r="D9" s="53"/>
      <c r="E9" s="53"/>
      <c r="F9" s="36"/>
      <c r="G9" s="36"/>
      <c r="H9" s="36">
        <f t="shared" si="7"/>
        <v>0</v>
      </c>
      <c r="I9" s="36">
        <f t="shared" si="7"/>
        <v>0</v>
      </c>
      <c r="J9" s="36">
        <f t="shared" si="5"/>
        <v>0</v>
      </c>
      <c r="K9" s="36">
        <f t="shared" si="6"/>
        <v>0</v>
      </c>
    </row>
    <row r="10" spans="1:11" ht="12.75" customHeight="1">
      <c r="A10" s="429" t="str">
        <f t="shared" si="4"/>
        <v>167</v>
      </c>
      <c r="B10" s="52" t="s">
        <v>878</v>
      </c>
      <c r="C10" s="52" t="s">
        <v>361</v>
      </c>
      <c r="D10" s="53"/>
      <c r="E10" s="53">
        <v>108000000</v>
      </c>
      <c r="F10" s="36"/>
      <c r="G10" s="36"/>
      <c r="H10" s="36">
        <f t="shared" si="7"/>
        <v>0</v>
      </c>
      <c r="I10" s="36">
        <f t="shared" si="7"/>
        <v>108000000</v>
      </c>
      <c r="J10" s="36">
        <f t="shared" si="5"/>
        <v>0</v>
      </c>
      <c r="K10" s="36">
        <f t="shared" si="6"/>
        <v>108000000</v>
      </c>
    </row>
    <row r="11" spans="1:11" ht="12.75" customHeight="1">
      <c r="A11" s="429" t="str">
        <f t="shared" si="4"/>
        <v>208</v>
      </c>
      <c r="B11" s="52" t="s">
        <v>231</v>
      </c>
      <c r="C11" s="52" t="s">
        <v>1099</v>
      </c>
      <c r="D11" s="53">
        <v>400000000</v>
      </c>
      <c r="E11" s="53"/>
      <c r="F11" s="36"/>
      <c r="G11" s="36"/>
      <c r="H11" s="36">
        <f t="shared" si="0"/>
        <v>400000000</v>
      </c>
      <c r="I11" s="36">
        <f t="shared" si="1"/>
        <v>0</v>
      </c>
      <c r="J11" s="36">
        <f t="shared" si="2"/>
        <v>400000000</v>
      </c>
      <c r="K11" s="36">
        <f t="shared" si="3"/>
        <v>0</v>
      </c>
    </row>
    <row r="12" spans="1:11" ht="12.75" customHeight="1">
      <c r="A12" s="429" t="str">
        <f t="shared" si="4"/>
        <v>211</v>
      </c>
      <c r="B12" s="52" t="s">
        <v>223</v>
      </c>
      <c r="C12" s="52" t="s">
        <v>1042</v>
      </c>
      <c r="D12" s="53">
        <v>129232034</v>
      </c>
      <c r="E12" s="53"/>
      <c r="F12" s="36"/>
      <c r="G12" s="36"/>
      <c r="H12" s="36">
        <f>D12+F12</f>
        <v>129232034</v>
      </c>
      <c r="I12" s="36">
        <f>E12+G12</f>
        <v>0</v>
      </c>
      <c r="J12" s="36">
        <f>+IF(H12&gt;I12,H12-I12,0)</f>
        <v>129232034</v>
      </c>
      <c r="K12" s="36">
        <f>+IF(I12&gt;H12,I12-H12,0)</f>
        <v>0</v>
      </c>
    </row>
    <row r="13" spans="1:11" ht="12.75" customHeight="1">
      <c r="A13" s="429" t="str">
        <f t="shared" si="4"/>
        <v>212</v>
      </c>
      <c r="B13" s="52" t="s">
        <v>232</v>
      </c>
      <c r="C13" s="52" t="s">
        <v>11</v>
      </c>
      <c r="D13" s="53">
        <v>158433836</v>
      </c>
      <c r="E13" s="53"/>
      <c r="F13" s="36"/>
      <c r="G13" s="36"/>
      <c r="H13" s="36">
        <f>D13+F13</f>
        <v>158433836</v>
      </c>
      <c r="I13" s="36">
        <f>E13+G13</f>
        <v>0</v>
      </c>
      <c r="J13" s="36">
        <f>+IF(H13&gt;I13,H13-I13,0)</f>
        <v>158433836</v>
      </c>
      <c r="K13" s="36">
        <f>+IF(I13&gt;H13,I13-H13,0)</f>
        <v>0</v>
      </c>
    </row>
    <row r="14" spans="1:11" ht="12.75" customHeight="1">
      <c r="A14" s="429" t="str">
        <f t="shared" si="4"/>
        <v>212</v>
      </c>
      <c r="B14" s="52" t="s">
        <v>233</v>
      </c>
      <c r="C14" s="52" t="s">
        <v>12</v>
      </c>
      <c r="D14" s="53"/>
      <c r="E14" s="53"/>
      <c r="F14" s="36"/>
      <c r="G14" s="36"/>
      <c r="H14" s="36">
        <f>D14+F14</f>
        <v>0</v>
      </c>
      <c r="I14" s="36">
        <f t="shared" si="1"/>
        <v>0</v>
      </c>
      <c r="J14" s="36">
        <f t="shared" si="2"/>
        <v>0</v>
      </c>
      <c r="K14" s="36">
        <f t="shared" si="3"/>
        <v>0</v>
      </c>
    </row>
    <row r="15" spans="1:11" ht="12.75" customHeight="1">
      <c r="A15" s="429" t="str">
        <f t="shared" si="4"/>
        <v>212</v>
      </c>
      <c r="B15" s="52" t="s">
        <v>234</v>
      </c>
      <c r="C15" s="52" t="s">
        <v>235</v>
      </c>
      <c r="D15" s="53">
        <v>249377356</v>
      </c>
      <c r="E15" s="53"/>
      <c r="F15" s="36"/>
      <c r="G15" s="36"/>
      <c r="H15" s="36">
        <f>D15+F15</f>
        <v>249377356</v>
      </c>
      <c r="I15" s="36">
        <f>E15+G15</f>
        <v>0</v>
      </c>
      <c r="J15" s="36">
        <f>+IF(H15&gt;I15,H15-I15,0)</f>
        <v>249377356</v>
      </c>
      <c r="K15" s="36">
        <f>+IF(I15&gt;H15,I15-H15,0)</f>
        <v>0</v>
      </c>
    </row>
    <row r="16" spans="1:11" ht="12.75" customHeight="1">
      <c r="A16" s="431">
        <v>212</v>
      </c>
      <c r="B16" s="52" t="s">
        <v>367</v>
      </c>
      <c r="C16" s="52" t="s">
        <v>368</v>
      </c>
      <c r="D16" s="53"/>
      <c r="E16" s="53"/>
      <c r="F16" s="36"/>
      <c r="G16" s="36"/>
      <c r="H16" s="36">
        <f>D16+F16</f>
        <v>0</v>
      </c>
      <c r="I16" s="36"/>
      <c r="J16" s="36">
        <f>+IF(H16&gt;I16,H16-I16,0)</f>
        <v>0</v>
      </c>
      <c r="K16" s="36"/>
    </row>
    <row r="17" spans="1:11" ht="12.75" customHeight="1">
      <c r="A17" s="429" t="str">
        <f t="shared" si="4"/>
        <v>213</v>
      </c>
      <c r="B17" s="52" t="s">
        <v>236</v>
      </c>
      <c r="C17" s="52" t="s">
        <v>237</v>
      </c>
      <c r="D17" s="53">
        <v>1094902535</v>
      </c>
      <c r="E17" s="53"/>
      <c r="F17" s="36"/>
      <c r="G17" s="36"/>
      <c r="H17" s="36">
        <f t="shared" si="0"/>
        <v>1094902535</v>
      </c>
      <c r="I17" s="36">
        <f t="shared" si="1"/>
        <v>0</v>
      </c>
      <c r="J17" s="36">
        <f t="shared" si="2"/>
        <v>1094902535</v>
      </c>
      <c r="K17" s="36">
        <f t="shared" si="3"/>
        <v>0</v>
      </c>
    </row>
    <row r="18" spans="1:11" ht="12.75" customHeight="1">
      <c r="A18" s="429" t="str">
        <f t="shared" si="4"/>
        <v>215</v>
      </c>
      <c r="B18" s="52" t="s">
        <v>238</v>
      </c>
      <c r="C18" s="52" t="s">
        <v>13</v>
      </c>
      <c r="D18" s="53">
        <v>883045063</v>
      </c>
      <c r="E18" s="53"/>
      <c r="F18" s="36"/>
      <c r="G18" s="36"/>
      <c r="H18" s="36">
        <f t="shared" si="0"/>
        <v>883045063</v>
      </c>
      <c r="I18" s="36">
        <f t="shared" si="1"/>
        <v>0</v>
      </c>
      <c r="J18" s="36">
        <f t="shared" si="2"/>
        <v>883045063</v>
      </c>
      <c r="K18" s="36">
        <f t="shared" si="3"/>
        <v>0</v>
      </c>
    </row>
    <row r="19" spans="1:11" ht="12.75" customHeight="1">
      <c r="A19" s="429" t="str">
        <f t="shared" si="4"/>
        <v>215</v>
      </c>
      <c r="B19" s="52" t="s">
        <v>239</v>
      </c>
      <c r="C19" s="52" t="s">
        <v>14</v>
      </c>
      <c r="D19" s="53">
        <v>829999327</v>
      </c>
      <c r="E19" s="53"/>
      <c r="F19" s="36"/>
      <c r="G19" s="36"/>
      <c r="H19" s="36">
        <f t="shared" si="0"/>
        <v>829999327</v>
      </c>
      <c r="I19" s="36">
        <f t="shared" si="1"/>
        <v>0</v>
      </c>
      <c r="J19" s="36">
        <f t="shared" si="2"/>
        <v>829999327</v>
      </c>
      <c r="K19" s="36">
        <f t="shared" si="3"/>
        <v>0</v>
      </c>
    </row>
    <row r="20" spans="1:11" ht="12.75" customHeight="1">
      <c r="A20" s="429" t="str">
        <f t="shared" si="4"/>
        <v>215</v>
      </c>
      <c r="B20" s="52" t="s">
        <v>240</v>
      </c>
      <c r="C20" s="52" t="s">
        <v>241</v>
      </c>
      <c r="D20" s="53"/>
      <c r="E20" s="53"/>
      <c r="F20" s="36"/>
      <c r="G20" s="36"/>
      <c r="H20" s="36">
        <f t="shared" si="0"/>
        <v>0</v>
      </c>
      <c r="I20" s="36">
        <f t="shared" si="1"/>
        <v>0</v>
      </c>
      <c r="J20" s="36">
        <f t="shared" si="2"/>
        <v>0</v>
      </c>
      <c r="K20" s="36">
        <f t="shared" si="3"/>
        <v>0</v>
      </c>
    </row>
    <row r="21" spans="1:11" ht="12.75" customHeight="1">
      <c r="A21" s="429" t="str">
        <f t="shared" si="4"/>
        <v>218</v>
      </c>
      <c r="B21" s="52" t="s">
        <v>242</v>
      </c>
      <c r="C21" s="52" t="s">
        <v>15</v>
      </c>
      <c r="D21" s="53">
        <v>147833605</v>
      </c>
      <c r="E21" s="53"/>
      <c r="F21" s="36"/>
      <c r="G21" s="36"/>
      <c r="H21" s="36">
        <f t="shared" si="0"/>
        <v>147833605</v>
      </c>
      <c r="I21" s="36">
        <f t="shared" si="1"/>
        <v>0</v>
      </c>
      <c r="J21" s="36">
        <f t="shared" si="2"/>
        <v>147833605</v>
      </c>
      <c r="K21" s="36">
        <f t="shared" si="3"/>
        <v>0</v>
      </c>
    </row>
    <row r="22" spans="1:11" ht="12.75" customHeight="1">
      <c r="A22" s="429" t="str">
        <f t="shared" si="4"/>
        <v>218</v>
      </c>
      <c r="B22" s="52" t="s">
        <v>243</v>
      </c>
      <c r="C22" s="52" t="s">
        <v>16</v>
      </c>
      <c r="D22" s="53">
        <v>109961712</v>
      </c>
      <c r="E22" s="53"/>
      <c r="F22" s="36"/>
      <c r="G22" s="36"/>
      <c r="H22" s="36">
        <f t="shared" si="0"/>
        <v>109961712</v>
      </c>
      <c r="I22" s="36">
        <f t="shared" si="1"/>
        <v>0</v>
      </c>
      <c r="J22" s="36">
        <f t="shared" si="2"/>
        <v>109961712</v>
      </c>
      <c r="K22" s="36">
        <f t="shared" si="3"/>
        <v>0</v>
      </c>
    </row>
    <row r="23" spans="1:11" ht="12.75" customHeight="1">
      <c r="A23" s="429" t="str">
        <f t="shared" si="4"/>
        <v>218</v>
      </c>
      <c r="B23" s="52" t="s">
        <v>244</v>
      </c>
      <c r="C23" s="52" t="s">
        <v>245</v>
      </c>
      <c r="D23" s="53">
        <v>16026266</v>
      </c>
      <c r="E23" s="53"/>
      <c r="F23" s="36"/>
      <c r="G23" s="36"/>
      <c r="H23" s="36">
        <f t="shared" si="0"/>
        <v>16026266</v>
      </c>
      <c r="I23" s="36">
        <f t="shared" si="1"/>
        <v>0</v>
      </c>
      <c r="J23" s="36">
        <f t="shared" si="2"/>
        <v>16026266</v>
      </c>
      <c r="K23" s="36">
        <f t="shared" si="3"/>
        <v>0</v>
      </c>
    </row>
    <row r="24" spans="1:11" ht="12.75" customHeight="1">
      <c r="A24" s="429" t="str">
        <f t="shared" si="4"/>
        <v>231</v>
      </c>
      <c r="B24" s="52" t="s">
        <v>369</v>
      </c>
      <c r="C24" s="52" t="s">
        <v>1276</v>
      </c>
      <c r="D24" s="53">
        <v>739181971.32000005</v>
      </c>
      <c r="E24" s="53"/>
      <c r="F24" s="36"/>
      <c r="G24" s="36"/>
      <c r="H24" s="36">
        <f t="shared" si="0"/>
        <v>739181971.32000005</v>
      </c>
      <c r="I24" s="36">
        <f t="shared" si="1"/>
        <v>0</v>
      </c>
      <c r="J24" s="36">
        <f t="shared" si="2"/>
        <v>739181971.32000005</v>
      </c>
      <c r="K24" s="36">
        <f t="shared" si="3"/>
        <v>0</v>
      </c>
    </row>
    <row r="25" spans="1:11" ht="12.75" customHeight="1">
      <c r="A25" s="429" t="str">
        <f t="shared" ref="A25" si="8">LEFT(B25,3)</f>
        <v>231</v>
      </c>
      <c r="B25" s="52" t="s">
        <v>1275</v>
      </c>
      <c r="C25" s="52" t="s">
        <v>1277</v>
      </c>
      <c r="D25" s="53">
        <v>508634154.10000002</v>
      </c>
      <c r="E25" s="53"/>
      <c r="F25" s="36"/>
      <c r="G25" s="36"/>
      <c r="H25" s="36">
        <f t="shared" ref="H25" si="9">D25+F25</f>
        <v>508634154.10000002</v>
      </c>
      <c r="I25" s="36">
        <f t="shared" ref="I25" si="10">E25+G25</f>
        <v>0</v>
      </c>
      <c r="J25" s="36">
        <f t="shared" ref="J25" si="11">+IF(H25&gt;I25,H25-I25,0)</f>
        <v>508634154.10000002</v>
      </c>
      <c r="K25" s="36">
        <f t="shared" ref="K25" si="12">+IF(I25&gt;H25,I25-H25,0)</f>
        <v>0</v>
      </c>
    </row>
    <row r="26" spans="1:11" ht="12.75" customHeight="1">
      <c r="A26" s="429" t="str">
        <f>LEFT(B26,3)</f>
        <v>231</v>
      </c>
      <c r="B26" s="52" t="s">
        <v>1100</v>
      </c>
      <c r="C26" s="52" t="s">
        <v>1101</v>
      </c>
      <c r="D26" s="53">
        <v>282480457.42000002</v>
      </c>
      <c r="E26" s="53"/>
      <c r="F26" s="36"/>
      <c r="G26" s="36"/>
      <c r="H26" s="36">
        <f>D26+F26</f>
        <v>282480457.42000002</v>
      </c>
      <c r="I26" s="36">
        <f>E26+G26</f>
        <v>0</v>
      </c>
      <c r="J26" s="36">
        <f>+IF(H26&gt;I26,H26-I26,0)</f>
        <v>282480457.42000002</v>
      </c>
      <c r="K26" s="36">
        <f>+IF(I26&gt;H26,I26-H26,0)</f>
        <v>0</v>
      </c>
    </row>
    <row r="27" spans="1:11" ht="12.75" customHeight="1">
      <c r="A27" s="429" t="str">
        <f>LEFT(B27,3)</f>
        <v>231</v>
      </c>
      <c r="B27" s="52" t="s">
        <v>1278</v>
      </c>
      <c r="C27" s="52" t="s">
        <v>17</v>
      </c>
      <c r="D27" s="53">
        <v>13236661.220000001</v>
      </c>
      <c r="E27" s="53"/>
      <c r="F27" s="36"/>
      <c r="G27" s="36"/>
      <c r="H27" s="36">
        <f>D27+F27</f>
        <v>13236661.220000001</v>
      </c>
      <c r="I27" s="36">
        <f>E27+G27</f>
        <v>0</v>
      </c>
      <c r="J27" s="36">
        <f>+IF(H27&gt;I27,H27-I27,0)</f>
        <v>13236661.220000001</v>
      </c>
      <c r="K27" s="36">
        <f>+IF(I27&gt;H27,I27-H27,0)</f>
        <v>0</v>
      </c>
    </row>
    <row r="28" spans="1:11" ht="12.75" customHeight="1">
      <c r="A28" s="429" t="str">
        <f t="shared" si="4"/>
        <v>231</v>
      </c>
      <c r="B28" s="52" t="s">
        <v>1102</v>
      </c>
      <c r="C28" s="52" t="s">
        <v>1103</v>
      </c>
      <c r="D28" s="53">
        <v>231787987.69</v>
      </c>
      <c r="E28" s="53"/>
      <c r="F28" s="36"/>
      <c r="G28" s="36"/>
      <c r="H28" s="36">
        <f t="shared" si="0"/>
        <v>231787987.69</v>
      </c>
      <c r="I28" s="36">
        <f t="shared" si="1"/>
        <v>0</v>
      </c>
      <c r="J28" s="36">
        <f t="shared" si="2"/>
        <v>231787987.69</v>
      </c>
      <c r="K28" s="36">
        <f t="shared" si="3"/>
        <v>0</v>
      </c>
    </row>
    <row r="29" spans="1:11" ht="12.75" customHeight="1">
      <c r="A29" s="429" t="str">
        <f>LEFT(B29,3)</f>
        <v>231</v>
      </c>
      <c r="B29" s="461" t="s">
        <v>1217</v>
      </c>
      <c r="C29" s="461" t="s">
        <v>1218</v>
      </c>
      <c r="D29" s="53">
        <v>204393264.78999999</v>
      </c>
      <c r="E29" s="53"/>
      <c r="F29" s="36"/>
      <c r="G29" s="36"/>
      <c r="H29" s="36">
        <f>D29+F29</f>
        <v>204393264.78999999</v>
      </c>
      <c r="I29" s="36">
        <f>E29+G29</f>
        <v>0</v>
      </c>
      <c r="J29" s="36">
        <f>+IF(H29&gt;I29,H29-I29,0)</f>
        <v>204393264.78999999</v>
      </c>
      <c r="K29" s="36">
        <f>+IF(I29&gt;H29,I29-H29,0)</f>
        <v>0</v>
      </c>
    </row>
    <row r="30" spans="1:11" ht="12.75" customHeight="1">
      <c r="A30" s="429" t="str">
        <f t="shared" si="4"/>
        <v>242</v>
      </c>
      <c r="B30" s="52" t="s">
        <v>604</v>
      </c>
      <c r="C30" s="52" t="s">
        <v>605</v>
      </c>
      <c r="D30" s="53">
        <v>3480226184</v>
      </c>
      <c r="E30" s="53"/>
      <c r="F30" s="36"/>
      <c r="G30" s="36"/>
      <c r="H30" s="36">
        <f t="shared" si="0"/>
        <v>3480226184</v>
      </c>
      <c r="I30" s="36">
        <f t="shared" si="1"/>
        <v>0</v>
      </c>
      <c r="J30" s="36">
        <f t="shared" si="2"/>
        <v>3480226184</v>
      </c>
      <c r="K30" s="36">
        <f t="shared" si="3"/>
        <v>0</v>
      </c>
    </row>
    <row r="31" spans="1:11" ht="12.75" customHeight="1">
      <c r="A31" s="429" t="str">
        <f t="shared" si="4"/>
        <v>275</v>
      </c>
      <c r="B31" s="52" t="s">
        <v>246</v>
      </c>
      <c r="C31" s="52" t="s">
        <v>18</v>
      </c>
      <c r="D31" s="53">
        <v>8158333.5</v>
      </c>
      <c r="E31" s="53"/>
      <c r="F31" s="36"/>
      <c r="G31" s="36"/>
      <c r="H31" s="36">
        <f t="shared" si="0"/>
        <v>8158333.5</v>
      </c>
      <c r="I31" s="36">
        <f t="shared" si="1"/>
        <v>0</v>
      </c>
      <c r="J31" s="36">
        <f t="shared" si="2"/>
        <v>8158333.5</v>
      </c>
      <c r="K31" s="36">
        <f t="shared" si="3"/>
        <v>0</v>
      </c>
    </row>
    <row r="32" spans="1:11" ht="12.75" customHeight="1">
      <c r="A32" s="429" t="str">
        <f>LEFT(B32,4)</f>
        <v>2808</v>
      </c>
      <c r="B32" s="52" t="s">
        <v>214</v>
      </c>
      <c r="C32" s="461" t="s">
        <v>1149</v>
      </c>
      <c r="D32" s="53"/>
      <c r="E32" s="53">
        <v>60000000</v>
      </c>
      <c r="F32" s="36"/>
      <c r="G32" s="36"/>
      <c r="H32" s="36">
        <f t="shared" si="0"/>
        <v>0</v>
      </c>
      <c r="I32" s="36">
        <f t="shared" si="1"/>
        <v>60000000</v>
      </c>
      <c r="J32" s="36">
        <f t="shared" si="2"/>
        <v>0</v>
      </c>
      <c r="K32" s="36">
        <f t="shared" si="3"/>
        <v>60000000</v>
      </c>
    </row>
    <row r="33" spans="1:11" ht="12.75" customHeight="1">
      <c r="A33" s="429" t="str">
        <f>LEFT(B33,4)</f>
        <v>2812</v>
      </c>
      <c r="B33" s="52" t="s">
        <v>215</v>
      </c>
      <c r="C33" s="52" t="s">
        <v>247</v>
      </c>
      <c r="D33" s="53"/>
      <c r="E33" s="53">
        <v>18573783</v>
      </c>
      <c r="F33" s="36"/>
      <c r="G33" s="36"/>
      <c r="H33" s="36">
        <f>D33+F33</f>
        <v>0</v>
      </c>
      <c r="I33" s="36">
        <f t="shared" si="1"/>
        <v>18573783</v>
      </c>
      <c r="J33" s="36">
        <f t="shared" si="2"/>
        <v>0</v>
      </c>
      <c r="K33" s="36">
        <f t="shared" si="3"/>
        <v>18573783</v>
      </c>
    </row>
    <row r="34" spans="1:11" ht="12.75" hidden="1" customHeight="1">
      <c r="A34" s="429" t="str">
        <f>LEFT(B34,4)</f>
        <v>2812</v>
      </c>
      <c r="B34" s="52" t="s">
        <v>216</v>
      </c>
      <c r="C34" s="52" t="s">
        <v>248</v>
      </c>
      <c r="D34" s="53"/>
      <c r="E34" s="53"/>
      <c r="F34" s="36"/>
      <c r="G34" s="36"/>
      <c r="H34" s="36">
        <f>D34+F34</f>
        <v>0</v>
      </c>
      <c r="I34" s="36">
        <f>E34+G34</f>
        <v>0</v>
      </c>
      <c r="J34" s="36">
        <f>+IF(H34&gt;I34,H34-I34,0)</f>
        <v>0</v>
      </c>
      <c r="K34" s="36">
        <f>+IF(I34&gt;H34,I34-H34,0)</f>
        <v>0</v>
      </c>
    </row>
    <row r="35" spans="1:11" ht="12.75" customHeight="1">
      <c r="A35" s="429" t="str">
        <f>LEFT(B35,4)</f>
        <v>2812</v>
      </c>
      <c r="B35" s="52" t="s">
        <v>217</v>
      </c>
      <c r="C35" s="52" t="s">
        <v>249</v>
      </c>
      <c r="D35" s="53"/>
      <c r="E35" s="53">
        <v>40257849</v>
      </c>
      <c r="F35" s="36"/>
      <c r="G35" s="36"/>
      <c r="H35" s="36">
        <f t="shared" si="0"/>
        <v>0</v>
      </c>
      <c r="I35" s="36">
        <f t="shared" si="1"/>
        <v>40257849</v>
      </c>
      <c r="J35" s="36">
        <f t="shared" si="2"/>
        <v>0</v>
      </c>
      <c r="K35" s="36">
        <f t="shared" si="3"/>
        <v>40257849</v>
      </c>
    </row>
    <row r="36" spans="1:11" ht="12.75" customHeight="1">
      <c r="A36" s="429" t="str">
        <f t="shared" ref="A36:A41" si="13">LEFT(B36,4)</f>
        <v>2813</v>
      </c>
      <c r="B36" s="52" t="s">
        <v>218</v>
      </c>
      <c r="C36" s="52" t="s">
        <v>19</v>
      </c>
      <c r="D36" s="53"/>
      <c r="E36" s="53">
        <v>640398261</v>
      </c>
      <c r="F36" s="36"/>
      <c r="G36" s="36"/>
      <c r="H36" s="36">
        <f t="shared" si="0"/>
        <v>0</v>
      </c>
      <c r="I36" s="36">
        <f t="shared" si="1"/>
        <v>640398261</v>
      </c>
      <c r="J36" s="36">
        <f t="shared" si="2"/>
        <v>0</v>
      </c>
      <c r="K36" s="36">
        <f t="shared" si="3"/>
        <v>640398261</v>
      </c>
    </row>
    <row r="37" spans="1:11" ht="12.75" customHeight="1">
      <c r="A37" s="429" t="str">
        <f t="shared" si="13"/>
        <v>2815</v>
      </c>
      <c r="B37" s="52" t="s">
        <v>1057</v>
      </c>
      <c r="C37" s="52" t="s">
        <v>250</v>
      </c>
      <c r="D37" s="53"/>
      <c r="E37" s="53">
        <v>555516997</v>
      </c>
      <c r="F37" s="36"/>
      <c r="G37" s="36"/>
      <c r="H37" s="36">
        <f t="shared" si="0"/>
        <v>0</v>
      </c>
      <c r="I37" s="36">
        <f t="shared" si="1"/>
        <v>555516997</v>
      </c>
      <c r="J37" s="36">
        <f t="shared" si="2"/>
        <v>0</v>
      </c>
      <c r="K37" s="36">
        <f t="shared" si="3"/>
        <v>555516997</v>
      </c>
    </row>
    <row r="38" spans="1:11" ht="12.75" customHeight="1">
      <c r="A38" s="429" t="str">
        <f t="shared" si="13"/>
        <v>2815</v>
      </c>
      <c r="B38" s="52" t="s">
        <v>219</v>
      </c>
      <c r="C38" s="52" t="s">
        <v>20</v>
      </c>
      <c r="D38" s="53"/>
      <c r="E38" s="53">
        <v>478836762</v>
      </c>
      <c r="F38" s="36"/>
      <c r="G38" s="36"/>
      <c r="H38" s="36">
        <f t="shared" si="0"/>
        <v>0</v>
      </c>
      <c r="I38" s="36">
        <f t="shared" si="1"/>
        <v>478836762</v>
      </c>
      <c r="J38" s="36">
        <f t="shared" si="2"/>
        <v>0</v>
      </c>
      <c r="K38" s="36">
        <f t="shared" si="3"/>
        <v>478836762</v>
      </c>
    </row>
    <row r="39" spans="1:11" ht="12.75" customHeight="1">
      <c r="A39" s="429" t="str">
        <f t="shared" si="13"/>
        <v>2818</v>
      </c>
      <c r="B39" s="52" t="s">
        <v>220</v>
      </c>
      <c r="C39" s="52" t="s">
        <v>251</v>
      </c>
      <c r="D39" s="53"/>
      <c r="E39" s="53">
        <v>83487097</v>
      </c>
      <c r="F39" s="36"/>
      <c r="G39" s="36"/>
      <c r="H39" s="36">
        <f t="shared" si="0"/>
        <v>0</v>
      </c>
      <c r="I39" s="36">
        <f t="shared" si="1"/>
        <v>83487097</v>
      </c>
      <c r="J39" s="36">
        <f t="shared" si="2"/>
        <v>0</v>
      </c>
      <c r="K39" s="36">
        <f t="shared" si="3"/>
        <v>83487097</v>
      </c>
    </row>
    <row r="40" spans="1:11" ht="12.75" customHeight="1">
      <c r="A40" s="429" t="str">
        <f t="shared" si="13"/>
        <v>2818</v>
      </c>
      <c r="B40" s="52" t="s">
        <v>890</v>
      </c>
      <c r="C40" s="52" t="s">
        <v>252</v>
      </c>
      <c r="D40" s="53"/>
      <c r="E40" s="53">
        <v>76878971</v>
      </c>
      <c r="F40" s="36"/>
      <c r="G40" s="36"/>
      <c r="H40" s="36">
        <f t="shared" si="0"/>
        <v>0</v>
      </c>
      <c r="I40" s="36">
        <f t="shared" si="1"/>
        <v>76878971</v>
      </c>
      <c r="J40" s="36">
        <f t="shared" si="2"/>
        <v>0</v>
      </c>
      <c r="K40" s="36">
        <f t="shared" si="3"/>
        <v>76878971</v>
      </c>
    </row>
    <row r="41" spans="1:11" ht="12.75" customHeight="1">
      <c r="A41" s="429" t="str">
        <f t="shared" si="13"/>
        <v>2818</v>
      </c>
      <c r="B41" s="52" t="s">
        <v>891</v>
      </c>
      <c r="C41" s="52" t="s">
        <v>253</v>
      </c>
      <c r="D41" s="53"/>
      <c r="E41" s="53">
        <v>15385817</v>
      </c>
      <c r="F41" s="36"/>
      <c r="G41" s="36"/>
      <c r="H41" s="36">
        <f t="shared" si="0"/>
        <v>0</v>
      </c>
      <c r="I41" s="36">
        <f t="shared" si="1"/>
        <v>15385817</v>
      </c>
      <c r="J41" s="36">
        <f t="shared" si="2"/>
        <v>0</v>
      </c>
      <c r="K41" s="36">
        <f t="shared" si="3"/>
        <v>15385817</v>
      </c>
    </row>
    <row r="42" spans="1:11" ht="12.75" customHeight="1">
      <c r="A42" s="429" t="str">
        <f t="shared" si="4"/>
        <v>310</v>
      </c>
      <c r="B42" s="52" t="s">
        <v>254</v>
      </c>
      <c r="C42" s="52" t="s">
        <v>21</v>
      </c>
      <c r="D42" s="53">
        <v>3580759870.1700001</v>
      </c>
      <c r="E42" s="53"/>
      <c r="F42" s="36"/>
      <c r="G42" s="36"/>
      <c r="H42" s="36">
        <f t="shared" si="0"/>
        <v>3580759870.1700001</v>
      </c>
      <c r="I42" s="36">
        <f t="shared" si="1"/>
        <v>0</v>
      </c>
      <c r="J42" s="36">
        <f t="shared" si="2"/>
        <v>3580759870.1700001</v>
      </c>
      <c r="K42" s="36">
        <f t="shared" si="3"/>
        <v>0</v>
      </c>
    </row>
    <row r="43" spans="1:11" ht="12.75" customHeight="1">
      <c r="A43" s="429" t="str">
        <f t="shared" si="4"/>
        <v>321</v>
      </c>
      <c r="B43" s="52" t="s">
        <v>255</v>
      </c>
      <c r="C43" s="52" t="s">
        <v>256</v>
      </c>
      <c r="D43" s="53">
        <v>83451241.709999993</v>
      </c>
      <c r="E43" s="53"/>
      <c r="F43" s="36"/>
      <c r="G43" s="36"/>
      <c r="H43" s="36">
        <f t="shared" si="0"/>
        <v>83451241.709999993</v>
      </c>
      <c r="I43" s="36">
        <f t="shared" si="1"/>
        <v>0</v>
      </c>
      <c r="J43" s="36">
        <f t="shared" si="2"/>
        <v>83451241.709999993</v>
      </c>
      <c r="K43" s="36">
        <f t="shared" si="3"/>
        <v>0</v>
      </c>
    </row>
    <row r="44" spans="1:11" ht="12.75" customHeight="1">
      <c r="A44" s="429" t="str">
        <f t="shared" si="4"/>
        <v>322</v>
      </c>
      <c r="B44" s="52" t="s">
        <v>257</v>
      </c>
      <c r="C44" s="52" t="s">
        <v>258</v>
      </c>
      <c r="D44" s="53">
        <v>21125263.27</v>
      </c>
      <c r="E44" s="53"/>
      <c r="F44" s="36"/>
      <c r="G44" s="36"/>
      <c r="H44" s="36">
        <f t="shared" si="0"/>
        <v>21125263.27</v>
      </c>
      <c r="I44" s="36">
        <f t="shared" si="1"/>
        <v>0</v>
      </c>
      <c r="J44" s="36">
        <f t="shared" si="2"/>
        <v>21125263.27</v>
      </c>
      <c r="K44" s="36">
        <f t="shared" si="3"/>
        <v>0</v>
      </c>
    </row>
    <row r="45" spans="1:11" ht="12.75" customHeight="1">
      <c r="A45" s="429" t="str">
        <f t="shared" si="4"/>
        <v>326</v>
      </c>
      <c r="B45" s="52" t="s">
        <v>259</v>
      </c>
      <c r="C45" s="52" t="s">
        <v>260</v>
      </c>
      <c r="D45" s="53">
        <v>205472643.86000001</v>
      </c>
      <c r="E45" s="53"/>
      <c r="F45" s="36"/>
      <c r="G45" s="36"/>
      <c r="H45" s="36">
        <f t="shared" ref="H45:H88" si="14">D45+F45</f>
        <v>205472643.86000001</v>
      </c>
      <c r="I45" s="36">
        <f t="shared" ref="I45:I88" si="15">E45+G45</f>
        <v>0</v>
      </c>
      <c r="J45" s="36">
        <f t="shared" ref="J45:J88" si="16">+IF(H45&gt;I45,H45-I45,0)</f>
        <v>205472643.86000001</v>
      </c>
      <c r="K45" s="36">
        <f t="shared" ref="K45:K88" si="17">+IF(I45&gt;H45,I45-H45,0)</f>
        <v>0</v>
      </c>
    </row>
    <row r="46" spans="1:11" ht="12.75" customHeight="1">
      <c r="A46" s="429" t="str">
        <f t="shared" si="4"/>
        <v>355</v>
      </c>
      <c r="B46" s="52" t="s">
        <v>261</v>
      </c>
      <c r="C46" s="52" t="s">
        <v>1104</v>
      </c>
      <c r="D46" s="53">
        <v>673758588.49000001</v>
      </c>
      <c r="E46" s="53"/>
      <c r="F46" s="36"/>
      <c r="G46" s="36"/>
      <c r="H46" s="36">
        <f t="shared" si="14"/>
        <v>673758588.49000001</v>
      </c>
      <c r="I46" s="36">
        <f t="shared" si="15"/>
        <v>0</v>
      </c>
      <c r="J46" s="36">
        <f t="shared" si="16"/>
        <v>673758588.49000001</v>
      </c>
      <c r="K46" s="36">
        <f t="shared" si="17"/>
        <v>0</v>
      </c>
    </row>
    <row r="47" spans="1:11" ht="12.75" customHeight="1">
      <c r="A47" s="429" t="str">
        <f t="shared" si="4"/>
        <v>401</v>
      </c>
      <c r="B47" s="52" t="s">
        <v>262</v>
      </c>
      <c r="C47" s="52" t="s">
        <v>22</v>
      </c>
      <c r="D47" s="53"/>
      <c r="E47" s="53">
        <v>631973674.14999998</v>
      </c>
      <c r="F47" s="36"/>
      <c r="G47" s="36"/>
      <c r="H47" s="36">
        <f t="shared" si="14"/>
        <v>0</v>
      </c>
      <c r="I47" s="36">
        <f t="shared" si="15"/>
        <v>631973674.14999998</v>
      </c>
      <c r="J47" s="36">
        <f>+IF(H47&gt;I47,H47-I47,0)</f>
        <v>0</v>
      </c>
      <c r="K47" s="36">
        <f>+IF(I47&gt;H47,I47-H47,0)</f>
        <v>631973674.14999998</v>
      </c>
    </row>
    <row r="48" spans="1:11" ht="12.75" customHeight="1">
      <c r="A48" s="429" t="str">
        <f t="shared" si="4"/>
        <v>401</v>
      </c>
      <c r="B48" s="52" t="s">
        <v>263</v>
      </c>
      <c r="C48" s="52" t="s">
        <v>23</v>
      </c>
      <c r="D48" s="53"/>
      <c r="E48" s="53">
        <v>1416536.1</v>
      </c>
      <c r="F48" s="36"/>
      <c r="G48" s="36"/>
      <c r="H48" s="36">
        <f t="shared" si="14"/>
        <v>0</v>
      </c>
      <c r="I48" s="36">
        <f t="shared" si="15"/>
        <v>1416536.1</v>
      </c>
      <c r="J48" s="36">
        <f t="shared" si="16"/>
        <v>0</v>
      </c>
      <c r="K48" s="36">
        <f t="shared" si="17"/>
        <v>1416536.1</v>
      </c>
    </row>
    <row r="49" spans="1:12" ht="12.75" customHeight="1">
      <c r="A49" s="429" t="str">
        <f t="shared" si="4"/>
        <v>408</v>
      </c>
      <c r="B49" s="52" t="s">
        <v>264</v>
      </c>
      <c r="C49" s="52" t="s">
        <v>24</v>
      </c>
      <c r="D49" s="53"/>
      <c r="E49" s="53">
        <v>5179222200.3900003</v>
      </c>
      <c r="F49" s="36"/>
      <c r="G49" s="36"/>
      <c r="H49" s="36">
        <f t="shared" si="14"/>
        <v>0</v>
      </c>
      <c r="I49" s="36">
        <f t="shared" si="15"/>
        <v>5179222200.3900003</v>
      </c>
      <c r="J49" s="36">
        <f t="shared" si="16"/>
        <v>0</v>
      </c>
      <c r="K49" s="36">
        <f t="shared" si="17"/>
        <v>5179222200.3900003</v>
      </c>
    </row>
    <row r="50" spans="1:12" ht="12.75" customHeight="1">
      <c r="A50" s="429" t="str">
        <f t="shared" si="4"/>
        <v>409</v>
      </c>
      <c r="B50" s="52" t="s">
        <v>265</v>
      </c>
      <c r="C50" s="52" t="s">
        <v>25</v>
      </c>
      <c r="D50" s="53">
        <v>12182003551.209999</v>
      </c>
      <c r="E50" s="53"/>
      <c r="F50" s="36"/>
      <c r="G50" s="36"/>
      <c r="H50" s="36">
        <f t="shared" si="14"/>
        <v>12182003551.209999</v>
      </c>
      <c r="I50" s="36">
        <f t="shared" si="15"/>
        <v>0</v>
      </c>
      <c r="J50" s="36">
        <f t="shared" si="16"/>
        <v>12182003551.209999</v>
      </c>
      <c r="K50" s="36">
        <f t="shared" si="17"/>
        <v>0</v>
      </c>
    </row>
    <row r="51" spans="1:12" ht="12.75" customHeight="1">
      <c r="A51" s="429" t="str">
        <f t="shared" si="4"/>
        <v>409</v>
      </c>
      <c r="B51" s="52" t="s">
        <v>266</v>
      </c>
      <c r="C51" s="52" t="s">
        <v>26</v>
      </c>
      <c r="D51" s="53">
        <v>1774200</v>
      </c>
      <c r="E51" s="53"/>
      <c r="F51" s="36"/>
      <c r="G51" s="36"/>
      <c r="H51" s="36">
        <f t="shared" si="14"/>
        <v>1774200</v>
      </c>
      <c r="I51" s="36">
        <f t="shared" si="15"/>
        <v>0</v>
      </c>
      <c r="J51" s="36">
        <f t="shared" si="16"/>
        <v>1774200</v>
      </c>
      <c r="K51" s="36">
        <f t="shared" si="17"/>
        <v>0</v>
      </c>
    </row>
    <row r="52" spans="1:12" ht="12.75" customHeight="1">
      <c r="A52" s="429" t="str">
        <f t="shared" si="4"/>
        <v>411</v>
      </c>
      <c r="B52" s="52" t="s">
        <v>267</v>
      </c>
      <c r="C52" s="52" t="s">
        <v>619</v>
      </c>
      <c r="D52" s="53">
        <v>2293522505.9299998</v>
      </c>
      <c r="E52" s="53"/>
      <c r="F52" s="36"/>
      <c r="G52" s="36"/>
      <c r="H52" s="36">
        <f t="shared" si="14"/>
        <v>2293522505.9299998</v>
      </c>
      <c r="I52" s="36">
        <f t="shared" si="15"/>
        <v>0</v>
      </c>
      <c r="J52" s="36">
        <f>+H52</f>
        <v>2293522505.9299998</v>
      </c>
      <c r="K52" s="36">
        <f>+I52</f>
        <v>0</v>
      </c>
    </row>
    <row r="53" spans="1:12" ht="12.75" customHeight="1">
      <c r="A53" s="429" t="str">
        <f t="shared" si="4"/>
        <v>411</v>
      </c>
      <c r="B53" s="52" t="s">
        <v>803</v>
      </c>
      <c r="C53" s="52" t="s">
        <v>804</v>
      </c>
      <c r="D53" s="53">
        <v>575956604.30999994</v>
      </c>
      <c r="E53" s="53"/>
      <c r="F53" s="36"/>
      <c r="G53" s="36"/>
      <c r="H53" s="36">
        <f t="shared" si="14"/>
        <v>575956604.30999994</v>
      </c>
      <c r="I53" s="36">
        <f t="shared" si="15"/>
        <v>0</v>
      </c>
      <c r="J53" s="36">
        <f>H53</f>
        <v>575956604.30999994</v>
      </c>
      <c r="K53" s="36">
        <f>I53</f>
        <v>0</v>
      </c>
    </row>
    <row r="54" spans="1:12" ht="12.75" customHeight="1">
      <c r="A54" s="429" t="str">
        <f t="shared" si="4"/>
        <v>419</v>
      </c>
      <c r="B54" s="461" t="s">
        <v>1279</v>
      </c>
      <c r="C54" s="461" t="s">
        <v>1280</v>
      </c>
      <c r="D54" s="53"/>
      <c r="E54" s="53">
        <v>14396863385.24</v>
      </c>
      <c r="F54" s="36"/>
      <c r="G54" s="36"/>
      <c r="H54" s="36">
        <f t="shared" si="14"/>
        <v>0</v>
      </c>
      <c r="I54" s="36">
        <f t="shared" si="15"/>
        <v>14396863385.24</v>
      </c>
      <c r="J54" s="36">
        <f t="shared" si="16"/>
        <v>0</v>
      </c>
      <c r="K54" s="36">
        <f t="shared" si="17"/>
        <v>14396863385.24</v>
      </c>
    </row>
    <row r="55" spans="1:12" ht="12.75" hidden="1" customHeight="1">
      <c r="A55" s="431">
        <v>419</v>
      </c>
      <c r="B55" s="52" t="s">
        <v>370</v>
      </c>
      <c r="C55" s="52" t="s">
        <v>371</v>
      </c>
      <c r="D55" s="53"/>
      <c r="E55" s="53"/>
      <c r="F55" s="36"/>
      <c r="G55" s="36"/>
      <c r="H55" s="36">
        <f>D55+F55</f>
        <v>0</v>
      </c>
      <c r="I55" s="36">
        <f>E55+G55</f>
        <v>0</v>
      </c>
      <c r="J55" s="36">
        <f>+IF(H55&gt;I55,H55-I55,0)</f>
        <v>0</v>
      </c>
      <c r="K55" s="36">
        <f>+IF(I55&gt;H55,I55-H55,0)</f>
        <v>0</v>
      </c>
    </row>
    <row r="56" spans="1:12" ht="12.75" customHeight="1">
      <c r="A56" s="429" t="str">
        <f t="shared" si="4"/>
        <v>421</v>
      </c>
      <c r="B56" s="52" t="s">
        <v>268</v>
      </c>
      <c r="C56" s="52" t="s">
        <v>27</v>
      </c>
      <c r="D56" s="53">
        <v>0</v>
      </c>
      <c r="E56" s="53">
        <v>84400</v>
      </c>
      <c r="F56" s="36"/>
      <c r="G56" s="36"/>
      <c r="H56" s="36">
        <f t="shared" si="14"/>
        <v>0</v>
      </c>
      <c r="I56" s="36">
        <f t="shared" si="15"/>
        <v>84400</v>
      </c>
      <c r="J56" s="36">
        <f t="shared" si="16"/>
        <v>0</v>
      </c>
      <c r="K56" s="36">
        <f t="shared" si="17"/>
        <v>84400</v>
      </c>
    </row>
    <row r="57" spans="1:12" ht="12.75" customHeight="1">
      <c r="A57" s="429" t="str">
        <f t="shared" si="4"/>
        <v>425</v>
      </c>
      <c r="B57" s="52" t="s">
        <v>269</v>
      </c>
      <c r="C57" s="52" t="s">
        <v>28</v>
      </c>
      <c r="D57" s="53">
        <v>51887996.899999999</v>
      </c>
      <c r="E57" s="53"/>
      <c r="F57" s="36"/>
      <c r="G57" s="36"/>
      <c r="H57" s="36">
        <f t="shared" si="14"/>
        <v>51887996.899999999</v>
      </c>
      <c r="I57" s="36">
        <f t="shared" si="15"/>
        <v>0</v>
      </c>
      <c r="J57" s="36">
        <f t="shared" si="16"/>
        <v>51887996.899999999</v>
      </c>
      <c r="K57" s="36">
        <f t="shared" si="17"/>
        <v>0</v>
      </c>
    </row>
    <row r="58" spans="1:12" ht="12.75" customHeight="1">
      <c r="A58" s="429" t="str">
        <f t="shared" si="4"/>
        <v>428</v>
      </c>
      <c r="B58" s="52" t="s">
        <v>270</v>
      </c>
      <c r="C58" s="52" t="s">
        <v>29</v>
      </c>
      <c r="D58" s="53"/>
      <c r="E58" s="53">
        <v>170638975</v>
      </c>
      <c r="F58" s="36"/>
      <c r="G58" s="36"/>
      <c r="H58" s="36">
        <f t="shared" si="14"/>
        <v>0</v>
      </c>
      <c r="I58" s="36">
        <f t="shared" si="15"/>
        <v>170638975</v>
      </c>
      <c r="J58" s="36">
        <f t="shared" si="16"/>
        <v>0</v>
      </c>
      <c r="K58" s="36">
        <f t="shared" si="17"/>
        <v>170638975</v>
      </c>
    </row>
    <row r="59" spans="1:12" ht="12.75" customHeight="1">
      <c r="A59" s="429" t="str">
        <f t="shared" si="4"/>
        <v>431</v>
      </c>
      <c r="B59" s="52" t="s">
        <v>271</v>
      </c>
      <c r="C59" s="52" t="s">
        <v>1106</v>
      </c>
      <c r="D59" s="53"/>
      <c r="E59" s="53">
        <v>26854290</v>
      </c>
      <c r="F59" s="36"/>
      <c r="G59" s="36"/>
      <c r="H59" s="36">
        <f t="shared" si="14"/>
        <v>0</v>
      </c>
      <c r="I59" s="36">
        <f t="shared" si="15"/>
        <v>26854290</v>
      </c>
      <c r="J59" s="36">
        <f t="shared" si="16"/>
        <v>0</v>
      </c>
      <c r="K59" s="36">
        <f t="shared" si="17"/>
        <v>26854290</v>
      </c>
    </row>
    <row r="60" spans="1:12" ht="12.75" customHeight="1">
      <c r="A60" s="429" t="str">
        <f>LEFT(B60,3)</f>
        <v>431</v>
      </c>
      <c r="B60" s="52" t="s">
        <v>1105</v>
      </c>
      <c r="C60" s="52" t="s">
        <v>1107</v>
      </c>
      <c r="D60" s="53"/>
      <c r="E60" s="53">
        <v>11237323</v>
      </c>
      <c r="F60" s="36"/>
      <c r="G60" s="36"/>
      <c r="H60" s="36">
        <f>D60+F60</f>
        <v>0</v>
      </c>
      <c r="I60" s="36">
        <f>E60+G60</f>
        <v>11237323</v>
      </c>
      <c r="J60" s="36">
        <f>+IF(H60&gt;I60,H60-I60,0)</f>
        <v>0</v>
      </c>
      <c r="K60" s="36">
        <f>+IF(I60&gt;H60,I60-H60,0)</f>
        <v>11237323</v>
      </c>
    </row>
    <row r="61" spans="1:12" ht="12.75" customHeight="1">
      <c r="A61" s="429" t="str">
        <f t="shared" si="4"/>
        <v>432</v>
      </c>
      <c r="B61" s="461" t="s">
        <v>1150</v>
      </c>
      <c r="C61" s="461" t="s">
        <v>1151</v>
      </c>
      <c r="D61" s="53"/>
      <c r="E61" s="53">
        <v>556333</v>
      </c>
      <c r="F61" s="36"/>
      <c r="G61" s="36"/>
      <c r="H61" s="36">
        <f t="shared" si="14"/>
        <v>0</v>
      </c>
      <c r="I61" s="36">
        <f t="shared" si="15"/>
        <v>556333</v>
      </c>
      <c r="J61" s="36">
        <f t="shared" si="16"/>
        <v>0</v>
      </c>
      <c r="K61" s="36">
        <f t="shared" si="17"/>
        <v>556333</v>
      </c>
    </row>
    <row r="62" spans="1:12" ht="12.75" customHeight="1">
      <c r="A62" s="429" t="str">
        <f t="shared" si="4"/>
        <v>442</v>
      </c>
      <c r="B62" s="52" t="s">
        <v>272</v>
      </c>
      <c r="C62" s="52" t="s">
        <v>273</v>
      </c>
      <c r="D62" s="53"/>
      <c r="E62" s="53">
        <v>31343506.670000002</v>
      </c>
      <c r="F62" s="36"/>
      <c r="G62" s="36"/>
      <c r="H62" s="36">
        <f t="shared" si="14"/>
        <v>0</v>
      </c>
      <c r="I62" s="36">
        <f t="shared" si="15"/>
        <v>31343506.670000002</v>
      </c>
      <c r="J62" s="36">
        <f t="shared" si="16"/>
        <v>0</v>
      </c>
      <c r="K62" s="36">
        <f t="shared" si="17"/>
        <v>31343506.670000002</v>
      </c>
    </row>
    <row r="63" spans="1:12" ht="12.75" customHeight="1">
      <c r="A63" s="429" t="str">
        <f t="shared" si="4"/>
        <v>444</v>
      </c>
      <c r="B63" s="52" t="s">
        <v>274</v>
      </c>
      <c r="C63" s="461" t="s">
        <v>1221</v>
      </c>
      <c r="D63" s="53">
        <v>71172740.900000006</v>
      </c>
      <c r="E63" s="53">
        <v>126440560.59999999</v>
      </c>
      <c r="F63" s="36"/>
      <c r="G63" s="36"/>
      <c r="H63" s="36">
        <f t="shared" si="14"/>
        <v>71172740.900000006</v>
      </c>
      <c r="I63" s="36">
        <f t="shared" si="15"/>
        <v>126440560.59999999</v>
      </c>
      <c r="J63" s="36">
        <f>+H63</f>
        <v>71172740.900000006</v>
      </c>
      <c r="K63" s="36">
        <f>+I63</f>
        <v>126440560.59999999</v>
      </c>
      <c r="L63" s="464"/>
    </row>
    <row r="64" spans="1:12" ht="12.75" customHeight="1">
      <c r="A64" s="429" t="str">
        <f t="shared" si="4"/>
        <v>444</v>
      </c>
      <c r="B64" s="461" t="s">
        <v>1219</v>
      </c>
      <c r="C64" s="461" t="s">
        <v>1220</v>
      </c>
      <c r="D64" s="53"/>
      <c r="E64" s="53"/>
      <c r="F64" s="36"/>
      <c r="G64" s="36"/>
      <c r="H64" s="36">
        <f t="shared" ref="H64:I70" si="18">D64+F64</f>
        <v>0</v>
      </c>
      <c r="I64" s="36">
        <f t="shared" si="18"/>
        <v>0</v>
      </c>
      <c r="J64" s="36">
        <f t="shared" ref="J64:J70" si="19">+IF(H64&gt;I64,H64-I64,0)</f>
        <v>0</v>
      </c>
      <c r="K64" s="36">
        <f t="shared" ref="K64:K70" si="20">+IF(I64&gt;H64,I64-H64,0)</f>
        <v>0</v>
      </c>
    </row>
    <row r="65" spans="1:12" ht="12.75" customHeight="1">
      <c r="A65" s="429" t="str">
        <f t="shared" si="4"/>
        <v>445</v>
      </c>
      <c r="B65" s="52" t="s">
        <v>575</v>
      </c>
      <c r="C65" s="52" t="s">
        <v>580</v>
      </c>
      <c r="D65" s="53">
        <v>0</v>
      </c>
      <c r="E65" s="53"/>
      <c r="F65" s="36"/>
      <c r="G65" s="36"/>
      <c r="H65" s="36">
        <f t="shared" si="18"/>
        <v>0</v>
      </c>
      <c r="I65" s="36">
        <f t="shared" si="18"/>
        <v>0</v>
      </c>
      <c r="J65" s="36">
        <f t="shared" si="19"/>
        <v>0</v>
      </c>
      <c r="K65" s="36">
        <f t="shared" si="20"/>
        <v>0</v>
      </c>
    </row>
    <row r="66" spans="1:12" ht="12.75" customHeight="1">
      <c r="A66" s="429" t="str">
        <f>LEFT(B66,3)</f>
        <v>445</v>
      </c>
      <c r="B66" s="52" t="s">
        <v>576</v>
      </c>
      <c r="C66" s="52" t="s">
        <v>581</v>
      </c>
      <c r="D66" s="53">
        <v>30241597.760000002</v>
      </c>
      <c r="E66" s="53"/>
      <c r="F66" s="36"/>
      <c r="G66" s="36"/>
      <c r="H66" s="36">
        <f t="shared" si="18"/>
        <v>30241597.760000002</v>
      </c>
      <c r="I66" s="36">
        <f t="shared" si="18"/>
        <v>0</v>
      </c>
      <c r="J66" s="36">
        <f t="shared" si="19"/>
        <v>30241597.760000002</v>
      </c>
      <c r="K66" s="36">
        <f t="shared" si="20"/>
        <v>0</v>
      </c>
    </row>
    <row r="67" spans="1:12" ht="12.75" customHeight="1">
      <c r="A67" s="429" t="str">
        <f>LEFT(B67,3)</f>
        <v>445</v>
      </c>
      <c r="B67" s="52" t="s">
        <v>577</v>
      </c>
      <c r="C67" s="52" t="s">
        <v>582</v>
      </c>
      <c r="D67" s="53">
        <v>51608473.140000001</v>
      </c>
      <c r="E67" s="53"/>
      <c r="F67" s="36"/>
      <c r="G67" s="36"/>
      <c r="H67" s="36">
        <f t="shared" si="18"/>
        <v>51608473.140000001</v>
      </c>
      <c r="I67" s="36">
        <f t="shared" si="18"/>
        <v>0</v>
      </c>
      <c r="J67" s="36">
        <f t="shared" si="19"/>
        <v>51608473.140000001</v>
      </c>
      <c r="K67" s="36">
        <f t="shared" si="20"/>
        <v>0</v>
      </c>
    </row>
    <row r="68" spans="1:12" ht="12.75" customHeight="1">
      <c r="A68" s="429" t="str">
        <f>LEFT(B68,3)</f>
        <v>445</v>
      </c>
      <c r="B68" s="52" t="s">
        <v>578</v>
      </c>
      <c r="C68" s="52" t="s">
        <v>583</v>
      </c>
      <c r="D68" s="53">
        <v>43698550.140000001</v>
      </c>
      <c r="E68" s="53"/>
      <c r="F68" s="36"/>
      <c r="G68" s="36"/>
      <c r="H68" s="36">
        <f t="shared" si="18"/>
        <v>43698550.140000001</v>
      </c>
      <c r="I68" s="36">
        <f t="shared" si="18"/>
        <v>0</v>
      </c>
      <c r="J68" s="36">
        <f t="shared" si="19"/>
        <v>43698550.140000001</v>
      </c>
      <c r="K68" s="36">
        <f t="shared" si="20"/>
        <v>0</v>
      </c>
    </row>
    <row r="69" spans="1:12" ht="12.75" customHeight="1">
      <c r="A69" s="429" t="str">
        <f>LEFT(B69,3)</f>
        <v>445</v>
      </c>
      <c r="B69" s="52" t="s">
        <v>579</v>
      </c>
      <c r="C69" s="52" t="s">
        <v>584</v>
      </c>
      <c r="D69" s="53">
        <v>120609598.53</v>
      </c>
      <c r="E69" s="53"/>
      <c r="F69" s="36"/>
      <c r="G69" s="36"/>
      <c r="H69" s="36">
        <f t="shared" si="18"/>
        <v>120609598.53</v>
      </c>
      <c r="I69" s="36">
        <f t="shared" si="18"/>
        <v>0</v>
      </c>
      <c r="J69" s="36">
        <f t="shared" si="19"/>
        <v>120609598.53</v>
      </c>
      <c r="K69" s="36">
        <f t="shared" si="20"/>
        <v>0</v>
      </c>
    </row>
    <row r="70" spans="1:12" ht="12.75" customHeight="1">
      <c r="A70" s="429" t="str">
        <f t="shared" ref="A70" si="21">LEFT(B70,3)</f>
        <v>445</v>
      </c>
      <c r="B70" s="461" t="s">
        <v>1281</v>
      </c>
      <c r="C70" s="461" t="s">
        <v>1282</v>
      </c>
      <c r="D70" s="53">
        <v>216550211.13</v>
      </c>
      <c r="E70" s="53"/>
      <c r="F70" s="36"/>
      <c r="G70" s="36"/>
      <c r="H70" s="36">
        <f t="shared" si="18"/>
        <v>216550211.13</v>
      </c>
      <c r="I70" s="36">
        <f t="shared" si="18"/>
        <v>0</v>
      </c>
      <c r="J70" s="36">
        <f t="shared" si="19"/>
        <v>216550211.13</v>
      </c>
      <c r="K70" s="36">
        <f t="shared" si="20"/>
        <v>0</v>
      </c>
    </row>
    <row r="71" spans="1:12" ht="12.75" customHeight="1">
      <c r="A71" s="429" t="str">
        <f t="shared" si="4"/>
        <v>445</v>
      </c>
      <c r="B71" s="52" t="s">
        <v>275</v>
      </c>
      <c r="C71" s="52" t="s">
        <v>30</v>
      </c>
      <c r="D71" s="53">
        <v>6276069.9000000004</v>
      </c>
      <c r="E71" s="53"/>
      <c r="F71" s="36"/>
      <c r="G71" s="36"/>
      <c r="H71" s="36">
        <f t="shared" si="14"/>
        <v>6276069.9000000004</v>
      </c>
      <c r="I71" s="36">
        <f t="shared" si="15"/>
        <v>0</v>
      </c>
      <c r="J71" s="36">
        <f t="shared" si="16"/>
        <v>6276069.9000000004</v>
      </c>
      <c r="K71" s="36">
        <f t="shared" si="17"/>
        <v>0</v>
      </c>
    </row>
    <row r="72" spans="1:12" ht="12.75" customHeight="1">
      <c r="A72" s="429" t="str">
        <f t="shared" si="4"/>
        <v>445</v>
      </c>
      <c r="B72" s="52" t="s">
        <v>276</v>
      </c>
      <c r="C72" s="52" t="s">
        <v>277</v>
      </c>
      <c r="D72" s="53">
        <v>0</v>
      </c>
      <c r="E72" s="53">
        <v>452016.36</v>
      </c>
      <c r="F72" s="36"/>
      <c r="G72" s="36"/>
      <c r="H72" s="36">
        <f t="shared" si="14"/>
        <v>0</v>
      </c>
      <c r="I72" s="36">
        <f t="shared" si="15"/>
        <v>452016.36</v>
      </c>
      <c r="J72" s="36">
        <f t="shared" si="16"/>
        <v>0</v>
      </c>
      <c r="K72" s="36">
        <f t="shared" si="17"/>
        <v>452016.36</v>
      </c>
    </row>
    <row r="73" spans="1:12" ht="12.75" customHeight="1">
      <c r="A73" s="429" t="str">
        <f t="shared" ref="A73" si="22">LEFT(B73,3)</f>
        <v>445</v>
      </c>
      <c r="B73" s="461" t="s">
        <v>1283</v>
      </c>
      <c r="C73" s="461" t="s">
        <v>1284</v>
      </c>
      <c r="D73" s="53">
        <v>0</v>
      </c>
      <c r="E73" s="53">
        <v>172767478.53</v>
      </c>
      <c r="F73" s="36"/>
      <c r="G73" s="36"/>
      <c r="H73" s="36">
        <f t="shared" ref="H73" si="23">D73+F73</f>
        <v>0</v>
      </c>
      <c r="I73" s="36">
        <f t="shared" ref="I73" si="24">E73+G73</f>
        <v>172767478.53</v>
      </c>
      <c r="J73" s="36">
        <f t="shared" ref="J73" si="25">+IF(H73&gt;I73,H73-I73,0)</f>
        <v>0</v>
      </c>
      <c r="K73" s="36">
        <f t="shared" ref="K73" si="26">+IF(I73&gt;H73,I73-H73,0)</f>
        <v>172767478.53</v>
      </c>
    </row>
    <row r="74" spans="1:12" ht="12.75" customHeight="1">
      <c r="A74" s="429" t="str">
        <f t="shared" si="4"/>
        <v>445</v>
      </c>
      <c r="B74" s="52" t="s">
        <v>278</v>
      </c>
      <c r="C74" s="52" t="s">
        <v>279</v>
      </c>
      <c r="D74" s="53">
        <v>1167729874.6600001</v>
      </c>
      <c r="E74" s="53"/>
      <c r="F74" s="36"/>
      <c r="G74" s="36"/>
      <c r="H74" s="36">
        <f t="shared" si="14"/>
        <v>1167729874.6600001</v>
      </c>
      <c r="I74" s="36">
        <f t="shared" si="15"/>
        <v>0</v>
      </c>
      <c r="J74" s="36">
        <f t="shared" si="16"/>
        <v>1167729874.6600001</v>
      </c>
      <c r="K74" s="36">
        <f t="shared" si="17"/>
        <v>0</v>
      </c>
    </row>
    <row r="75" spans="1:12" ht="12.75" customHeight="1">
      <c r="A75" s="429" t="str">
        <f t="shared" si="4"/>
        <v>448</v>
      </c>
      <c r="B75" s="52" t="s">
        <v>280</v>
      </c>
      <c r="C75" s="52" t="s">
        <v>31</v>
      </c>
      <c r="D75" s="53"/>
      <c r="E75" s="53">
        <v>104950982.5</v>
      </c>
      <c r="F75" s="36"/>
      <c r="G75" s="36"/>
      <c r="H75" s="36">
        <f t="shared" si="14"/>
        <v>0</v>
      </c>
      <c r="I75" s="36">
        <f t="shared" si="15"/>
        <v>104950982.5</v>
      </c>
      <c r="J75" s="36">
        <f t="shared" si="16"/>
        <v>0</v>
      </c>
      <c r="K75" s="36">
        <f t="shared" si="17"/>
        <v>104950982.5</v>
      </c>
    </row>
    <row r="76" spans="1:12" ht="12.75" customHeight="1">
      <c r="A76" s="429" t="str">
        <f t="shared" si="4"/>
        <v>455</v>
      </c>
      <c r="B76" s="52" t="s">
        <v>32</v>
      </c>
      <c r="C76" s="52" t="s">
        <v>33</v>
      </c>
      <c r="D76" s="53"/>
      <c r="E76" s="53">
        <v>4200027525.6599998</v>
      </c>
      <c r="F76" s="36"/>
      <c r="G76" s="36"/>
      <c r="H76" s="36">
        <f t="shared" si="14"/>
        <v>0</v>
      </c>
      <c r="I76" s="36">
        <f t="shared" si="15"/>
        <v>4200027525.6599998</v>
      </c>
      <c r="J76" s="36">
        <f t="shared" si="16"/>
        <v>0</v>
      </c>
      <c r="K76" s="36">
        <f t="shared" si="17"/>
        <v>4200027525.6599998</v>
      </c>
    </row>
    <row r="77" spans="1:12" ht="12.75" hidden="1" customHeight="1">
      <c r="A77" s="429" t="str">
        <f t="shared" si="4"/>
        <v>455</v>
      </c>
      <c r="B77" s="52" t="s">
        <v>281</v>
      </c>
      <c r="C77" s="52" t="s">
        <v>282</v>
      </c>
      <c r="D77" s="53"/>
      <c r="E77" s="53"/>
      <c r="F77" s="36"/>
      <c r="G77" s="36"/>
      <c r="H77" s="36">
        <f t="shared" si="14"/>
        <v>0</v>
      </c>
      <c r="I77" s="36">
        <f t="shared" si="15"/>
        <v>0</v>
      </c>
      <c r="J77" s="36">
        <f t="shared" si="16"/>
        <v>0</v>
      </c>
      <c r="K77" s="36">
        <f t="shared" si="17"/>
        <v>0</v>
      </c>
    </row>
    <row r="78" spans="1:12" ht="12.75" customHeight="1">
      <c r="A78" s="429" t="str">
        <f t="shared" si="4"/>
        <v>455</v>
      </c>
      <c r="B78" s="52" t="s">
        <v>34</v>
      </c>
      <c r="C78" s="52" t="s">
        <v>35</v>
      </c>
      <c r="D78" s="53"/>
      <c r="E78" s="53"/>
      <c r="F78" s="36"/>
      <c r="G78" s="36"/>
      <c r="H78" s="36">
        <f t="shared" si="14"/>
        <v>0</v>
      </c>
      <c r="I78" s="36">
        <f t="shared" si="15"/>
        <v>0</v>
      </c>
      <c r="J78" s="36">
        <f t="shared" si="16"/>
        <v>0</v>
      </c>
      <c r="K78" s="36">
        <f t="shared" si="17"/>
        <v>0</v>
      </c>
    </row>
    <row r="79" spans="1:12" ht="12.75" customHeight="1">
      <c r="A79" s="429" t="str">
        <f t="shared" si="4"/>
        <v>467</v>
      </c>
      <c r="B79" s="52" t="s">
        <v>283</v>
      </c>
      <c r="C79" s="52" t="s">
        <v>37</v>
      </c>
      <c r="D79" s="53">
        <v>1908431437.78</v>
      </c>
      <c r="E79" s="53"/>
      <c r="F79" s="36"/>
      <c r="G79" s="36"/>
      <c r="H79" s="36">
        <f t="shared" si="14"/>
        <v>1908431437.78</v>
      </c>
      <c r="I79" s="36">
        <f t="shared" si="15"/>
        <v>0</v>
      </c>
      <c r="J79" s="36">
        <f>+H79</f>
        <v>1908431437.78</v>
      </c>
      <c r="K79" s="36">
        <f>+I79</f>
        <v>0</v>
      </c>
      <c r="L79" s="464"/>
    </row>
    <row r="80" spans="1:12" ht="12.75" customHeight="1">
      <c r="A80" s="429" t="str">
        <f t="shared" si="4"/>
        <v>467</v>
      </c>
      <c r="B80" s="52" t="s">
        <v>1058</v>
      </c>
      <c r="C80" s="52" t="s">
        <v>36</v>
      </c>
      <c r="D80" s="53">
        <v>108000000</v>
      </c>
      <c r="E80" s="53"/>
      <c r="F80" s="36"/>
      <c r="G80" s="36"/>
      <c r="H80" s="36">
        <f t="shared" si="14"/>
        <v>108000000</v>
      </c>
      <c r="I80" s="36">
        <f t="shared" si="15"/>
        <v>0</v>
      </c>
      <c r="J80" s="36">
        <f t="shared" si="16"/>
        <v>108000000</v>
      </c>
      <c r="K80" s="36">
        <f t="shared" si="17"/>
        <v>0</v>
      </c>
    </row>
    <row r="81" spans="1:11" ht="12.75" hidden="1" customHeight="1">
      <c r="A81" s="429" t="str">
        <f t="shared" si="4"/>
        <v>468</v>
      </c>
      <c r="B81" s="52" t="s">
        <v>284</v>
      </c>
      <c r="C81" s="52" t="s">
        <v>38</v>
      </c>
      <c r="D81" s="53"/>
      <c r="E81" s="53"/>
      <c r="F81" s="36"/>
      <c r="G81" s="36"/>
      <c r="H81" s="36">
        <f>D81+F81</f>
        <v>0</v>
      </c>
      <c r="I81" s="36">
        <f>E81+G81</f>
        <v>0</v>
      </c>
      <c r="J81" s="36">
        <f>+IF(H81&gt;I81,H81-I81,0)</f>
        <v>0</v>
      </c>
      <c r="K81" s="36">
        <f>+IF(I81&gt;H81,I81-H81,0)</f>
        <v>0</v>
      </c>
    </row>
    <row r="82" spans="1:11" ht="12.75" hidden="1" customHeight="1">
      <c r="A82" s="429" t="str">
        <f t="shared" si="4"/>
        <v>476</v>
      </c>
      <c r="B82" s="52" t="s">
        <v>285</v>
      </c>
      <c r="C82" s="52" t="s">
        <v>39</v>
      </c>
      <c r="D82" s="53"/>
      <c r="E82" s="53"/>
      <c r="F82" s="36"/>
      <c r="G82" s="36"/>
      <c r="H82" s="36">
        <f t="shared" si="14"/>
        <v>0</v>
      </c>
      <c r="I82" s="36">
        <f t="shared" si="15"/>
        <v>0</v>
      </c>
      <c r="J82" s="36">
        <f t="shared" si="16"/>
        <v>0</v>
      </c>
      <c r="K82" s="36">
        <f t="shared" si="17"/>
        <v>0</v>
      </c>
    </row>
    <row r="83" spans="1:11" ht="12.75" hidden="1" customHeight="1">
      <c r="A83" s="429" t="str">
        <f t="shared" si="4"/>
        <v>481</v>
      </c>
      <c r="B83" s="52" t="s">
        <v>585</v>
      </c>
      <c r="C83" s="52" t="s">
        <v>586</v>
      </c>
      <c r="D83" s="53"/>
      <c r="E83" s="53"/>
      <c r="F83" s="36"/>
      <c r="G83" s="36"/>
      <c r="H83" s="36">
        <f t="shared" si="14"/>
        <v>0</v>
      </c>
      <c r="I83" s="36">
        <f t="shared" si="15"/>
        <v>0</v>
      </c>
      <c r="J83" s="36">
        <f t="shared" si="16"/>
        <v>0</v>
      </c>
      <c r="K83" s="36">
        <f t="shared" si="17"/>
        <v>0</v>
      </c>
    </row>
    <row r="84" spans="1:11" ht="12.75" customHeight="1">
      <c r="A84" s="429" t="str">
        <f t="shared" si="4"/>
        <v>486</v>
      </c>
      <c r="B84" s="52" t="s">
        <v>286</v>
      </c>
      <c r="C84" s="52" t="s">
        <v>40</v>
      </c>
      <c r="D84" s="53">
        <v>49786809.009999998</v>
      </c>
      <c r="E84" s="53"/>
      <c r="F84" s="36"/>
      <c r="G84" s="36"/>
      <c r="H84" s="36">
        <f t="shared" si="14"/>
        <v>49786809.009999998</v>
      </c>
      <c r="I84" s="36">
        <f t="shared" si="15"/>
        <v>0</v>
      </c>
      <c r="J84" s="36">
        <f t="shared" si="16"/>
        <v>49786809.009999998</v>
      </c>
      <c r="K84" s="36">
        <f t="shared" si="17"/>
        <v>0</v>
      </c>
    </row>
    <row r="85" spans="1:11" ht="12.75" customHeight="1">
      <c r="A85" s="429" t="str">
        <f t="shared" ref="A85" si="27">LEFT(B85,3)</f>
        <v>512</v>
      </c>
      <c r="B85" s="461" t="s">
        <v>1285</v>
      </c>
      <c r="C85" s="461" t="s">
        <v>1286</v>
      </c>
      <c r="D85" s="53">
        <v>5105472</v>
      </c>
      <c r="E85" s="53"/>
      <c r="F85" s="36"/>
      <c r="G85" s="36"/>
      <c r="H85" s="36">
        <f t="shared" ref="H85" si="28">D85+F85</f>
        <v>5105472</v>
      </c>
      <c r="I85" s="36">
        <f t="shared" ref="I85" si="29">E85+G85</f>
        <v>0</v>
      </c>
      <c r="J85" s="36">
        <f t="shared" ref="J85" si="30">+IF(H85&gt;I85,H85-I85,0)</f>
        <v>5105472</v>
      </c>
      <c r="K85" s="36">
        <f t="shared" ref="K85" si="31">+IF(I85&gt;H85,I85-H85,0)</f>
        <v>0</v>
      </c>
    </row>
    <row r="86" spans="1:11" ht="12.75" customHeight="1">
      <c r="A86" s="429" t="str">
        <f t="shared" si="4"/>
        <v>512</v>
      </c>
      <c r="B86" s="52" t="s">
        <v>287</v>
      </c>
      <c r="C86" s="52" t="s">
        <v>288</v>
      </c>
      <c r="D86" s="53">
        <v>2556445.4300000002</v>
      </c>
      <c r="E86" s="53"/>
      <c r="F86" s="36"/>
      <c r="G86" s="36"/>
      <c r="H86" s="36">
        <f t="shared" si="14"/>
        <v>2556445.4300000002</v>
      </c>
      <c r="I86" s="36">
        <f t="shared" si="15"/>
        <v>0</v>
      </c>
      <c r="J86" s="36">
        <f t="shared" si="16"/>
        <v>2556445.4300000002</v>
      </c>
      <c r="K86" s="36">
        <f t="shared" si="17"/>
        <v>0</v>
      </c>
    </row>
    <row r="87" spans="1:11" ht="12.75" customHeight="1">
      <c r="A87" s="429" t="str">
        <f t="shared" si="4"/>
        <v>512</v>
      </c>
      <c r="B87" s="52" t="s">
        <v>289</v>
      </c>
      <c r="C87" s="52" t="s">
        <v>290</v>
      </c>
      <c r="D87" s="53">
        <v>12350098796.469999</v>
      </c>
      <c r="E87" s="53"/>
      <c r="F87" s="36"/>
      <c r="G87" s="36"/>
      <c r="H87" s="36">
        <f t="shared" si="14"/>
        <v>12350098796.469999</v>
      </c>
      <c r="I87" s="36">
        <f t="shared" si="15"/>
        <v>0</v>
      </c>
      <c r="J87" s="36">
        <f t="shared" si="16"/>
        <v>12350098796.469999</v>
      </c>
      <c r="K87" s="36">
        <f t="shared" si="17"/>
        <v>0</v>
      </c>
    </row>
    <row r="88" spans="1:11" ht="12.75" hidden="1" customHeight="1">
      <c r="A88" s="429" t="str">
        <f t="shared" si="4"/>
        <v>512</v>
      </c>
      <c r="B88" s="52" t="s">
        <v>291</v>
      </c>
      <c r="C88" s="52" t="s">
        <v>292</v>
      </c>
      <c r="D88" s="53"/>
      <c r="E88" s="53"/>
      <c r="F88" s="36"/>
      <c r="G88" s="36"/>
      <c r="H88" s="36">
        <f t="shared" si="14"/>
        <v>0</v>
      </c>
      <c r="I88" s="36">
        <f t="shared" si="15"/>
        <v>0</v>
      </c>
      <c r="J88" s="36">
        <f t="shared" si="16"/>
        <v>0</v>
      </c>
      <c r="K88" s="36">
        <f t="shared" si="17"/>
        <v>0</v>
      </c>
    </row>
    <row r="89" spans="1:11" ht="12.75" customHeight="1">
      <c r="A89" s="429" t="str">
        <f t="shared" si="4"/>
        <v>512</v>
      </c>
      <c r="B89" s="52" t="s">
        <v>293</v>
      </c>
      <c r="C89" s="52" t="s">
        <v>294</v>
      </c>
      <c r="D89" s="53">
        <v>162648432.86000001</v>
      </c>
      <c r="E89" s="53"/>
      <c r="F89" s="36"/>
      <c r="G89" s="36"/>
      <c r="H89" s="36">
        <f t="shared" ref="H89:H106" si="32">D89+F89</f>
        <v>162648432.86000001</v>
      </c>
      <c r="I89" s="36">
        <f t="shared" ref="I89:I106" si="33">E89+G89</f>
        <v>0</v>
      </c>
      <c r="J89" s="36">
        <f t="shared" ref="J89:J106" si="34">+IF(H89&gt;I89,H89-I89,0)</f>
        <v>162648432.86000001</v>
      </c>
      <c r="K89" s="36">
        <f t="shared" ref="K89:K106" si="35">+IF(I89&gt;H89,I89-H89,0)</f>
        <v>0</v>
      </c>
    </row>
    <row r="90" spans="1:11" ht="12.75" customHeight="1">
      <c r="A90" s="429" t="str">
        <f t="shared" ref="A90:A111" si="36">LEFT(B90,3)</f>
        <v>512</v>
      </c>
      <c r="B90" s="461" t="s">
        <v>1152</v>
      </c>
      <c r="C90" s="461" t="s">
        <v>1153</v>
      </c>
      <c r="D90" s="53">
        <v>607142.74</v>
      </c>
      <c r="E90" s="53"/>
      <c r="F90" s="36"/>
      <c r="G90" s="36"/>
      <c r="H90" s="36">
        <f t="shared" si="32"/>
        <v>607142.74</v>
      </c>
      <c r="I90" s="36">
        <f t="shared" si="33"/>
        <v>0</v>
      </c>
      <c r="J90" s="36">
        <f t="shared" si="34"/>
        <v>607142.74</v>
      </c>
      <c r="K90" s="36">
        <f t="shared" si="35"/>
        <v>0</v>
      </c>
    </row>
    <row r="91" spans="1:11" ht="12.75" customHeight="1">
      <c r="A91" s="429" t="str">
        <f t="shared" ref="A91" si="37">LEFT(B91,3)</f>
        <v>512</v>
      </c>
      <c r="B91" s="461" t="s">
        <v>1287</v>
      </c>
      <c r="C91" s="461" t="s">
        <v>1153</v>
      </c>
      <c r="D91" s="53">
        <v>8867641.3200000003</v>
      </c>
      <c r="E91" s="53"/>
      <c r="F91" s="36"/>
      <c r="G91" s="36"/>
      <c r="H91" s="36">
        <f t="shared" ref="H91" si="38">D91+F91</f>
        <v>8867641.3200000003</v>
      </c>
      <c r="I91" s="36">
        <f t="shared" ref="I91" si="39">E91+G91</f>
        <v>0</v>
      </c>
      <c r="J91" s="36">
        <f t="shared" ref="J91" si="40">+IF(H91&gt;I91,H91-I91,0)</f>
        <v>8867641.3200000003</v>
      </c>
      <c r="K91" s="36">
        <f t="shared" ref="K91" si="41">+IF(I91&gt;H91,I91-H91,0)</f>
        <v>0</v>
      </c>
    </row>
    <row r="92" spans="1:11" ht="12.75" customHeight="1">
      <c r="A92" s="429" t="str">
        <f t="shared" si="36"/>
        <v>512</v>
      </c>
      <c r="B92" s="52" t="s">
        <v>295</v>
      </c>
      <c r="C92" s="52" t="s">
        <v>296</v>
      </c>
      <c r="D92" s="53">
        <v>27005871.52</v>
      </c>
      <c r="E92" s="53"/>
      <c r="F92" s="36"/>
      <c r="G92" s="36"/>
      <c r="H92" s="36">
        <f t="shared" si="32"/>
        <v>27005871.52</v>
      </c>
      <c r="I92" s="36">
        <f t="shared" si="33"/>
        <v>0</v>
      </c>
      <c r="J92" s="36">
        <f t="shared" si="34"/>
        <v>27005871.52</v>
      </c>
      <c r="K92" s="36">
        <f t="shared" si="35"/>
        <v>0</v>
      </c>
    </row>
    <row r="93" spans="1:11" ht="12.75" hidden="1" customHeight="1">
      <c r="A93" s="429" t="str">
        <f t="shared" si="36"/>
        <v>512</v>
      </c>
      <c r="B93" s="52" t="s">
        <v>297</v>
      </c>
      <c r="C93" s="52" t="s">
        <v>41</v>
      </c>
      <c r="D93" s="53"/>
      <c r="E93" s="53"/>
      <c r="F93" s="36"/>
      <c r="G93" s="36"/>
      <c r="H93" s="36">
        <f t="shared" si="32"/>
        <v>0</v>
      </c>
      <c r="I93" s="36">
        <f t="shared" si="33"/>
        <v>0</v>
      </c>
      <c r="J93" s="36">
        <f t="shared" si="34"/>
        <v>0</v>
      </c>
      <c r="K93" s="36">
        <f t="shared" si="35"/>
        <v>0</v>
      </c>
    </row>
    <row r="94" spans="1:11" ht="12.75" customHeight="1">
      <c r="A94" s="429" t="str">
        <f t="shared" si="36"/>
        <v>512</v>
      </c>
      <c r="B94" s="52" t="s">
        <v>298</v>
      </c>
      <c r="C94" s="52" t="s">
        <v>299</v>
      </c>
      <c r="D94" s="53">
        <v>89496680.849999994</v>
      </c>
      <c r="E94" s="53"/>
      <c r="F94" s="36"/>
      <c r="G94" s="36"/>
      <c r="H94" s="36">
        <f t="shared" si="32"/>
        <v>89496680.849999994</v>
      </c>
      <c r="I94" s="36">
        <f t="shared" si="33"/>
        <v>0</v>
      </c>
      <c r="J94" s="36">
        <f t="shared" si="34"/>
        <v>89496680.849999994</v>
      </c>
      <c r="K94" s="36">
        <f t="shared" si="35"/>
        <v>0</v>
      </c>
    </row>
    <row r="95" spans="1:11" ht="12.75" hidden="1" customHeight="1">
      <c r="A95" s="429" t="str">
        <f t="shared" si="36"/>
        <v>512</v>
      </c>
      <c r="B95" s="52" t="s">
        <v>300</v>
      </c>
      <c r="C95" s="52" t="s">
        <v>301</v>
      </c>
      <c r="D95" s="53"/>
      <c r="E95" s="53"/>
      <c r="F95" s="36"/>
      <c r="G95" s="36"/>
      <c r="H95" s="36">
        <f t="shared" si="32"/>
        <v>0</v>
      </c>
      <c r="I95" s="36">
        <f t="shared" si="33"/>
        <v>0</v>
      </c>
      <c r="J95" s="36">
        <f t="shared" si="34"/>
        <v>0</v>
      </c>
      <c r="K95" s="36">
        <f t="shared" si="35"/>
        <v>0</v>
      </c>
    </row>
    <row r="96" spans="1:11" ht="12.75" hidden="1" customHeight="1">
      <c r="A96" s="429" t="str">
        <f t="shared" si="36"/>
        <v>512</v>
      </c>
      <c r="B96" s="52" t="s">
        <v>302</v>
      </c>
      <c r="C96" s="52" t="s">
        <v>303</v>
      </c>
      <c r="D96" s="53"/>
      <c r="E96" s="53"/>
      <c r="F96" s="36"/>
      <c r="G96" s="36"/>
      <c r="H96" s="36">
        <f t="shared" si="32"/>
        <v>0</v>
      </c>
      <c r="I96" s="36">
        <f t="shared" si="33"/>
        <v>0</v>
      </c>
      <c r="J96" s="36">
        <f t="shared" si="34"/>
        <v>0</v>
      </c>
      <c r="K96" s="36">
        <f t="shared" si="35"/>
        <v>0</v>
      </c>
    </row>
    <row r="97" spans="1:11" ht="12.75" hidden="1" customHeight="1">
      <c r="A97" s="429" t="str">
        <f t="shared" si="36"/>
        <v>512</v>
      </c>
      <c r="B97" s="52" t="s">
        <v>304</v>
      </c>
      <c r="C97" s="52" t="s">
        <v>305</v>
      </c>
      <c r="D97" s="53"/>
      <c r="E97" s="53"/>
      <c r="F97" s="36"/>
      <c r="G97" s="36"/>
      <c r="H97" s="36">
        <f t="shared" si="32"/>
        <v>0</v>
      </c>
      <c r="I97" s="36">
        <f t="shared" si="33"/>
        <v>0</v>
      </c>
      <c r="J97" s="36">
        <f t="shared" si="34"/>
        <v>0</v>
      </c>
      <c r="K97" s="36">
        <f t="shared" si="35"/>
        <v>0</v>
      </c>
    </row>
    <row r="98" spans="1:11" ht="12.75" hidden="1" customHeight="1">
      <c r="A98" s="429" t="str">
        <f t="shared" si="36"/>
        <v>512</v>
      </c>
      <c r="B98" s="52" t="s">
        <v>306</v>
      </c>
      <c r="C98" s="52" t="s">
        <v>307</v>
      </c>
      <c r="D98" s="53"/>
      <c r="E98" s="53"/>
      <c r="F98" s="36"/>
      <c r="G98" s="36"/>
      <c r="H98" s="36">
        <f t="shared" si="32"/>
        <v>0</v>
      </c>
      <c r="I98" s="36">
        <f t="shared" si="33"/>
        <v>0</v>
      </c>
      <c r="J98" s="36">
        <f t="shared" si="34"/>
        <v>0</v>
      </c>
      <c r="K98" s="36">
        <f t="shared" si="35"/>
        <v>0</v>
      </c>
    </row>
    <row r="99" spans="1:11" ht="12.75" customHeight="1">
      <c r="A99" s="429" t="str">
        <f t="shared" si="36"/>
        <v>512</v>
      </c>
      <c r="B99" s="52" t="s">
        <v>308</v>
      </c>
      <c r="C99" s="461" t="s">
        <v>1288</v>
      </c>
      <c r="D99" s="53">
        <v>59171636.229999997</v>
      </c>
      <c r="E99" s="53">
        <v>0</v>
      </c>
      <c r="F99" s="36"/>
      <c r="G99" s="36"/>
      <c r="H99" s="36">
        <f t="shared" si="32"/>
        <v>59171636.229999997</v>
      </c>
      <c r="I99" s="36">
        <f t="shared" si="33"/>
        <v>0</v>
      </c>
      <c r="J99" s="36">
        <f t="shared" si="34"/>
        <v>59171636.229999997</v>
      </c>
      <c r="K99" s="36">
        <f t="shared" si="35"/>
        <v>0</v>
      </c>
    </row>
    <row r="100" spans="1:11" ht="12.75" customHeight="1">
      <c r="A100" s="429" t="str">
        <f t="shared" si="36"/>
        <v>512</v>
      </c>
      <c r="B100" s="52" t="s">
        <v>309</v>
      </c>
      <c r="C100" s="461" t="s">
        <v>1289</v>
      </c>
      <c r="D100" s="53">
        <v>149740495.69</v>
      </c>
      <c r="E100" s="53"/>
      <c r="F100" s="36"/>
      <c r="G100" s="36"/>
      <c r="H100" s="36">
        <f t="shared" si="32"/>
        <v>149740495.69</v>
      </c>
      <c r="I100" s="36">
        <f t="shared" si="33"/>
        <v>0</v>
      </c>
      <c r="J100" s="36">
        <f t="shared" si="34"/>
        <v>149740495.69</v>
      </c>
      <c r="K100" s="36">
        <f t="shared" si="35"/>
        <v>0</v>
      </c>
    </row>
    <row r="101" spans="1:11" ht="12.75" hidden="1" customHeight="1">
      <c r="A101" s="429" t="str">
        <f>LEFT(B101,3)</f>
        <v>512</v>
      </c>
      <c r="B101" s="52" t="s">
        <v>1108</v>
      </c>
      <c r="C101" s="52" t="s">
        <v>1109</v>
      </c>
      <c r="D101" s="53">
        <v>0</v>
      </c>
      <c r="E101" s="53"/>
      <c r="F101" s="36"/>
      <c r="G101" s="36"/>
      <c r="H101" s="36">
        <f t="shared" ref="H101:I103" si="42">D101+F101</f>
        <v>0</v>
      </c>
      <c r="I101" s="36">
        <f t="shared" si="42"/>
        <v>0</v>
      </c>
      <c r="J101" s="36">
        <f>+IF(H101&gt;I101,H101-I101,0)</f>
        <v>0</v>
      </c>
      <c r="K101" s="36">
        <f>+IF(I101&gt;H101,I101-H101,0)</f>
        <v>0</v>
      </c>
    </row>
    <row r="102" spans="1:11" ht="12.75" hidden="1" customHeight="1">
      <c r="A102" s="429" t="str">
        <f>LEFT(B102,3)</f>
        <v>512</v>
      </c>
      <c r="B102" s="461" t="s">
        <v>1156</v>
      </c>
      <c r="C102" s="461" t="s">
        <v>1154</v>
      </c>
      <c r="D102" s="53">
        <v>0</v>
      </c>
      <c r="E102" s="53"/>
      <c r="F102" s="36"/>
      <c r="G102" s="36"/>
      <c r="H102" s="36">
        <f t="shared" si="42"/>
        <v>0</v>
      </c>
      <c r="I102" s="36">
        <f t="shared" si="42"/>
        <v>0</v>
      </c>
      <c r="J102" s="36">
        <f>+IF(H102&gt;I102,H102-I102,0)</f>
        <v>0</v>
      </c>
      <c r="K102" s="36">
        <f>+IF(I102&gt;H102,I102-H102,0)</f>
        <v>0</v>
      </c>
    </row>
    <row r="103" spans="1:11" ht="12.75" hidden="1" customHeight="1">
      <c r="A103" s="429" t="str">
        <f>LEFT(B103,3)</f>
        <v>512</v>
      </c>
      <c r="B103" s="461" t="s">
        <v>1157</v>
      </c>
      <c r="C103" s="461" t="s">
        <v>1155</v>
      </c>
      <c r="D103" s="53">
        <v>0</v>
      </c>
      <c r="E103" s="53"/>
      <c r="F103" s="36"/>
      <c r="G103" s="36"/>
      <c r="H103" s="36">
        <f t="shared" si="42"/>
        <v>0</v>
      </c>
      <c r="I103" s="36">
        <f t="shared" si="42"/>
        <v>0</v>
      </c>
      <c r="J103" s="36">
        <f>+IF(H103&gt;I103,H103-I103,0)</f>
        <v>0</v>
      </c>
      <c r="K103" s="36">
        <f>+IF(I103&gt;H103,I103-H103,0)</f>
        <v>0</v>
      </c>
    </row>
    <row r="104" spans="1:11" ht="12.75" customHeight="1">
      <c r="A104" s="429" t="str">
        <f t="shared" si="36"/>
        <v>517</v>
      </c>
      <c r="B104" s="52" t="s">
        <v>310</v>
      </c>
      <c r="C104" s="52" t="s">
        <v>42</v>
      </c>
      <c r="D104" s="53"/>
      <c r="E104" s="53">
        <v>16230192800</v>
      </c>
      <c r="F104" s="36"/>
      <c r="G104" s="36"/>
      <c r="H104" s="36">
        <f t="shared" si="32"/>
        <v>0</v>
      </c>
      <c r="I104" s="36">
        <f t="shared" si="33"/>
        <v>16230192800</v>
      </c>
      <c r="J104" s="36">
        <f t="shared" si="34"/>
        <v>0</v>
      </c>
      <c r="K104" s="36">
        <f t="shared" si="35"/>
        <v>16230192800</v>
      </c>
    </row>
    <row r="105" spans="1:11" ht="12.75" customHeight="1">
      <c r="A105" s="429" t="str">
        <f t="shared" si="36"/>
        <v>518</v>
      </c>
      <c r="B105" s="52" t="s">
        <v>362</v>
      </c>
      <c r="C105" s="52" t="s">
        <v>363</v>
      </c>
      <c r="D105" s="53"/>
      <c r="E105" s="53">
        <v>263661493.33000001</v>
      </c>
      <c r="F105" s="36"/>
      <c r="G105" s="36"/>
      <c r="H105" s="36">
        <f>D105+F105</f>
        <v>0</v>
      </c>
      <c r="I105" s="36">
        <f>E105+G105</f>
        <v>263661493.33000001</v>
      </c>
      <c r="J105" s="36">
        <f>+IF(H105&gt;I105,H105-I105,0)</f>
        <v>0</v>
      </c>
      <c r="K105" s="36">
        <f>+IF(I105&gt;H105,I105-H105,0)</f>
        <v>263661493.33000001</v>
      </c>
    </row>
    <row r="106" spans="1:11" ht="12.75" hidden="1" customHeight="1">
      <c r="A106" s="431">
        <v>515</v>
      </c>
      <c r="B106" s="52" t="s">
        <v>372</v>
      </c>
      <c r="C106" s="52" t="s">
        <v>311</v>
      </c>
      <c r="D106" s="53"/>
      <c r="E106" s="53"/>
      <c r="F106" s="36"/>
      <c r="G106" s="36"/>
      <c r="H106" s="36">
        <f t="shared" si="32"/>
        <v>0</v>
      </c>
      <c r="I106" s="36">
        <f t="shared" si="33"/>
        <v>0</v>
      </c>
      <c r="J106" s="36">
        <f t="shared" si="34"/>
        <v>0</v>
      </c>
      <c r="K106" s="36">
        <f t="shared" si="35"/>
        <v>0</v>
      </c>
    </row>
    <row r="107" spans="1:11" ht="12.75" hidden="1" customHeight="1">
      <c r="A107" s="429" t="str">
        <f t="shared" si="36"/>
        <v>519</v>
      </c>
      <c r="B107" s="52" t="s">
        <v>312</v>
      </c>
      <c r="C107" s="52" t="s">
        <v>43</v>
      </c>
      <c r="D107" s="53"/>
      <c r="E107" s="53"/>
      <c r="F107" s="36"/>
      <c r="G107" s="36"/>
      <c r="H107" s="36">
        <f t="shared" ref="H107:H118" si="43">D107+F107</f>
        <v>0</v>
      </c>
      <c r="I107" s="36">
        <f t="shared" ref="I107:I118" si="44">E107+G107</f>
        <v>0</v>
      </c>
      <c r="J107" s="36">
        <f t="shared" ref="J107:J118" si="45">+IF(H107&gt;I107,H107-I107,0)</f>
        <v>0</v>
      </c>
      <c r="K107" s="36">
        <f t="shared" ref="K107:K118" si="46">+IF(I107&gt;H107,I107-H107,0)</f>
        <v>0</v>
      </c>
    </row>
    <row r="108" spans="1:11" ht="12.75" customHeight="1">
      <c r="A108" s="429" t="str">
        <f t="shared" si="36"/>
        <v>530</v>
      </c>
      <c r="B108" s="461" t="s">
        <v>1158</v>
      </c>
      <c r="C108" s="461" t="s">
        <v>1159</v>
      </c>
      <c r="D108" s="53">
        <v>645800</v>
      </c>
      <c r="E108" s="53"/>
      <c r="F108" s="36"/>
      <c r="G108" s="36"/>
      <c r="H108" s="36">
        <f t="shared" si="43"/>
        <v>645800</v>
      </c>
      <c r="I108" s="36">
        <f t="shared" si="44"/>
        <v>0</v>
      </c>
      <c r="J108" s="36">
        <f t="shared" si="45"/>
        <v>645800</v>
      </c>
      <c r="K108" s="36">
        <f t="shared" si="46"/>
        <v>0</v>
      </c>
    </row>
    <row r="109" spans="1:11" ht="12.75" customHeight="1">
      <c r="A109" s="429" t="str">
        <f t="shared" ref="A109" si="47">LEFT(B109,3)</f>
        <v>530</v>
      </c>
      <c r="B109" s="461" t="s">
        <v>1290</v>
      </c>
      <c r="C109" s="461" t="s">
        <v>1291</v>
      </c>
      <c r="D109" s="53">
        <v>185800</v>
      </c>
      <c r="E109" s="53"/>
      <c r="F109" s="36"/>
      <c r="G109" s="36"/>
      <c r="H109" s="36">
        <f t="shared" ref="H109" si="48">D109+F109</f>
        <v>185800</v>
      </c>
      <c r="I109" s="36">
        <f t="shared" ref="I109" si="49">E109+G109</f>
        <v>0</v>
      </c>
      <c r="J109" s="36">
        <f t="shared" ref="J109" si="50">+IF(H109&gt;I109,H109-I109,0)</f>
        <v>185800</v>
      </c>
      <c r="K109" s="36">
        <f t="shared" ref="K109" si="51">+IF(I109&gt;H109,I109-H109,0)</f>
        <v>0</v>
      </c>
    </row>
    <row r="110" spans="1:11" ht="12.75" customHeight="1">
      <c r="A110" s="429" t="str">
        <f t="shared" si="36"/>
        <v>530</v>
      </c>
      <c r="B110" s="52" t="s">
        <v>313</v>
      </c>
      <c r="C110" s="52" t="s">
        <v>805</v>
      </c>
      <c r="D110" s="53">
        <v>17862862</v>
      </c>
      <c r="E110" s="53"/>
      <c r="F110" s="36"/>
      <c r="G110" s="36"/>
      <c r="H110" s="36">
        <f t="shared" si="43"/>
        <v>17862862</v>
      </c>
      <c r="I110" s="36">
        <f t="shared" si="44"/>
        <v>0</v>
      </c>
      <c r="J110" s="36">
        <f t="shared" si="45"/>
        <v>17862862</v>
      </c>
      <c r="K110" s="36">
        <f t="shared" si="46"/>
        <v>0</v>
      </c>
    </row>
    <row r="111" spans="1:11" ht="12.75" customHeight="1">
      <c r="A111" s="429" t="str">
        <f t="shared" si="36"/>
        <v>530</v>
      </c>
      <c r="B111" s="52" t="s">
        <v>314</v>
      </c>
      <c r="C111" s="461" t="s">
        <v>1090</v>
      </c>
      <c r="D111" s="53">
        <v>4185400</v>
      </c>
      <c r="E111" s="53"/>
      <c r="F111" s="53"/>
      <c r="G111" s="37"/>
      <c r="H111" s="36">
        <f t="shared" si="43"/>
        <v>4185400</v>
      </c>
      <c r="I111" s="36">
        <f t="shared" si="44"/>
        <v>0</v>
      </c>
      <c r="J111" s="36">
        <f t="shared" si="45"/>
        <v>4185400</v>
      </c>
      <c r="K111" s="36">
        <f t="shared" si="46"/>
        <v>0</v>
      </c>
    </row>
    <row r="112" spans="1:11" ht="12.75" customHeight="1">
      <c r="A112" s="429" t="str">
        <f>LEFT(B112,3)</f>
        <v>530</v>
      </c>
      <c r="B112" s="461" t="s">
        <v>1088</v>
      </c>
      <c r="C112" s="461" t="s">
        <v>1089</v>
      </c>
      <c r="D112" s="53">
        <v>2204500</v>
      </c>
      <c r="E112" s="53"/>
      <c r="F112" s="53"/>
      <c r="G112" s="37"/>
      <c r="H112" s="36">
        <f>D112+F112</f>
        <v>2204500</v>
      </c>
      <c r="I112" s="36">
        <f>E112+G112</f>
        <v>0</v>
      </c>
      <c r="J112" s="36">
        <f>+IF(H112&gt;I112,H112-I112,0)</f>
        <v>2204500</v>
      </c>
      <c r="K112" s="36">
        <f>+IF(I112&gt;H112,I112-H112,0)</f>
        <v>0</v>
      </c>
    </row>
    <row r="113" spans="1:12" ht="12.75" customHeight="1">
      <c r="A113" s="429" t="str">
        <f t="shared" ref="A113:A187" si="52">LEFT(B113,3)</f>
        <v>532</v>
      </c>
      <c r="B113" s="52" t="s">
        <v>806</v>
      </c>
      <c r="C113" s="461" t="s">
        <v>1091</v>
      </c>
      <c r="D113" s="53"/>
      <c r="E113" s="53"/>
      <c r="F113" s="36"/>
      <c r="G113" s="36"/>
      <c r="H113" s="36">
        <f t="shared" si="43"/>
        <v>0</v>
      </c>
      <c r="I113" s="36">
        <f t="shared" si="44"/>
        <v>0</v>
      </c>
      <c r="J113" s="36">
        <f t="shared" si="45"/>
        <v>0</v>
      </c>
      <c r="K113" s="36">
        <f t="shared" si="46"/>
        <v>0</v>
      </c>
    </row>
    <row r="114" spans="1:12" ht="12.75" hidden="1" customHeight="1">
      <c r="A114" s="429" t="str">
        <f>LEFT(B114,3)</f>
        <v>532</v>
      </c>
      <c r="B114" s="52" t="s">
        <v>806</v>
      </c>
      <c r="C114" s="461" t="s">
        <v>1092</v>
      </c>
      <c r="D114" s="53">
        <v>0</v>
      </c>
      <c r="E114" s="53"/>
      <c r="F114" s="36"/>
      <c r="G114" s="36"/>
      <c r="H114" s="36">
        <f>D114+F114</f>
        <v>0</v>
      </c>
      <c r="I114" s="36">
        <f>E114+G114</f>
        <v>0</v>
      </c>
      <c r="J114" s="36">
        <f>+IF(H114&gt;I114,H114-I114,0)</f>
        <v>0</v>
      </c>
      <c r="K114" s="36">
        <f>+IF(I114&gt;H114,I114-H114,0)</f>
        <v>0</v>
      </c>
    </row>
    <row r="115" spans="1:12" ht="12.75" hidden="1" customHeight="1">
      <c r="A115" s="429" t="str">
        <f>LEFT(B115,3)</f>
        <v>532</v>
      </c>
      <c r="B115" s="52" t="s">
        <v>806</v>
      </c>
      <c r="C115" s="461" t="s">
        <v>1093</v>
      </c>
      <c r="D115" s="53">
        <v>0</v>
      </c>
      <c r="E115" s="53"/>
      <c r="F115" s="36"/>
      <c r="G115" s="36"/>
      <c r="H115" s="36">
        <f>D115+F115</f>
        <v>0</v>
      </c>
      <c r="I115" s="36">
        <f>E115+G115</f>
        <v>0</v>
      </c>
      <c r="J115" s="36">
        <f>+IF(H115&gt;I115,H115-I115,0)</f>
        <v>0</v>
      </c>
      <c r="K115" s="36">
        <f>+IF(I115&gt;H115,I115-H115,0)</f>
        <v>0</v>
      </c>
    </row>
    <row r="116" spans="1:12" ht="12.75" customHeight="1">
      <c r="A116" s="429" t="str">
        <f t="shared" si="52"/>
        <v>581</v>
      </c>
      <c r="B116" s="52" t="s">
        <v>315</v>
      </c>
      <c r="C116" s="52" t="s">
        <v>316</v>
      </c>
      <c r="D116" s="53"/>
      <c r="E116" s="53"/>
      <c r="F116" s="36"/>
      <c r="G116" s="36"/>
      <c r="H116" s="36">
        <f t="shared" si="43"/>
        <v>0</v>
      </c>
      <c r="I116" s="36">
        <f t="shared" si="44"/>
        <v>0</v>
      </c>
      <c r="J116" s="36">
        <f t="shared" si="45"/>
        <v>0</v>
      </c>
      <c r="K116" s="36">
        <f t="shared" si="46"/>
        <v>0</v>
      </c>
    </row>
    <row r="117" spans="1:12" ht="12.75" customHeight="1">
      <c r="A117" s="429" t="str">
        <f t="shared" si="52"/>
        <v>582</v>
      </c>
      <c r="B117" s="52" t="s">
        <v>317</v>
      </c>
      <c r="C117" s="52" t="s">
        <v>318</v>
      </c>
      <c r="D117" s="53"/>
      <c r="E117" s="53"/>
      <c r="F117" s="36"/>
      <c r="G117" s="53"/>
      <c r="H117" s="36">
        <f t="shared" si="43"/>
        <v>0</v>
      </c>
      <c r="I117" s="36">
        <f t="shared" si="44"/>
        <v>0</v>
      </c>
      <c r="J117" s="36">
        <f t="shared" si="45"/>
        <v>0</v>
      </c>
      <c r="K117" s="36">
        <f t="shared" si="46"/>
        <v>0</v>
      </c>
    </row>
    <row r="118" spans="1:12" ht="12.75" customHeight="1" thickBot="1">
      <c r="A118" s="429" t="str">
        <f t="shared" si="52"/>
        <v>583</v>
      </c>
      <c r="B118" s="432" t="s">
        <v>319</v>
      </c>
      <c r="C118" s="432" t="s">
        <v>320</v>
      </c>
      <c r="D118" s="53"/>
      <c r="E118" s="53"/>
      <c r="F118" s="36"/>
      <c r="G118" s="53"/>
      <c r="H118" s="36">
        <f t="shared" si="43"/>
        <v>0</v>
      </c>
      <c r="I118" s="36">
        <f t="shared" si="44"/>
        <v>0</v>
      </c>
      <c r="J118" s="207">
        <f t="shared" si="45"/>
        <v>0</v>
      </c>
      <c r="K118" s="207">
        <f t="shared" si="46"/>
        <v>0</v>
      </c>
    </row>
    <row r="119" spans="1:12" ht="12.75" customHeight="1" thickBot="1">
      <c r="A119" s="433"/>
      <c r="B119" s="518" t="s">
        <v>321</v>
      </c>
      <c r="C119" s="519"/>
      <c r="D119" s="434">
        <f t="shared" ref="D119:K119" si="53">SUM(D2:D118)</f>
        <v>51640724511.340004</v>
      </c>
      <c r="E119" s="435">
        <f t="shared" si="53"/>
        <v>50630019017.529999</v>
      </c>
      <c r="F119" s="435"/>
      <c r="G119" s="435"/>
      <c r="H119" s="435">
        <f t="shared" si="53"/>
        <v>51640724511.340004</v>
      </c>
      <c r="I119" s="436">
        <f t="shared" si="53"/>
        <v>50630019017.529999</v>
      </c>
      <c r="J119" s="437">
        <f t="shared" si="53"/>
        <v>51640724511.340004</v>
      </c>
      <c r="K119" s="437">
        <f t="shared" si="53"/>
        <v>50630019017.529999</v>
      </c>
      <c r="L119" s="438">
        <f>K119-J119</f>
        <v>-1010705493.8100052</v>
      </c>
    </row>
    <row r="120" spans="1:12" ht="12.75" customHeight="1">
      <c r="A120" s="429" t="str">
        <f t="shared" si="52"/>
        <v>601</v>
      </c>
      <c r="B120" s="439" t="s">
        <v>44</v>
      </c>
      <c r="C120" s="439" t="s">
        <v>45</v>
      </c>
      <c r="D120" s="53">
        <v>21938452479.790001</v>
      </c>
      <c r="E120" s="53"/>
      <c r="F120" s="36"/>
      <c r="G120" s="36"/>
      <c r="H120" s="36">
        <f t="shared" ref="H120:H137" si="54">D120+F120</f>
        <v>21938452479.790001</v>
      </c>
      <c r="I120" s="36">
        <f t="shared" ref="I120:I137" si="55">E120+G120</f>
        <v>0</v>
      </c>
      <c r="J120" s="208">
        <f t="shared" ref="J120:J137" si="56">+IF(H120&gt;I120,H120-I120,0)</f>
        <v>21938452479.790001</v>
      </c>
      <c r="K120" s="208">
        <f t="shared" ref="K120:K137" si="57">+IF(I120&gt;H120,I120-H120,0)</f>
        <v>0</v>
      </c>
    </row>
    <row r="121" spans="1:12" ht="12.75" customHeight="1">
      <c r="A121" s="429" t="str">
        <f t="shared" si="52"/>
        <v>601</v>
      </c>
      <c r="B121" s="52" t="s">
        <v>373</v>
      </c>
      <c r="C121" s="52" t="s">
        <v>374</v>
      </c>
      <c r="D121" s="53">
        <v>439412819.19999999</v>
      </c>
      <c r="E121" s="53"/>
      <c r="F121" s="36"/>
      <c r="G121" s="36"/>
      <c r="H121" s="36">
        <f>D121+F121</f>
        <v>439412819.19999999</v>
      </c>
      <c r="I121" s="36">
        <f>E121+G121</f>
        <v>0</v>
      </c>
      <c r="J121" s="36">
        <f>+IF(H121&gt;I121,H121-I121,0)</f>
        <v>439412819.19999999</v>
      </c>
      <c r="K121" s="36">
        <f>+IF(I121&gt;H121,I121-H121,0)</f>
        <v>0</v>
      </c>
    </row>
    <row r="122" spans="1:12" ht="12.75" customHeight="1">
      <c r="A122" s="429" t="str">
        <f t="shared" si="52"/>
        <v>601</v>
      </c>
      <c r="B122" s="52" t="s">
        <v>46</v>
      </c>
      <c r="C122" s="52" t="s">
        <v>47</v>
      </c>
      <c r="D122" s="53">
        <v>76189898</v>
      </c>
      <c r="E122" s="53"/>
      <c r="F122" s="36"/>
      <c r="G122" s="36"/>
      <c r="H122" s="36">
        <f t="shared" si="54"/>
        <v>76189898</v>
      </c>
      <c r="I122" s="36">
        <f t="shared" si="55"/>
        <v>0</v>
      </c>
      <c r="J122" s="36">
        <f t="shared" si="56"/>
        <v>76189898</v>
      </c>
      <c r="K122" s="36">
        <f t="shared" si="57"/>
        <v>0</v>
      </c>
    </row>
    <row r="123" spans="1:12" ht="12.75" customHeight="1">
      <c r="A123" s="429" t="str">
        <f t="shared" si="52"/>
        <v>601</v>
      </c>
      <c r="B123" s="52" t="s">
        <v>375</v>
      </c>
      <c r="C123" s="52" t="s">
        <v>376</v>
      </c>
      <c r="D123" s="53">
        <v>0</v>
      </c>
      <c r="E123" s="53"/>
      <c r="F123" s="36"/>
      <c r="G123" s="36"/>
      <c r="H123" s="36">
        <f>D123+F123</f>
        <v>0</v>
      </c>
      <c r="I123" s="36">
        <f>E123+G123</f>
        <v>0</v>
      </c>
      <c r="J123" s="36">
        <f>+IF(H123&gt;I123,H123-I123,0)</f>
        <v>0</v>
      </c>
      <c r="K123" s="36">
        <f>+IF(I123&gt;H123,I123-H123,0)</f>
        <v>0</v>
      </c>
    </row>
    <row r="124" spans="1:12" ht="12.75" customHeight="1">
      <c r="A124" s="429" t="str">
        <f t="shared" si="52"/>
        <v>601</v>
      </c>
      <c r="B124" s="52" t="s">
        <v>48</v>
      </c>
      <c r="C124" s="52" t="s">
        <v>49</v>
      </c>
      <c r="D124" s="53">
        <v>10986375</v>
      </c>
      <c r="E124" s="53"/>
      <c r="F124" s="36"/>
      <c r="G124" s="36"/>
      <c r="H124" s="36">
        <f t="shared" si="54"/>
        <v>10986375</v>
      </c>
      <c r="I124" s="36">
        <f t="shared" si="55"/>
        <v>0</v>
      </c>
      <c r="J124" s="36">
        <f t="shared" si="56"/>
        <v>10986375</v>
      </c>
      <c r="K124" s="36">
        <f t="shared" si="57"/>
        <v>0</v>
      </c>
    </row>
    <row r="125" spans="1:12" ht="12.75" customHeight="1">
      <c r="A125" s="429" t="str">
        <f t="shared" si="52"/>
        <v>601</v>
      </c>
      <c r="B125" s="52" t="s">
        <v>865</v>
      </c>
      <c r="C125" s="52" t="s">
        <v>866</v>
      </c>
      <c r="D125" s="53">
        <v>0</v>
      </c>
      <c r="E125" s="53"/>
      <c r="F125" s="36"/>
      <c r="G125" s="36"/>
      <c r="H125" s="36">
        <f t="shared" ref="H125:I127" si="58">D125+F125</f>
        <v>0</v>
      </c>
      <c r="I125" s="36">
        <f t="shared" si="58"/>
        <v>0</v>
      </c>
      <c r="J125" s="36">
        <f>+IF(H125&gt;I125,H125-I125,0)</f>
        <v>0</v>
      </c>
      <c r="K125" s="36">
        <f>+IF(I125&gt;H125,I125-H125,0)</f>
        <v>0</v>
      </c>
    </row>
    <row r="126" spans="1:12" ht="12.75" hidden="1" customHeight="1">
      <c r="A126" s="429" t="str">
        <f>LEFT(B126,3)</f>
        <v>601</v>
      </c>
      <c r="B126" s="461" t="s">
        <v>1094</v>
      </c>
      <c r="C126" s="461" t="s">
        <v>1095</v>
      </c>
      <c r="D126" s="53">
        <v>0</v>
      </c>
      <c r="E126" s="53"/>
      <c r="F126" s="36"/>
      <c r="G126" s="36"/>
      <c r="H126" s="36">
        <f t="shared" si="58"/>
        <v>0</v>
      </c>
      <c r="I126" s="36">
        <f t="shared" si="58"/>
        <v>0</v>
      </c>
      <c r="J126" s="36">
        <f>+IF(H126&gt;I126,H126-I126,0)</f>
        <v>0</v>
      </c>
      <c r="K126" s="36">
        <f>+IF(I126&gt;H126,I126-H126,0)</f>
        <v>0</v>
      </c>
    </row>
    <row r="127" spans="1:12" ht="12.75" customHeight="1">
      <c r="A127" s="429" t="str">
        <f t="shared" si="52"/>
        <v>601</v>
      </c>
      <c r="B127" s="52" t="s">
        <v>50</v>
      </c>
      <c r="C127" s="52" t="s">
        <v>51</v>
      </c>
      <c r="D127" s="53">
        <v>0</v>
      </c>
      <c r="E127" s="53"/>
      <c r="F127" s="36"/>
      <c r="G127" s="36"/>
      <c r="H127" s="36">
        <f t="shared" si="58"/>
        <v>0</v>
      </c>
      <c r="I127" s="36">
        <f t="shared" si="58"/>
        <v>0</v>
      </c>
      <c r="J127" s="36">
        <f>+IF(H127&gt;I127,H127-I127,0)</f>
        <v>0</v>
      </c>
      <c r="K127" s="36">
        <f>+IF(I127&gt;H127,I127-H127,0)</f>
        <v>0</v>
      </c>
    </row>
    <row r="128" spans="1:12" ht="12.75" customHeight="1">
      <c r="A128" s="429" t="str">
        <f t="shared" si="52"/>
        <v>601</v>
      </c>
      <c r="B128" s="52" t="s">
        <v>52</v>
      </c>
      <c r="C128" s="52" t="s">
        <v>1098</v>
      </c>
      <c r="D128" s="53">
        <v>76334710.840000004</v>
      </c>
      <c r="E128" s="53"/>
      <c r="F128" s="36"/>
      <c r="G128" s="36"/>
      <c r="H128" s="36">
        <f t="shared" si="54"/>
        <v>76334710.840000004</v>
      </c>
      <c r="I128" s="36">
        <f t="shared" si="55"/>
        <v>0</v>
      </c>
      <c r="J128" s="36">
        <f t="shared" si="56"/>
        <v>76334710.840000004</v>
      </c>
      <c r="K128" s="36">
        <f t="shared" si="57"/>
        <v>0</v>
      </c>
    </row>
    <row r="129" spans="1:11" ht="12.75" customHeight="1">
      <c r="A129" s="429" t="str">
        <f t="shared" si="52"/>
        <v>601</v>
      </c>
      <c r="B129" s="52" t="s">
        <v>1110</v>
      </c>
      <c r="C129" s="52" t="s">
        <v>1111</v>
      </c>
      <c r="D129" s="53">
        <v>1119840</v>
      </c>
      <c r="E129" s="53"/>
      <c r="F129" s="36"/>
      <c r="G129" s="36"/>
      <c r="H129" s="36">
        <f>D129+F129</f>
        <v>1119840</v>
      </c>
      <c r="I129" s="36">
        <f>E129+G129</f>
        <v>0</v>
      </c>
      <c r="J129" s="36">
        <f>+IF(H129&gt;I129,H129-I129,0)</f>
        <v>1119840</v>
      </c>
      <c r="K129" s="36">
        <f>+IF(I129&gt;H129,I129-H129,0)</f>
        <v>0</v>
      </c>
    </row>
    <row r="130" spans="1:11" ht="12.75" customHeight="1">
      <c r="A130" s="429" t="str">
        <f t="shared" si="52"/>
        <v>602</v>
      </c>
      <c r="B130" s="52" t="s">
        <v>53</v>
      </c>
      <c r="C130" s="52" t="s">
        <v>54</v>
      </c>
      <c r="D130" s="53">
        <v>171583727.16</v>
      </c>
      <c r="E130" s="53"/>
      <c r="F130" s="36"/>
      <c r="G130" s="36"/>
      <c r="H130" s="36">
        <f>D130+F130</f>
        <v>171583727.16</v>
      </c>
      <c r="I130" s="36">
        <f>E130+G130</f>
        <v>0</v>
      </c>
      <c r="J130" s="36">
        <f>+IF(H130&gt;I130,H130-I130,0)</f>
        <v>171583727.16</v>
      </c>
      <c r="K130" s="36">
        <f>+IF(I130&gt;H130,I130-H130,0)</f>
        <v>0</v>
      </c>
    </row>
    <row r="131" spans="1:11" ht="12.75" customHeight="1">
      <c r="A131" s="429" t="str">
        <f t="shared" si="52"/>
        <v>602</v>
      </c>
      <c r="B131" s="52" t="s">
        <v>55</v>
      </c>
      <c r="C131" s="52" t="s">
        <v>56</v>
      </c>
      <c r="D131" s="53">
        <v>8334375</v>
      </c>
      <c r="E131" s="53"/>
      <c r="F131" s="36"/>
      <c r="G131" s="36"/>
      <c r="H131" s="36">
        <f t="shared" si="54"/>
        <v>8334375</v>
      </c>
      <c r="I131" s="36">
        <f t="shared" si="55"/>
        <v>0</v>
      </c>
      <c r="J131" s="36">
        <f t="shared" si="56"/>
        <v>8334375</v>
      </c>
      <c r="K131" s="36">
        <f t="shared" si="57"/>
        <v>0</v>
      </c>
    </row>
    <row r="132" spans="1:11" ht="12.75" customHeight="1">
      <c r="A132" s="429" t="str">
        <f t="shared" si="52"/>
        <v>602</v>
      </c>
      <c r="B132" s="52" t="s">
        <v>57</v>
      </c>
      <c r="C132" s="52" t="s">
        <v>58</v>
      </c>
      <c r="D132" s="53">
        <v>21006791.84</v>
      </c>
      <c r="E132" s="53"/>
      <c r="F132" s="36"/>
      <c r="G132" s="36"/>
      <c r="H132" s="36">
        <f t="shared" si="54"/>
        <v>21006791.84</v>
      </c>
      <c r="I132" s="36">
        <f t="shared" si="55"/>
        <v>0</v>
      </c>
      <c r="J132" s="36">
        <f t="shared" si="56"/>
        <v>21006791.84</v>
      </c>
      <c r="K132" s="36">
        <f t="shared" si="57"/>
        <v>0</v>
      </c>
    </row>
    <row r="133" spans="1:11" ht="12.75" customHeight="1">
      <c r="A133" s="429" t="str">
        <f t="shared" si="52"/>
        <v>602</v>
      </c>
      <c r="B133" s="52" t="s">
        <v>59</v>
      </c>
      <c r="C133" s="52" t="s">
        <v>60</v>
      </c>
      <c r="D133" s="53">
        <v>70484570.739999995</v>
      </c>
      <c r="E133" s="53"/>
      <c r="F133" s="36"/>
      <c r="G133" s="36"/>
      <c r="H133" s="36">
        <f t="shared" si="54"/>
        <v>70484570.739999995</v>
      </c>
      <c r="I133" s="36">
        <f t="shared" si="55"/>
        <v>0</v>
      </c>
      <c r="J133" s="36">
        <f t="shared" si="56"/>
        <v>70484570.739999995</v>
      </c>
      <c r="K133" s="36">
        <f t="shared" si="57"/>
        <v>0</v>
      </c>
    </row>
    <row r="134" spans="1:11" ht="12.75" customHeight="1">
      <c r="A134" s="429" t="str">
        <f t="shared" si="52"/>
        <v>602</v>
      </c>
      <c r="B134" s="52" t="s">
        <v>61</v>
      </c>
      <c r="C134" s="52" t="s">
        <v>62</v>
      </c>
      <c r="D134" s="53">
        <v>8710385.2300000004</v>
      </c>
      <c r="E134" s="53"/>
      <c r="F134" s="36"/>
      <c r="G134" s="36"/>
      <c r="H134" s="36">
        <f t="shared" si="54"/>
        <v>8710385.2300000004</v>
      </c>
      <c r="I134" s="36">
        <f t="shared" si="55"/>
        <v>0</v>
      </c>
      <c r="J134" s="36">
        <f t="shared" si="56"/>
        <v>8710385.2300000004</v>
      </c>
      <c r="K134" s="36">
        <f t="shared" si="57"/>
        <v>0</v>
      </c>
    </row>
    <row r="135" spans="1:11" ht="12.75" customHeight="1">
      <c r="A135" s="429" t="str">
        <f t="shared" si="52"/>
        <v>602</v>
      </c>
      <c r="B135" s="52" t="s">
        <v>63</v>
      </c>
      <c r="C135" s="52" t="s">
        <v>64</v>
      </c>
      <c r="D135" s="53">
        <v>514460.94</v>
      </c>
      <c r="E135" s="53"/>
      <c r="F135" s="36"/>
      <c r="G135" s="36"/>
      <c r="H135" s="36">
        <f t="shared" si="54"/>
        <v>514460.94</v>
      </c>
      <c r="I135" s="36">
        <f t="shared" si="55"/>
        <v>0</v>
      </c>
      <c r="J135" s="36">
        <f t="shared" si="56"/>
        <v>514460.94</v>
      </c>
      <c r="K135" s="36">
        <f t="shared" si="57"/>
        <v>0</v>
      </c>
    </row>
    <row r="136" spans="1:11" ht="12.75" customHeight="1">
      <c r="A136" s="429" t="str">
        <f t="shared" si="52"/>
        <v>602</v>
      </c>
      <c r="B136" s="52" t="s">
        <v>65</v>
      </c>
      <c r="C136" s="52" t="s">
        <v>66</v>
      </c>
      <c r="D136" s="53">
        <v>0</v>
      </c>
      <c r="E136" s="53"/>
      <c r="F136" s="36"/>
      <c r="G136" s="36"/>
      <c r="H136" s="36">
        <f t="shared" si="54"/>
        <v>0</v>
      </c>
      <c r="I136" s="36">
        <f t="shared" si="55"/>
        <v>0</v>
      </c>
      <c r="J136" s="36">
        <f>+IF(H136&gt;I136,H136-I136,0)</f>
        <v>0</v>
      </c>
      <c r="K136" s="36">
        <f t="shared" si="57"/>
        <v>0</v>
      </c>
    </row>
    <row r="137" spans="1:11" ht="12.75" customHeight="1">
      <c r="A137" s="429" t="str">
        <f t="shared" si="52"/>
        <v>602</v>
      </c>
      <c r="B137" s="52" t="s">
        <v>67</v>
      </c>
      <c r="C137" s="52" t="s">
        <v>807</v>
      </c>
      <c r="D137" s="53">
        <v>16180100.01</v>
      </c>
      <c r="E137" s="53"/>
      <c r="F137" s="36"/>
      <c r="G137" s="36"/>
      <c r="H137" s="36">
        <f t="shared" si="54"/>
        <v>16180100.01</v>
      </c>
      <c r="I137" s="36">
        <f t="shared" si="55"/>
        <v>0</v>
      </c>
      <c r="J137" s="36">
        <f t="shared" si="56"/>
        <v>16180100.01</v>
      </c>
      <c r="K137" s="36">
        <f t="shared" si="57"/>
        <v>0</v>
      </c>
    </row>
    <row r="138" spans="1:11" ht="12.75" customHeight="1">
      <c r="A138" s="429" t="str">
        <f t="shared" si="52"/>
        <v>602</v>
      </c>
      <c r="B138" s="52" t="s">
        <v>68</v>
      </c>
      <c r="C138" s="52" t="s">
        <v>69</v>
      </c>
      <c r="D138" s="53">
        <v>317925628.94</v>
      </c>
      <c r="E138" s="53"/>
      <c r="F138" s="36"/>
      <c r="G138" s="36"/>
      <c r="H138" s="36">
        <f t="shared" ref="H138:H218" si="59">D138+F138</f>
        <v>317925628.94</v>
      </c>
      <c r="I138" s="36">
        <f t="shared" ref="I138:I216" si="60">E138+G138</f>
        <v>0</v>
      </c>
      <c r="J138" s="36">
        <f t="shared" ref="J138:J216" si="61">+IF(H138&gt;I138,H138-I138,0)</f>
        <v>317925628.94</v>
      </c>
      <c r="K138" s="36">
        <f t="shared" ref="K138:K216" si="62">+IF(I138&gt;H138,I138-H138,0)</f>
        <v>0</v>
      </c>
    </row>
    <row r="139" spans="1:11" ht="12.75" hidden="1" customHeight="1">
      <c r="A139" s="429" t="str">
        <f t="shared" si="52"/>
        <v>602</v>
      </c>
      <c r="B139" s="52" t="s">
        <v>322</v>
      </c>
      <c r="C139" s="52" t="s">
        <v>323</v>
      </c>
      <c r="D139" s="53"/>
      <c r="E139" s="53"/>
      <c r="F139" s="36"/>
      <c r="G139" s="36"/>
      <c r="H139" s="36">
        <f t="shared" si="59"/>
        <v>0</v>
      </c>
      <c r="I139" s="36">
        <f t="shared" si="60"/>
        <v>0</v>
      </c>
      <c r="J139" s="36">
        <f t="shared" si="61"/>
        <v>0</v>
      </c>
      <c r="K139" s="36">
        <f t="shared" si="62"/>
        <v>0</v>
      </c>
    </row>
    <row r="140" spans="1:11" ht="12.75" customHeight="1">
      <c r="A140" s="429" t="str">
        <f t="shared" si="52"/>
        <v>603</v>
      </c>
      <c r="B140" s="52" t="s">
        <v>377</v>
      </c>
      <c r="C140" s="52" t="s">
        <v>378</v>
      </c>
      <c r="D140" s="53"/>
      <c r="E140" s="53">
        <v>337474715.87</v>
      </c>
      <c r="F140" s="36"/>
      <c r="G140" s="36"/>
      <c r="H140" s="36">
        <f t="shared" ref="H140:I143" si="63">D140+F140</f>
        <v>0</v>
      </c>
      <c r="I140" s="36">
        <f t="shared" si="63"/>
        <v>337474715.87</v>
      </c>
      <c r="J140" s="36">
        <f>+IF(H140&gt;I140,H140-I140,0)</f>
        <v>0</v>
      </c>
      <c r="K140" s="36">
        <f>+IF(I140&gt;H140,I140-H140,0)</f>
        <v>337474715.87</v>
      </c>
    </row>
    <row r="141" spans="1:11" ht="12.75" customHeight="1">
      <c r="A141" s="429" t="str">
        <f t="shared" si="52"/>
        <v>603</v>
      </c>
      <c r="B141" s="52" t="s">
        <v>364</v>
      </c>
      <c r="C141" s="52" t="s">
        <v>379</v>
      </c>
      <c r="D141" s="53"/>
      <c r="E141" s="53">
        <v>510716.64</v>
      </c>
      <c r="F141" s="36"/>
      <c r="G141" s="36"/>
      <c r="H141" s="36">
        <f t="shared" si="63"/>
        <v>0</v>
      </c>
      <c r="I141" s="36">
        <f t="shared" si="63"/>
        <v>510716.64</v>
      </c>
      <c r="J141" s="36">
        <f>+IF(H141&gt;I141,H141-I141,0)</f>
        <v>0</v>
      </c>
      <c r="K141" s="36">
        <f>+IF(I141&gt;H141,I141-H141,0)</f>
        <v>510716.64</v>
      </c>
    </row>
    <row r="142" spans="1:11" ht="12.75" customHeight="1">
      <c r="A142" s="429" t="str">
        <f t="shared" si="52"/>
        <v>603</v>
      </c>
      <c r="B142" s="52" t="s">
        <v>380</v>
      </c>
      <c r="C142" s="52" t="s">
        <v>381</v>
      </c>
      <c r="D142" s="53"/>
      <c r="E142" s="53">
        <v>19028532.98</v>
      </c>
      <c r="F142" s="36"/>
      <c r="G142" s="36"/>
      <c r="H142" s="36">
        <f>D142+F142</f>
        <v>0</v>
      </c>
      <c r="I142" s="36">
        <f>E142+G142</f>
        <v>19028532.98</v>
      </c>
      <c r="J142" s="36">
        <f>+IF(H142&gt;I142,H142-I142,0)</f>
        <v>0</v>
      </c>
      <c r="K142" s="36">
        <f>+IF(I142&gt;H142,I142-H142,0)</f>
        <v>19028532.98</v>
      </c>
    </row>
    <row r="143" spans="1:11" ht="12.75" customHeight="1">
      <c r="A143" s="429" t="str">
        <f t="shared" si="52"/>
        <v>603</v>
      </c>
      <c r="B143" s="52" t="s">
        <v>365</v>
      </c>
      <c r="C143" s="52" t="s">
        <v>382</v>
      </c>
      <c r="D143" s="53"/>
      <c r="E143" s="53">
        <v>115193800.12</v>
      </c>
      <c r="F143" s="36"/>
      <c r="G143" s="36"/>
      <c r="H143" s="36">
        <f t="shared" si="63"/>
        <v>0</v>
      </c>
      <c r="I143" s="36">
        <f t="shared" si="63"/>
        <v>115193800.12</v>
      </c>
      <c r="J143" s="36">
        <f>+IF(H143&gt;I143,H143-I143,0)</f>
        <v>0</v>
      </c>
      <c r="K143" s="36">
        <f>+IF(I143&gt;H143,I143-H143,0)</f>
        <v>115193800.12</v>
      </c>
    </row>
    <row r="144" spans="1:11" ht="12.75" customHeight="1">
      <c r="A144" s="429" t="str">
        <f t="shared" si="52"/>
        <v>604</v>
      </c>
      <c r="B144" s="52" t="s">
        <v>70</v>
      </c>
      <c r="C144" s="52" t="s">
        <v>71</v>
      </c>
      <c r="D144" s="53">
        <v>46816469.990000002</v>
      </c>
      <c r="E144" s="53"/>
      <c r="F144" s="36"/>
      <c r="G144" s="36"/>
      <c r="H144" s="36">
        <f t="shared" si="59"/>
        <v>46816469.990000002</v>
      </c>
      <c r="I144" s="36">
        <f t="shared" si="60"/>
        <v>0</v>
      </c>
      <c r="J144" s="36">
        <f t="shared" si="61"/>
        <v>46816469.990000002</v>
      </c>
      <c r="K144" s="36">
        <f t="shared" si="62"/>
        <v>0</v>
      </c>
    </row>
    <row r="145" spans="1:11" ht="12.75" customHeight="1">
      <c r="A145" s="429" t="str">
        <f t="shared" si="52"/>
        <v>606</v>
      </c>
      <c r="B145" s="52" t="s">
        <v>72</v>
      </c>
      <c r="C145" s="52" t="s">
        <v>73</v>
      </c>
      <c r="D145" s="53">
        <v>92424214.560000002</v>
      </c>
      <c r="E145" s="53"/>
      <c r="F145" s="36"/>
      <c r="G145" s="36"/>
      <c r="H145" s="36">
        <f t="shared" si="59"/>
        <v>92424214.560000002</v>
      </c>
      <c r="I145" s="36">
        <f t="shared" si="60"/>
        <v>0</v>
      </c>
      <c r="J145" s="36">
        <f t="shared" si="61"/>
        <v>92424214.560000002</v>
      </c>
      <c r="K145" s="36">
        <f t="shared" si="62"/>
        <v>0</v>
      </c>
    </row>
    <row r="146" spans="1:11" ht="12.75" customHeight="1">
      <c r="A146" s="429" t="str">
        <f t="shared" si="52"/>
        <v>606</v>
      </c>
      <c r="B146" s="52" t="s">
        <v>74</v>
      </c>
      <c r="C146" s="52" t="s">
        <v>75</v>
      </c>
      <c r="D146" s="53">
        <v>114525002</v>
      </c>
      <c r="E146" s="53"/>
      <c r="F146" s="36"/>
      <c r="G146" s="36"/>
      <c r="H146" s="36">
        <f t="shared" si="59"/>
        <v>114525002</v>
      </c>
      <c r="I146" s="36">
        <f t="shared" si="60"/>
        <v>0</v>
      </c>
      <c r="J146" s="36">
        <f t="shared" si="61"/>
        <v>114525002</v>
      </c>
      <c r="K146" s="36">
        <f t="shared" si="62"/>
        <v>0</v>
      </c>
    </row>
    <row r="147" spans="1:11" ht="12.75" customHeight="1">
      <c r="A147" s="429" t="str">
        <f t="shared" si="52"/>
        <v>606</v>
      </c>
      <c r="B147" s="52" t="s">
        <v>78</v>
      </c>
      <c r="C147" s="52" t="s">
        <v>79</v>
      </c>
      <c r="D147" s="53">
        <v>62300042.920000002</v>
      </c>
      <c r="E147" s="53"/>
      <c r="F147" s="36"/>
      <c r="G147" s="36"/>
      <c r="H147" s="36">
        <f t="shared" si="59"/>
        <v>62300042.920000002</v>
      </c>
      <c r="I147" s="36">
        <f t="shared" si="60"/>
        <v>0</v>
      </c>
      <c r="J147" s="36">
        <f t="shared" si="61"/>
        <v>62300042.920000002</v>
      </c>
      <c r="K147" s="36">
        <f t="shared" si="62"/>
        <v>0</v>
      </c>
    </row>
    <row r="148" spans="1:11" ht="12.75" customHeight="1">
      <c r="A148" s="429" t="str">
        <f t="shared" si="52"/>
        <v>613</v>
      </c>
      <c r="B148" s="52" t="s">
        <v>80</v>
      </c>
      <c r="C148" s="52" t="s">
        <v>81</v>
      </c>
      <c r="D148" s="53">
        <v>194961665</v>
      </c>
      <c r="E148" s="53"/>
      <c r="F148" s="36"/>
      <c r="G148" s="36"/>
      <c r="H148" s="36">
        <f t="shared" si="59"/>
        <v>194961665</v>
      </c>
      <c r="I148" s="36">
        <f t="shared" si="60"/>
        <v>0</v>
      </c>
      <c r="J148" s="36">
        <f t="shared" si="61"/>
        <v>194961665</v>
      </c>
      <c r="K148" s="36">
        <f t="shared" si="62"/>
        <v>0</v>
      </c>
    </row>
    <row r="149" spans="1:11" ht="12.75" customHeight="1">
      <c r="A149" s="429" t="str">
        <f t="shared" si="52"/>
        <v>613</v>
      </c>
      <c r="B149" s="52" t="s">
        <v>82</v>
      </c>
      <c r="C149" s="52" t="s">
        <v>83</v>
      </c>
      <c r="D149" s="53">
        <v>7375499.96</v>
      </c>
      <c r="E149" s="53"/>
      <c r="F149" s="36"/>
      <c r="G149" s="36"/>
      <c r="H149" s="36">
        <f t="shared" si="59"/>
        <v>7375499.96</v>
      </c>
      <c r="I149" s="36">
        <f t="shared" si="60"/>
        <v>0</v>
      </c>
      <c r="J149" s="36">
        <f t="shared" si="61"/>
        <v>7375499.96</v>
      </c>
      <c r="K149" s="36">
        <f t="shared" si="62"/>
        <v>0</v>
      </c>
    </row>
    <row r="150" spans="1:11" ht="12.75" customHeight="1">
      <c r="A150" s="429" t="str">
        <f t="shared" si="52"/>
        <v>615</v>
      </c>
      <c r="B150" s="52" t="s">
        <v>84</v>
      </c>
      <c r="C150" s="52" t="s">
        <v>808</v>
      </c>
      <c r="D150" s="53">
        <v>73097338.349999994</v>
      </c>
      <c r="E150" s="53"/>
      <c r="F150" s="36"/>
      <c r="G150" s="36"/>
      <c r="H150" s="36">
        <f t="shared" si="59"/>
        <v>73097338.349999994</v>
      </c>
      <c r="I150" s="36">
        <f t="shared" si="60"/>
        <v>0</v>
      </c>
      <c r="J150" s="36">
        <f t="shared" si="61"/>
        <v>73097338.349999994</v>
      </c>
      <c r="K150" s="36">
        <f t="shared" si="62"/>
        <v>0</v>
      </c>
    </row>
    <row r="151" spans="1:11" ht="12.75" customHeight="1">
      <c r="A151" s="429" t="str">
        <f t="shared" si="52"/>
        <v>615</v>
      </c>
      <c r="B151" s="52" t="s">
        <v>85</v>
      </c>
      <c r="C151" s="52" t="s">
        <v>86</v>
      </c>
      <c r="D151" s="53">
        <v>34941594.25</v>
      </c>
      <c r="E151" s="53"/>
      <c r="F151" s="36"/>
      <c r="G151" s="36"/>
      <c r="H151" s="36">
        <f t="shared" si="59"/>
        <v>34941594.25</v>
      </c>
      <c r="I151" s="36">
        <f t="shared" si="60"/>
        <v>0</v>
      </c>
      <c r="J151" s="36">
        <f t="shared" si="61"/>
        <v>34941594.25</v>
      </c>
      <c r="K151" s="36">
        <f t="shared" si="62"/>
        <v>0</v>
      </c>
    </row>
    <row r="152" spans="1:11" ht="12.75" customHeight="1">
      <c r="A152" s="429" t="str">
        <f t="shared" si="52"/>
        <v>615</v>
      </c>
      <c r="B152" s="52" t="s">
        <v>87</v>
      </c>
      <c r="C152" s="52" t="s">
        <v>88</v>
      </c>
      <c r="D152" s="53">
        <v>37007682.049999997</v>
      </c>
      <c r="E152" s="53"/>
      <c r="F152" s="36"/>
      <c r="G152" s="36"/>
      <c r="H152" s="36">
        <f t="shared" si="59"/>
        <v>37007682.049999997</v>
      </c>
      <c r="I152" s="36">
        <f t="shared" si="60"/>
        <v>0</v>
      </c>
      <c r="J152" s="36">
        <f t="shared" si="61"/>
        <v>37007682.049999997</v>
      </c>
      <c r="K152" s="36">
        <f t="shared" si="62"/>
        <v>0</v>
      </c>
    </row>
    <row r="153" spans="1:11" ht="12.75" customHeight="1">
      <c r="A153" s="429" t="str">
        <f t="shared" si="52"/>
        <v>616</v>
      </c>
      <c r="B153" s="52" t="s">
        <v>89</v>
      </c>
      <c r="C153" s="52" t="s">
        <v>90</v>
      </c>
      <c r="D153" s="53">
        <v>20713348.309999999</v>
      </c>
      <c r="E153" s="53"/>
      <c r="F153" s="36"/>
      <c r="G153" s="36"/>
      <c r="H153" s="36">
        <f t="shared" si="59"/>
        <v>20713348.309999999</v>
      </c>
      <c r="I153" s="36">
        <f t="shared" si="60"/>
        <v>0</v>
      </c>
      <c r="J153" s="36">
        <f t="shared" si="61"/>
        <v>20713348.309999999</v>
      </c>
      <c r="K153" s="36">
        <f t="shared" si="62"/>
        <v>0</v>
      </c>
    </row>
    <row r="154" spans="1:11" ht="12.75" customHeight="1">
      <c r="A154" s="429" t="str">
        <f t="shared" si="52"/>
        <v>616</v>
      </c>
      <c r="B154" s="52" t="s">
        <v>91</v>
      </c>
      <c r="C154" s="52" t="s">
        <v>92</v>
      </c>
      <c r="D154" s="53">
        <v>700000</v>
      </c>
      <c r="E154" s="53"/>
      <c r="F154" s="36"/>
      <c r="G154" s="36"/>
      <c r="H154" s="36">
        <f t="shared" si="59"/>
        <v>700000</v>
      </c>
      <c r="I154" s="36">
        <f t="shared" si="60"/>
        <v>0</v>
      </c>
      <c r="J154" s="36">
        <f t="shared" si="61"/>
        <v>700000</v>
      </c>
      <c r="K154" s="36">
        <f t="shared" si="62"/>
        <v>0</v>
      </c>
    </row>
    <row r="155" spans="1:11" ht="12.75" customHeight="1">
      <c r="A155" s="429" t="str">
        <f t="shared" si="52"/>
        <v>616</v>
      </c>
      <c r="B155" s="52" t="s">
        <v>93</v>
      </c>
      <c r="C155" s="52" t="s">
        <v>94</v>
      </c>
      <c r="D155" s="53">
        <v>18350794.719999999</v>
      </c>
      <c r="E155" s="53"/>
      <c r="F155" s="36"/>
      <c r="G155" s="36"/>
      <c r="H155" s="36">
        <f t="shared" si="59"/>
        <v>18350794.719999999</v>
      </c>
      <c r="I155" s="36">
        <f t="shared" si="60"/>
        <v>0</v>
      </c>
      <c r="J155" s="36">
        <f t="shared" si="61"/>
        <v>18350794.719999999</v>
      </c>
      <c r="K155" s="36">
        <f t="shared" si="62"/>
        <v>0</v>
      </c>
    </row>
    <row r="156" spans="1:11" ht="12.75" hidden="1" customHeight="1">
      <c r="A156" s="429" t="str">
        <f>LEFT(B156,3)</f>
        <v>616</v>
      </c>
      <c r="B156" s="52" t="s">
        <v>453</v>
      </c>
      <c r="C156" s="52" t="s">
        <v>454</v>
      </c>
      <c r="D156" s="53"/>
      <c r="E156" s="53"/>
      <c r="F156" s="36"/>
      <c r="G156" s="36"/>
      <c r="H156" s="36">
        <f>D156+F156</f>
        <v>0</v>
      </c>
      <c r="I156" s="36">
        <f>E156+G156</f>
        <v>0</v>
      </c>
      <c r="J156" s="36">
        <f>+IF(H156&gt;I156,H156-I156,0)</f>
        <v>0</v>
      </c>
      <c r="K156" s="36">
        <f>+IF(I156&gt;H156,I156-H156,0)</f>
        <v>0</v>
      </c>
    </row>
    <row r="157" spans="1:11" ht="12.75" customHeight="1">
      <c r="A157" s="429" t="str">
        <f t="shared" si="52"/>
        <v>616</v>
      </c>
      <c r="B157" s="52" t="s">
        <v>95</v>
      </c>
      <c r="C157" s="52" t="s">
        <v>96</v>
      </c>
      <c r="D157" s="53">
        <v>2037259.61</v>
      </c>
      <c r="E157" s="53"/>
      <c r="F157" s="36"/>
      <c r="G157" s="36"/>
      <c r="H157" s="36">
        <f t="shared" si="59"/>
        <v>2037259.61</v>
      </c>
      <c r="I157" s="36">
        <f t="shared" si="60"/>
        <v>0</v>
      </c>
      <c r="J157" s="36">
        <f t="shared" si="61"/>
        <v>2037259.61</v>
      </c>
      <c r="K157" s="36">
        <f t="shared" si="62"/>
        <v>0</v>
      </c>
    </row>
    <row r="158" spans="1:11" ht="12.75" customHeight="1">
      <c r="A158" s="429" t="str">
        <f t="shared" si="52"/>
        <v>617</v>
      </c>
      <c r="B158" s="52" t="s">
        <v>97</v>
      </c>
      <c r="C158" s="52" t="s">
        <v>98</v>
      </c>
      <c r="D158" s="53">
        <v>3758058.4</v>
      </c>
      <c r="E158" s="53"/>
      <c r="F158" s="36"/>
      <c r="G158" s="36"/>
      <c r="H158" s="36">
        <f t="shared" si="59"/>
        <v>3758058.4</v>
      </c>
      <c r="I158" s="36">
        <f t="shared" si="60"/>
        <v>0</v>
      </c>
      <c r="J158" s="36">
        <f t="shared" si="61"/>
        <v>3758058.4</v>
      </c>
      <c r="K158" s="36">
        <f t="shared" si="62"/>
        <v>0</v>
      </c>
    </row>
    <row r="159" spans="1:11" ht="12.75" customHeight="1">
      <c r="A159" s="429" t="str">
        <f t="shared" si="52"/>
        <v>618</v>
      </c>
      <c r="B159" s="52" t="s">
        <v>99</v>
      </c>
      <c r="C159" s="52" t="s">
        <v>100</v>
      </c>
      <c r="D159" s="53">
        <v>208600</v>
      </c>
      <c r="E159" s="53"/>
      <c r="F159" s="36"/>
      <c r="G159" s="36"/>
      <c r="H159" s="36">
        <f t="shared" si="59"/>
        <v>208600</v>
      </c>
      <c r="I159" s="36">
        <f t="shared" si="60"/>
        <v>0</v>
      </c>
      <c r="J159" s="36">
        <f t="shared" si="61"/>
        <v>208600</v>
      </c>
      <c r="K159" s="36">
        <f t="shared" si="62"/>
        <v>0</v>
      </c>
    </row>
    <row r="160" spans="1:11" ht="12.75" customHeight="1">
      <c r="A160" s="429" t="str">
        <f t="shared" si="52"/>
        <v>618</v>
      </c>
      <c r="B160" s="52" t="s">
        <v>101</v>
      </c>
      <c r="C160" s="52" t="s">
        <v>102</v>
      </c>
      <c r="D160" s="53">
        <v>2753100</v>
      </c>
      <c r="E160" s="53"/>
      <c r="F160" s="36"/>
      <c r="G160" s="36"/>
      <c r="H160" s="36">
        <f t="shared" si="59"/>
        <v>2753100</v>
      </c>
      <c r="I160" s="36">
        <f t="shared" si="60"/>
        <v>0</v>
      </c>
      <c r="J160" s="36">
        <f t="shared" si="61"/>
        <v>2753100</v>
      </c>
      <c r="K160" s="36">
        <f t="shared" si="62"/>
        <v>0</v>
      </c>
    </row>
    <row r="161" spans="1:11" ht="12.75" hidden="1" customHeight="1">
      <c r="A161" s="429" t="str">
        <f t="shared" si="52"/>
        <v>621</v>
      </c>
      <c r="B161" s="52" t="s">
        <v>103</v>
      </c>
      <c r="C161" s="52" t="s">
        <v>104</v>
      </c>
      <c r="D161" s="53"/>
      <c r="E161" s="53"/>
      <c r="F161" s="36"/>
      <c r="G161" s="36"/>
      <c r="H161" s="36">
        <f t="shared" si="59"/>
        <v>0</v>
      </c>
      <c r="I161" s="36">
        <f t="shared" si="60"/>
        <v>0</v>
      </c>
      <c r="J161" s="36">
        <f t="shared" si="61"/>
        <v>0</v>
      </c>
      <c r="K161" s="36">
        <f t="shared" si="62"/>
        <v>0</v>
      </c>
    </row>
    <row r="162" spans="1:11" ht="12.75" customHeight="1">
      <c r="A162" s="429" t="str">
        <f t="shared" si="52"/>
        <v>622</v>
      </c>
      <c r="B162" s="52" t="s">
        <v>324</v>
      </c>
      <c r="C162" s="52" t="s">
        <v>325</v>
      </c>
      <c r="D162" s="53">
        <v>977694826</v>
      </c>
      <c r="E162" s="53"/>
      <c r="F162" s="36"/>
      <c r="G162" s="36"/>
      <c r="H162" s="36">
        <f t="shared" si="59"/>
        <v>977694826</v>
      </c>
      <c r="I162" s="36">
        <f t="shared" si="60"/>
        <v>0</v>
      </c>
      <c r="J162" s="36">
        <f t="shared" si="61"/>
        <v>977694826</v>
      </c>
      <c r="K162" s="36">
        <f t="shared" si="62"/>
        <v>0</v>
      </c>
    </row>
    <row r="163" spans="1:11" ht="12.75" customHeight="1">
      <c r="A163" s="429" t="str">
        <f t="shared" si="52"/>
        <v>622</v>
      </c>
      <c r="B163" s="52" t="s">
        <v>105</v>
      </c>
      <c r="C163" s="52" t="s">
        <v>106</v>
      </c>
      <c r="D163" s="53">
        <v>75573531.060000002</v>
      </c>
      <c r="E163" s="53"/>
      <c r="F163" s="36"/>
      <c r="G163" s="36"/>
      <c r="H163" s="36">
        <f t="shared" si="59"/>
        <v>75573531.060000002</v>
      </c>
      <c r="I163" s="36">
        <f t="shared" si="60"/>
        <v>0</v>
      </c>
      <c r="J163" s="36">
        <f t="shared" si="61"/>
        <v>75573531.060000002</v>
      </c>
      <c r="K163" s="36">
        <f t="shared" si="62"/>
        <v>0</v>
      </c>
    </row>
    <row r="164" spans="1:11" ht="12.75" hidden="1" customHeight="1">
      <c r="A164" s="429" t="str">
        <f t="shared" si="52"/>
        <v>622</v>
      </c>
      <c r="B164" s="52" t="s">
        <v>809</v>
      </c>
      <c r="C164" s="52" t="s">
        <v>810</v>
      </c>
      <c r="D164" s="53"/>
      <c r="E164" s="53"/>
      <c r="F164" s="36"/>
      <c r="G164" s="36"/>
      <c r="H164" s="36">
        <f>D164+F164</f>
        <v>0</v>
      </c>
      <c r="I164" s="36">
        <f>E164+G164</f>
        <v>0</v>
      </c>
      <c r="J164" s="36">
        <f>+IF(H164&gt;I164,H164-I164,0)</f>
        <v>0</v>
      </c>
      <c r="K164" s="36">
        <f>+IF(I164&gt;H164,I164-H164,0)</f>
        <v>0</v>
      </c>
    </row>
    <row r="165" spans="1:11" ht="12.75" customHeight="1">
      <c r="A165" s="429" t="str">
        <f t="shared" si="52"/>
        <v>623</v>
      </c>
      <c r="B165" s="52" t="s">
        <v>107</v>
      </c>
      <c r="C165" s="52" t="s">
        <v>108</v>
      </c>
      <c r="D165" s="53">
        <v>19812087</v>
      </c>
      <c r="E165" s="53"/>
      <c r="F165" s="36"/>
      <c r="G165" s="36"/>
      <c r="H165" s="36">
        <f t="shared" si="59"/>
        <v>19812087</v>
      </c>
      <c r="I165" s="36">
        <f t="shared" si="60"/>
        <v>0</v>
      </c>
      <c r="J165" s="36">
        <f t="shared" si="61"/>
        <v>19812087</v>
      </c>
      <c r="K165" s="36">
        <f t="shared" si="62"/>
        <v>0</v>
      </c>
    </row>
    <row r="166" spans="1:11" ht="12.75" customHeight="1">
      <c r="A166" s="429" t="str">
        <f t="shared" si="52"/>
        <v>624</v>
      </c>
      <c r="B166" s="52" t="s">
        <v>109</v>
      </c>
      <c r="C166" s="52" t="s">
        <v>110</v>
      </c>
      <c r="D166" s="53">
        <v>29275528.100000001</v>
      </c>
      <c r="E166" s="53"/>
      <c r="F166" s="36"/>
      <c r="G166" s="36"/>
      <c r="H166" s="36">
        <f t="shared" si="59"/>
        <v>29275528.100000001</v>
      </c>
      <c r="I166" s="36">
        <f t="shared" si="60"/>
        <v>0</v>
      </c>
      <c r="J166" s="36">
        <f t="shared" si="61"/>
        <v>29275528.100000001</v>
      </c>
      <c r="K166" s="36">
        <f t="shared" si="62"/>
        <v>0</v>
      </c>
    </row>
    <row r="167" spans="1:11" ht="12.75" customHeight="1">
      <c r="A167" s="429" t="str">
        <f t="shared" si="52"/>
        <v>624</v>
      </c>
      <c r="B167" s="52" t="s">
        <v>111</v>
      </c>
      <c r="C167" s="52" t="s">
        <v>112</v>
      </c>
      <c r="D167" s="53">
        <v>54136171.460000001</v>
      </c>
      <c r="E167" s="53"/>
      <c r="F167" s="36"/>
      <c r="G167" s="36"/>
      <c r="H167" s="36">
        <f t="shared" si="59"/>
        <v>54136171.460000001</v>
      </c>
      <c r="I167" s="36">
        <f t="shared" si="60"/>
        <v>0</v>
      </c>
      <c r="J167" s="36">
        <f t="shared" si="61"/>
        <v>54136171.460000001</v>
      </c>
      <c r="K167" s="36">
        <f t="shared" si="62"/>
        <v>0</v>
      </c>
    </row>
    <row r="168" spans="1:11" ht="12.75" customHeight="1">
      <c r="A168" s="429" t="str">
        <f t="shared" si="52"/>
        <v>624</v>
      </c>
      <c r="B168" s="52" t="s">
        <v>383</v>
      </c>
      <c r="C168" s="52" t="s">
        <v>384</v>
      </c>
      <c r="D168" s="53">
        <v>42885169.32</v>
      </c>
      <c r="E168" s="53"/>
      <c r="F168" s="36"/>
      <c r="G168" s="36"/>
      <c r="H168" s="36">
        <f>D168+F168</f>
        <v>42885169.32</v>
      </c>
      <c r="I168" s="36">
        <f>E168+G168</f>
        <v>0</v>
      </c>
      <c r="J168" s="36">
        <f>+IF(H168&gt;I168,H168-I168,0)</f>
        <v>42885169.32</v>
      </c>
      <c r="K168" s="36">
        <f>+IF(I168&gt;H168,I168-H168,0)</f>
        <v>0</v>
      </c>
    </row>
    <row r="169" spans="1:11" ht="12.75" customHeight="1">
      <c r="A169" s="429" t="str">
        <f t="shared" si="52"/>
        <v>624</v>
      </c>
      <c r="B169" s="52" t="s">
        <v>113</v>
      </c>
      <c r="C169" s="52" t="s">
        <v>114</v>
      </c>
      <c r="D169" s="53">
        <v>26067592.84</v>
      </c>
      <c r="E169" s="53"/>
      <c r="F169" s="36"/>
      <c r="G169" s="36"/>
      <c r="H169" s="36">
        <f t="shared" si="59"/>
        <v>26067592.84</v>
      </c>
      <c r="I169" s="36">
        <f t="shared" si="60"/>
        <v>0</v>
      </c>
      <c r="J169" s="36">
        <f t="shared" si="61"/>
        <v>26067592.84</v>
      </c>
      <c r="K169" s="36">
        <f t="shared" si="62"/>
        <v>0</v>
      </c>
    </row>
    <row r="170" spans="1:11" ht="12.75" customHeight="1">
      <c r="A170" s="429" t="str">
        <f t="shared" si="52"/>
        <v>625</v>
      </c>
      <c r="B170" s="52" t="s">
        <v>115</v>
      </c>
      <c r="C170" s="52" t="s">
        <v>116</v>
      </c>
      <c r="D170" s="53">
        <v>63677624.990000002</v>
      </c>
      <c r="E170" s="53"/>
      <c r="F170" s="36"/>
      <c r="G170" s="36"/>
      <c r="H170" s="36">
        <f t="shared" si="59"/>
        <v>63677624.990000002</v>
      </c>
      <c r="I170" s="36">
        <f t="shared" si="60"/>
        <v>0</v>
      </c>
      <c r="J170" s="36">
        <f t="shared" si="61"/>
        <v>63677624.990000002</v>
      </c>
      <c r="K170" s="36">
        <f t="shared" si="62"/>
        <v>0</v>
      </c>
    </row>
    <row r="171" spans="1:11" ht="12.75" customHeight="1">
      <c r="A171" s="429" t="str">
        <f t="shared" si="52"/>
        <v>625</v>
      </c>
      <c r="B171" s="52" t="s">
        <v>117</v>
      </c>
      <c r="C171" s="52" t="s">
        <v>118</v>
      </c>
      <c r="D171" s="53">
        <v>85028443.290000007</v>
      </c>
      <c r="E171" s="53"/>
      <c r="F171" s="36"/>
      <c r="G171" s="36"/>
      <c r="H171" s="36">
        <f t="shared" si="59"/>
        <v>85028443.290000007</v>
      </c>
      <c r="I171" s="36">
        <f t="shared" si="60"/>
        <v>0</v>
      </c>
      <c r="J171" s="36">
        <f t="shared" si="61"/>
        <v>85028443.290000007</v>
      </c>
      <c r="K171" s="36">
        <f t="shared" si="62"/>
        <v>0</v>
      </c>
    </row>
    <row r="172" spans="1:11" ht="12.75" customHeight="1">
      <c r="A172" s="429" t="str">
        <f t="shared" si="52"/>
        <v>625</v>
      </c>
      <c r="B172" s="52" t="s">
        <v>119</v>
      </c>
      <c r="C172" s="52" t="s">
        <v>120</v>
      </c>
      <c r="D172" s="53">
        <v>276000</v>
      </c>
      <c r="E172" s="53"/>
      <c r="F172" s="36"/>
      <c r="G172" s="36"/>
      <c r="H172" s="36">
        <f t="shared" si="59"/>
        <v>276000</v>
      </c>
      <c r="I172" s="36">
        <f t="shared" si="60"/>
        <v>0</v>
      </c>
      <c r="J172" s="36">
        <f t="shared" si="61"/>
        <v>276000</v>
      </c>
      <c r="K172" s="36">
        <f t="shared" si="62"/>
        <v>0</v>
      </c>
    </row>
    <row r="173" spans="1:11" ht="12.75" customHeight="1">
      <c r="A173" s="429" t="str">
        <f t="shared" si="52"/>
        <v>626</v>
      </c>
      <c r="B173" s="52" t="s">
        <v>121</v>
      </c>
      <c r="C173" s="52" t="s">
        <v>122</v>
      </c>
      <c r="D173" s="53">
        <v>173600</v>
      </c>
      <c r="E173" s="53"/>
      <c r="F173" s="36"/>
      <c r="G173" s="36"/>
      <c r="H173" s="36">
        <f t="shared" si="59"/>
        <v>173600</v>
      </c>
      <c r="I173" s="36">
        <f t="shared" si="60"/>
        <v>0</v>
      </c>
      <c r="J173" s="36">
        <f t="shared" si="61"/>
        <v>173600</v>
      </c>
      <c r="K173" s="36">
        <f t="shared" si="62"/>
        <v>0</v>
      </c>
    </row>
    <row r="174" spans="1:11" ht="12.75" customHeight="1">
      <c r="A174" s="429" t="str">
        <f t="shared" si="52"/>
        <v>626</v>
      </c>
      <c r="B174" s="52" t="s">
        <v>123</v>
      </c>
      <c r="C174" s="52" t="s">
        <v>124</v>
      </c>
      <c r="D174" s="53">
        <v>11653896.43</v>
      </c>
      <c r="E174" s="53"/>
      <c r="F174" s="36"/>
      <c r="G174" s="36"/>
      <c r="H174" s="36">
        <f t="shared" si="59"/>
        <v>11653896.43</v>
      </c>
      <c r="I174" s="36">
        <f t="shared" si="60"/>
        <v>0</v>
      </c>
      <c r="J174" s="36">
        <f t="shared" si="61"/>
        <v>11653896.43</v>
      </c>
      <c r="K174" s="36">
        <f t="shared" si="62"/>
        <v>0</v>
      </c>
    </row>
    <row r="175" spans="1:11" ht="12.75" customHeight="1">
      <c r="A175" s="429" t="str">
        <f t="shared" si="52"/>
        <v>626</v>
      </c>
      <c r="B175" s="52" t="s">
        <v>125</v>
      </c>
      <c r="C175" s="52" t="s">
        <v>126</v>
      </c>
      <c r="D175" s="53">
        <v>513000</v>
      </c>
      <c r="E175" s="53"/>
      <c r="F175" s="36"/>
      <c r="G175" s="36"/>
      <c r="H175" s="36">
        <f t="shared" si="59"/>
        <v>513000</v>
      </c>
      <c r="I175" s="36">
        <f t="shared" si="60"/>
        <v>0</v>
      </c>
      <c r="J175" s="36">
        <f t="shared" si="61"/>
        <v>513000</v>
      </c>
      <c r="K175" s="36">
        <f t="shared" si="62"/>
        <v>0</v>
      </c>
    </row>
    <row r="176" spans="1:11" ht="12.75" customHeight="1">
      <c r="A176" s="429" t="str">
        <f t="shared" si="52"/>
        <v>626</v>
      </c>
      <c r="B176" s="52" t="s">
        <v>127</v>
      </c>
      <c r="C176" s="52" t="s">
        <v>326</v>
      </c>
      <c r="D176" s="53">
        <v>31622925.48</v>
      </c>
      <c r="E176" s="53"/>
      <c r="F176" s="36"/>
      <c r="G176" s="36"/>
      <c r="H176" s="36">
        <f t="shared" si="59"/>
        <v>31622925.48</v>
      </c>
      <c r="I176" s="36">
        <f t="shared" si="60"/>
        <v>0</v>
      </c>
      <c r="J176" s="36">
        <f t="shared" si="61"/>
        <v>31622925.48</v>
      </c>
      <c r="K176" s="36">
        <f t="shared" si="62"/>
        <v>0</v>
      </c>
    </row>
    <row r="177" spans="1:11" ht="12.75" hidden="1" customHeight="1">
      <c r="A177" s="429" t="str">
        <f t="shared" si="52"/>
        <v>626</v>
      </c>
      <c r="B177" s="52" t="s">
        <v>867</v>
      </c>
      <c r="C177" s="52" t="s">
        <v>455</v>
      </c>
      <c r="D177" s="53">
        <v>0</v>
      </c>
      <c r="E177" s="53"/>
      <c r="F177" s="36"/>
      <c r="G177" s="36"/>
      <c r="H177" s="36">
        <f>D177+F177</f>
        <v>0</v>
      </c>
      <c r="I177" s="36">
        <f>E177+G177</f>
        <v>0</v>
      </c>
      <c r="J177" s="36">
        <f>+IF(H177&gt;I177,H177-I177,0)</f>
        <v>0</v>
      </c>
      <c r="K177" s="36">
        <f>+IF(I177&gt;H177,I177-H177,0)</f>
        <v>0</v>
      </c>
    </row>
    <row r="178" spans="1:11" ht="12.75" hidden="1" customHeight="1">
      <c r="A178" s="429" t="str">
        <f>LEFT(B178,3)</f>
        <v>626</v>
      </c>
      <c r="B178" s="461" t="s">
        <v>1096</v>
      </c>
      <c r="C178" s="461" t="s">
        <v>1097</v>
      </c>
      <c r="D178" s="53">
        <v>0</v>
      </c>
      <c r="E178" s="53"/>
      <c r="F178" s="36"/>
      <c r="G178" s="36"/>
      <c r="H178" s="36">
        <f>D178+F178</f>
        <v>0</v>
      </c>
      <c r="I178" s="36">
        <f>E178+G178</f>
        <v>0</v>
      </c>
      <c r="J178" s="36">
        <f>+IF(H178&gt;I178,H178-I178,0)</f>
        <v>0</v>
      </c>
      <c r="K178" s="36">
        <f>+IF(I178&gt;H178,I178-H178,0)</f>
        <v>0</v>
      </c>
    </row>
    <row r="179" spans="1:11" ht="12.75" customHeight="1">
      <c r="A179" s="429" t="str">
        <f t="shared" si="52"/>
        <v>626</v>
      </c>
      <c r="B179" s="52" t="s">
        <v>128</v>
      </c>
      <c r="C179" s="52" t="s">
        <v>129</v>
      </c>
      <c r="D179" s="53">
        <v>8266296.5599999996</v>
      </c>
      <c r="E179" s="53"/>
      <c r="F179" s="36"/>
      <c r="G179" s="36"/>
      <c r="H179" s="36">
        <f t="shared" si="59"/>
        <v>8266296.5599999996</v>
      </c>
      <c r="I179" s="36">
        <f t="shared" si="60"/>
        <v>0</v>
      </c>
      <c r="J179" s="36">
        <f t="shared" si="61"/>
        <v>8266296.5599999996</v>
      </c>
      <c r="K179" s="36">
        <f t="shared" si="62"/>
        <v>0</v>
      </c>
    </row>
    <row r="180" spans="1:11" ht="12.75" customHeight="1">
      <c r="A180" s="429" t="str">
        <f t="shared" si="52"/>
        <v>627</v>
      </c>
      <c r="B180" s="52" t="s">
        <v>130</v>
      </c>
      <c r="C180" s="52" t="s">
        <v>131</v>
      </c>
      <c r="D180" s="53">
        <v>319309728.19</v>
      </c>
      <c r="E180" s="53"/>
      <c r="F180" s="36"/>
      <c r="G180" s="36"/>
      <c r="H180" s="36">
        <f t="shared" si="59"/>
        <v>319309728.19</v>
      </c>
      <c r="I180" s="36">
        <f t="shared" si="60"/>
        <v>0</v>
      </c>
      <c r="J180" s="36">
        <f t="shared" si="61"/>
        <v>319309728.19</v>
      </c>
      <c r="K180" s="36">
        <f t="shared" si="62"/>
        <v>0</v>
      </c>
    </row>
    <row r="181" spans="1:11" ht="12.75" hidden="1" customHeight="1">
      <c r="A181" s="429" t="str">
        <f t="shared" si="52"/>
        <v>628</v>
      </c>
      <c r="B181" s="52" t="s">
        <v>868</v>
      </c>
      <c r="C181" s="52" t="s">
        <v>869</v>
      </c>
      <c r="D181" s="53"/>
      <c r="E181" s="53"/>
      <c r="F181" s="36"/>
      <c r="G181" s="36"/>
      <c r="H181" s="36">
        <f>D181+F181</f>
        <v>0</v>
      </c>
      <c r="I181" s="36">
        <f>E181+G181</f>
        <v>0</v>
      </c>
      <c r="J181" s="36">
        <f>+IF(H181&gt;I181,H181-I181,0)</f>
        <v>0</v>
      </c>
      <c r="K181" s="36">
        <f>+IF(I181&gt;H181,I181-H181,0)</f>
        <v>0</v>
      </c>
    </row>
    <row r="182" spans="1:11" ht="12.75" hidden="1" customHeight="1">
      <c r="A182" s="429" t="str">
        <f t="shared" si="52"/>
        <v>631</v>
      </c>
      <c r="B182" s="52" t="s">
        <v>132</v>
      </c>
      <c r="C182" s="52" t="s">
        <v>133</v>
      </c>
      <c r="D182" s="53"/>
      <c r="E182" s="53"/>
      <c r="F182" s="36"/>
      <c r="G182" s="36"/>
      <c r="H182" s="36">
        <f>D182+F182</f>
        <v>0</v>
      </c>
      <c r="I182" s="36">
        <f>E182+G182</f>
        <v>0</v>
      </c>
      <c r="J182" s="36">
        <f>+IF(H182&gt;I182,H182-I182,0)</f>
        <v>0</v>
      </c>
      <c r="K182" s="36">
        <f>+IF(I182&gt;H182,I182-H182,0)</f>
        <v>0</v>
      </c>
    </row>
    <row r="183" spans="1:11" ht="12.75" hidden="1" customHeight="1">
      <c r="A183" s="429" t="str">
        <f t="shared" si="52"/>
        <v>633</v>
      </c>
      <c r="B183" s="52" t="s">
        <v>134</v>
      </c>
      <c r="C183" s="52" t="s">
        <v>135</v>
      </c>
      <c r="D183" s="53"/>
      <c r="E183" s="53"/>
      <c r="F183" s="36"/>
      <c r="G183" s="36"/>
      <c r="H183" s="36">
        <f t="shared" si="59"/>
        <v>0</v>
      </c>
      <c r="I183" s="36">
        <f t="shared" si="60"/>
        <v>0</v>
      </c>
      <c r="J183" s="36">
        <f t="shared" si="61"/>
        <v>0</v>
      </c>
      <c r="K183" s="36">
        <f t="shared" si="62"/>
        <v>0</v>
      </c>
    </row>
    <row r="184" spans="1:11" ht="12.75" hidden="1" customHeight="1">
      <c r="A184" s="429" t="str">
        <f t="shared" si="52"/>
        <v>633</v>
      </c>
      <c r="B184" s="52" t="s">
        <v>136</v>
      </c>
      <c r="C184" s="52" t="s">
        <v>137</v>
      </c>
      <c r="D184" s="53"/>
      <c r="E184" s="53"/>
      <c r="F184" s="36"/>
      <c r="G184" s="36"/>
      <c r="H184" s="36">
        <f t="shared" si="59"/>
        <v>0</v>
      </c>
      <c r="I184" s="36">
        <f t="shared" si="60"/>
        <v>0</v>
      </c>
      <c r="J184" s="36">
        <f t="shared" si="61"/>
        <v>0</v>
      </c>
      <c r="K184" s="36">
        <f t="shared" si="62"/>
        <v>0</v>
      </c>
    </row>
    <row r="185" spans="1:11" ht="12.75" hidden="1" customHeight="1">
      <c r="A185" s="429" t="str">
        <f t="shared" si="52"/>
        <v>633</v>
      </c>
      <c r="B185" s="52" t="s">
        <v>327</v>
      </c>
      <c r="C185" s="52" t="s">
        <v>328</v>
      </c>
      <c r="D185" s="53"/>
      <c r="E185" s="53"/>
      <c r="F185" s="36"/>
      <c r="G185" s="36"/>
      <c r="H185" s="36">
        <f t="shared" si="59"/>
        <v>0</v>
      </c>
      <c r="I185" s="36">
        <f t="shared" si="60"/>
        <v>0</v>
      </c>
      <c r="J185" s="36">
        <f t="shared" si="61"/>
        <v>0</v>
      </c>
      <c r="K185" s="36">
        <f t="shared" si="62"/>
        <v>0</v>
      </c>
    </row>
    <row r="186" spans="1:11" ht="12.75" hidden="1" customHeight="1">
      <c r="A186" s="429" t="str">
        <f t="shared" si="52"/>
        <v>634</v>
      </c>
      <c r="B186" s="52" t="s">
        <v>329</v>
      </c>
      <c r="C186" s="52" t="s">
        <v>330</v>
      </c>
      <c r="D186" s="53"/>
      <c r="E186" s="53"/>
      <c r="F186" s="36"/>
      <c r="G186" s="36"/>
      <c r="H186" s="36">
        <f t="shared" si="59"/>
        <v>0</v>
      </c>
      <c r="I186" s="36">
        <f t="shared" si="60"/>
        <v>0</v>
      </c>
      <c r="J186" s="36">
        <f t="shared" si="61"/>
        <v>0</v>
      </c>
      <c r="K186" s="36">
        <f t="shared" si="62"/>
        <v>0</v>
      </c>
    </row>
    <row r="187" spans="1:11" ht="12.75" hidden="1" customHeight="1">
      <c r="A187" s="429" t="str">
        <f t="shared" si="52"/>
        <v>635</v>
      </c>
      <c r="B187" s="52" t="s">
        <v>385</v>
      </c>
      <c r="C187" s="52" t="s">
        <v>386</v>
      </c>
      <c r="D187" s="53"/>
      <c r="E187" s="53"/>
      <c r="F187" s="36"/>
      <c r="G187" s="36"/>
      <c r="H187" s="36">
        <f>D187+F187</f>
        <v>0</v>
      </c>
      <c r="I187" s="36">
        <f>E187+G187</f>
        <v>0</v>
      </c>
      <c r="J187" s="36">
        <f>+IF(H187&gt;I187,H187-I187,0)</f>
        <v>0</v>
      </c>
      <c r="K187" s="36">
        <f>+IF(I187&gt;H187,I187-H187,0)</f>
        <v>0</v>
      </c>
    </row>
    <row r="188" spans="1:11" ht="12.75" customHeight="1">
      <c r="A188" s="429" t="str">
        <f t="shared" ref="A188:A254" si="64">LEFT(B188,3)</f>
        <v>635</v>
      </c>
      <c r="B188" s="52" t="s">
        <v>331</v>
      </c>
      <c r="C188" s="52" t="s">
        <v>332</v>
      </c>
      <c r="D188" s="53">
        <v>15429331.310000001</v>
      </c>
      <c r="E188" s="53"/>
      <c r="F188" s="36"/>
      <c r="G188" s="36"/>
      <c r="H188" s="36">
        <f t="shared" si="59"/>
        <v>15429331.310000001</v>
      </c>
      <c r="I188" s="36">
        <f t="shared" si="60"/>
        <v>0</v>
      </c>
      <c r="J188" s="36">
        <f t="shared" si="61"/>
        <v>15429331.310000001</v>
      </c>
      <c r="K188" s="36">
        <f t="shared" si="62"/>
        <v>0</v>
      </c>
    </row>
    <row r="189" spans="1:11" ht="12.75" customHeight="1">
      <c r="A189" s="429" t="str">
        <f t="shared" si="64"/>
        <v>635</v>
      </c>
      <c r="B189" s="52" t="s">
        <v>870</v>
      </c>
      <c r="C189" s="52" t="s">
        <v>871</v>
      </c>
      <c r="D189" s="53">
        <v>605046</v>
      </c>
      <c r="E189" s="53"/>
      <c r="F189" s="36"/>
      <c r="G189" s="36"/>
      <c r="H189" s="36">
        <f t="shared" ref="H189:I191" si="65">D189+F189</f>
        <v>605046</v>
      </c>
      <c r="I189" s="36">
        <f t="shared" si="65"/>
        <v>0</v>
      </c>
      <c r="J189" s="36">
        <f>+IF(H189&gt;I189,H189-I189,0)</f>
        <v>605046</v>
      </c>
      <c r="K189" s="36">
        <f>+IF(I189&gt;H189,I189-H189,0)</f>
        <v>0</v>
      </c>
    </row>
    <row r="190" spans="1:11" ht="12.75" customHeight="1">
      <c r="A190" s="429" t="str">
        <f t="shared" si="64"/>
        <v>635</v>
      </c>
      <c r="B190" s="52" t="s">
        <v>569</v>
      </c>
      <c r="C190" s="52" t="s">
        <v>570</v>
      </c>
      <c r="D190" s="53">
        <v>3175875</v>
      </c>
      <c r="E190" s="53"/>
      <c r="F190" s="36"/>
      <c r="G190" s="36"/>
      <c r="H190" s="36">
        <f t="shared" si="65"/>
        <v>3175875</v>
      </c>
      <c r="I190" s="36">
        <f t="shared" si="65"/>
        <v>0</v>
      </c>
      <c r="J190" s="36">
        <f>+IF(H190&gt;I190,H190-I190,0)</f>
        <v>3175875</v>
      </c>
      <c r="K190" s="36">
        <f>+IF(I190&gt;H190,I190-H190,0)</f>
        <v>0</v>
      </c>
    </row>
    <row r="191" spans="1:11" ht="12.75" customHeight="1">
      <c r="A191" s="429" t="str">
        <f>LEFT(B191,3)</f>
        <v>635</v>
      </c>
      <c r="B191" s="461" t="s">
        <v>1263</v>
      </c>
      <c r="C191" s="461" t="s">
        <v>1220</v>
      </c>
      <c r="D191" s="53">
        <v>0</v>
      </c>
      <c r="E191" s="53"/>
      <c r="F191" s="36"/>
      <c r="G191" s="36"/>
      <c r="H191" s="36">
        <f t="shared" si="65"/>
        <v>0</v>
      </c>
      <c r="I191" s="36">
        <f t="shared" si="65"/>
        <v>0</v>
      </c>
      <c r="J191" s="36">
        <f>+IF(H191&gt;I191,H191-I191,0)</f>
        <v>0</v>
      </c>
      <c r="K191" s="36">
        <f>+IF(I191&gt;H191,I191-H191,0)</f>
        <v>0</v>
      </c>
    </row>
    <row r="192" spans="1:11" ht="12.75" customHeight="1">
      <c r="A192" s="429" t="str">
        <f t="shared" si="64"/>
        <v>635</v>
      </c>
      <c r="B192" s="52" t="s">
        <v>872</v>
      </c>
      <c r="C192" s="52" t="s">
        <v>333</v>
      </c>
      <c r="D192" s="53">
        <v>4872891</v>
      </c>
      <c r="E192" s="53"/>
      <c r="F192" s="36"/>
      <c r="G192" s="36"/>
      <c r="H192" s="36">
        <f t="shared" si="59"/>
        <v>4872891</v>
      </c>
      <c r="I192" s="36">
        <f t="shared" si="60"/>
        <v>0</v>
      </c>
      <c r="J192" s="36">
        <f t="shared" si="61"/>
        <v>4872891</v>
      </c>
      <c r="K192" s="36">
        <f t="shared" si="62"/>
        <v>0</v>
      </c>
    </row>
    <row r="193" spans="1:11" ht="12.75" customHeight="1">
      <c r="A193" s="429" t="str">
        <f t="shared" si="64"/>
        <v>641</v>
      </c>
      <c r="B193" s="52" t="s">
        <v>334</v>
      </c>
      <c r="C193" s="52" t="s">
        <v>335</v>
      </c>
      <c r="D193" s="53">
        <v>137041042</v>
      </c>
      <c r="E193" s="53"/>
      <c r="F193" s="36"/>
      <c r="G193" s="36"/>
      <c r="H193" s="36">
        <f t="shared" si="59"/>
        <v>137041042</v>
      </c>
      <c r="I193" s="36">
        <f t="shared" si="60"/>
        <v>0</v>
      </c>
      <c r="J193" s="36">
        <f t="shared" si="61"/>
        <v>137041042</v>
      </c>
      <c r="K193" s="36">
        <f t="shared" si="62"/>
        <v>0</v>
      </c>
    </row>
    <row r="194" spans="1:11" ht="12.75" customHeight="1">
      <c r="A194" s="429" t="str">
        <f t="shared" si="64"/>
        <v>641</v>
      </c>
      <c r="B194" s="52" t="s">
        <v>336</v>
      </c>
      <c r="C194" s="52" t="s">
        <v>337</v>
      </c>
      <c r="D194" s="53">
        <v>58741128</v>
      </c>
      <c r="E194" s="53"/>
      <c r="F194" s="36"/>
      <c r="G194" s="36"/>
      <c r="H194" s="36">
        <f t="shared" si="59"/>
        <v>58741128</v>
      </c>
      <c r="I194" s="36">
        <f t="shared" si="60"/>
        <v>0</v>
      </c>
      <c r="J194" s="36">
        <f t="shared" si="61"/>
        <v>58741128</v>
      </c>
      <c r="K194" s="36">
        <f t="shared" si="62"/>
        <v>0</v>
      </c>
    </row>
    <row r="195" spans="1:11" ht="12.75" customHeight="1">
      <c r="A195" s="429" t="str">
        <f t="shared" si="64"/>
        <v>641</v>
      </c>
      <c r="B195" s="52" t="s">
        <v>387</v>
      </c>
      <c r="C195" s="52" t="s">
        <v>388</v>
      </c>
      <c r="D195" s="53">
        <v>135180324</v>
      </c>
      <c r="E195" s="53"/>
      <c r="F195" s="36"/>
      <c r="G195" s="36"/>
      <c r="H195" s="36">
        <f>D195+F195</f>
        <v>135180324</v>
      </c>
      <c r="I195" s="36">
        <f>E195+G195</f>
        <v>0</v>
      </c>
      <c r="J195" s="36">
        <f>+IF(H195&gt;I195,H195-I195,0)</f>
        <v>135180324</v>
      </c>
      <c r="K195" s="36">
        <f>+IF(I195&gt;H195,I195-H195,0)</f>
        <v>0</v>
      </c>
    </row>
    <row r="196" spans="1:11" ht="12.75" customHeight="1">
      <c r="A196" s="429" t="str">
        <f t="shared" si="64"/>
        <v>641</v>
      </c>
      <c r="B196" s="52" t="s">
        <v>138</v>
      </c>
      <c r="C196" s="52" t="s">
        <v>139</v>
      </c>
      <c r="D196" s="53">
        <v>568242271</v>
      </c>
      <c r="E196" s="53"/>
      <c r="F196" s="36"/>
      <c r="G196" s="36"/>
      <c r="H196" s="36">
        <f t="shared" si="59"/>
        <v>568242271</v>
      </c>
      <c r="I196" s="36">
        <f t="shared" si="60"/>
        <v>0</v>
      </c>
      <c r="J196" s="36">
        <f t="shared" si="61"/>
        <v>568242271</v>
      </c>
      <c r="K196" s="36">
        <f t="shared" si="62"/>
        <v>0</v>
      </c>
    </row>
    <row r="197" spans="1:11" ht="12.75" customHeight="1">
      <c r="A197" s="429" t="str">
        <f t="shared" si="64"/>
        <v>641</v>
      </c>
      <c r="B197" s="52" t="s">
        <v>140</v>
      </c>
      <c r="C197" s="52" t="s">
        <v>141</v>
      </c>
      <c r="D197" s="53">
        <v>286024057</v>
      </c>
      <c r="E197" s="53"/>
      <c r="F197" s="36"/>
      <c r="G197" s="36"/>
      <c r="H197" s="36">
        <f t="shared" si="59"/>
        <v>286024057</v>
      </c>
      <c r="I197" s="36">
        <f t="shared" si="60"/>
        <v>0</v>
      </c>
      <c r="J197" s="36">
        <f t="shared" si="61"/>
        <v>286024057</v>
      </c>
      <c r="K197" s="36">
        <f t="shared" si="62"/>
        <v>0</v>
      </c>
    </row>
    <row r="198" spans="1:11" ht="12.75" customHeight="1">
      <c r="A198" s="429" t="str">
        <f t="shared" si="64"/>
        <v>641</v>
      </c>
      <c r="B198" s="52" t="s">
        <v>142</v>
      </c>
      <c r="C198" s="52" t="s">
        <v>143</v>
      </c>
      <c r="D198" s="53">
        <v>333300421</v>
      </c>
      <c r="E198" s="53"/>
      <c r="F198" s="36"/>
      <c r="G198" s="36"/>
      <c r="H198" s="36">
        <f t="shared" si="59"/>
        <v>333300421</v>
      </c>
      <c r="I198" s="36">
        <f t="shared" si="60"/>
        <v>0</v>
      </c>
      <c r="J198" s="36">
        <f t="shared" si="61"/>
        <v>333300421</v>
      </c>
      <c r="K198" s="36">
        <f t="shared" si="62"/>
        <v>0</v>
      </c>
    </row>
    <row r="199" spans="1:11" ht="12.75" customHeight="1">
      <c r="A199" s="429" t="str">
        <f t="shared" si="64"/>
        <v>641</v>
      </c>
      <c r="B199" s="52" t="s">
        <v>144</v>
      </c>
      <c r="C199" s="52" t="s">
        <v>145</v>
      </c>
      <c r="D199" s="53">
        <v>123861490</v>
      </c>
      <c r="E199" s="53"/>
      <c r="F199" s="36"/>
      <c r="G199" s="36"/>
      <c r="H199" s="36">
        <f t="shared" si="59"/>
        <v>123861490</v>
      </c>
      <c r="I199" s="36">
        <f t="shared" si="60"/>
        <v>0</v>
      </c>
      <c r="J199" s="36">
        <f t="shared" si="61"/>
        <v>123861490</v>
      </c>
      <c r="K199" s="36">
        <f t="shared" si="62"/>
        <v>0</v>
      </c>
    </row>
    <row r="200" spans="1:11" ht="12.75" customHeight="1">
      <c r="A200" s="429" t="str">
        <f t="shared" si="64"/>
        <v>641</v>
      </c>
      <c r="B200" s="52" t="s">
        <v>146</v>
      </c>
      <c r="C200" s="52" t="s">
        <v>147</v>
      </c>
      <c r="D200" s="53">
        <v>18396710</v>
      </c>
      <c r="E200" s="53"/>
      <c r="F200" s="36"/>
      <c r="G200" s="36"/>
      <c r="H200" s="36">
        <f t="shared" si="59"/>
        <v>18396710</v>
      </c>
      <c r="I200" s="36">
        <f t="shared" si="60"/>
        <v>0</v>
      </c>
      <c r="J200" s="36">
        <f t="shared" si="61"/>
        <v>18396710</v>
      </c>
      <c r="K200" s="36">
        <f t="shared" si="62"/>
        <v>0</v>
      </c>
    </row>
    <row r="201" spans="1:11" ht="12.75" customHeight="1">
      <c r="A201" s="429" t="str">
        <f t="shared" si="64"/>
        <v>641</v>
      </c>
      <c r="B201" s="52" t="s">
        <v>148</v>
      </c>
      <c r="C201" s="52" t="s">
        <v>149</v>
      </c>
      <c r="D201" s="53">
        <v>17183012</v>
      </c>
      <c r="E201" s="53"/>
      <c r="F201" s="36"/>
      <c r="G201" s="36"/>
      <c r="H201" s="36">
        <f t="shared" si="59"/>
        <v>17183012</v>
      </c>
      <c r="I201" s="36">
        <f t="shared" si="60"/>
        <v>0</v>
      </c>
      <c r="J201" s="36">
        <f t="shared" si="61"/>
        <v>17183012</v>
      </c>
      <c r="K201" s="36">
        <f t="shared" si="62"/>
        <v>0</v>
      </c>
    </row>
    <row r="202" spans="1:11" ht="12.75" customHeight="1">
      <c r="A202" s="429" t="str">
        <f t="shared" si="64"/>
        <v>641</v>
      </c>
      <c r="B202" s="52" t="s">
        <v>1292</v>
      </c>
      <c r="C202" s="52" t="s">
        <v>1293</v>
      </c>
      <c r="D202" s="53">
        <v>119240956</v>
      </c>
      <c r="E202" s="53"/>
      <c r="F202" s="36"/>
      <c r="G202" s="36"/>
      <c r="H202" s="36">
        <f t="shared" si="59"/>
        <v>119240956</v>
      </c>
      <c r="I202" s="36">
        <f t="shared" si="60"/>
        <v>0</v>
      </c>
      <c r="J202" s="36">
        <f t="shared" si="61"/>
        <v>119240956</v>
      </c>
      <c r="K202" s="36">
        <f t="shared" si="62"/>
        <v>0</v>
      </c>
    </row>
    <row r="203" spans="1:11" ht="12.75" customHeight="1">
      <c r="A203" s="429" t="str">
        <f t="shared" si="64"/>
        <v>645</v>
      </c>
      <c r="B203" s="52" t="s">
        <v>150</v>
      </c>
      <c r="C203" s="52" t="s">
        <v>151</v>
      </c>
      <c r="D203" s="53">
        <v>47150043</v>
      </c>
      <c r="E203" s="53"/>
      <c r="F203" s="36"/>
      <c r="G203" s="36"/>
      <c r="H203" s="36">
        <f t="shared" si="59"/>
        <v>47150043</v>
      </c>
      <c r="I203" s="36">
        <f t="shared" si="60"/>
        <v>0</v>
      </c>
      <c r="J203" s="36">
        <f t="shared" si="61"/>
        <v>47150043</v>
      </c>
      <c r="K203" s="36">
        <f t="shared" si="62"/>
        <v>0</v>
      </c>
    </row>
    <row r="204" spans="1:11" ht="12.75" customHeight="1">
      <c r="A204" s="429" t="str">
        <f t="shared" si="64"/>
        <v>645</v>
      </c>
      <c r="B204" s="52" t="s">
        <v>152</v>
      </c>
      <c r="C204" s="52" t="s">
        <v>153</v>
      </c>
      <c r="D204" s="53">
        <v>22483715</v>
      </c>
      <c r="E204" s="53"/>
      <c r="F204" s="36"/>
      <c r="G204" s="36"/>
      <c r="H204" s="36">
        <f t="shared" si="59"/>
        <v>22483715</v>
      </c>
      <c r="I204" s="36">
        <f t="shared" si="60"/>
        <v>0</v>
      </c>
      <c r="J204" s="36">
        <f t="shared" si="61"/>
        <v>22483715</v>
      </c>
      <c r="K204" s="36">
        <f t="shared" si="62"/>
        <v>0</v>
      </c>
    </row>
    <row r="205" spans="1:11" ht="12.75" customHeight="1">
      <c r="A205" s="429" t="str">
        <f t="shared" si="64"/>
        <v>645</v>
      </c>
      <c r="B205" s="52" t="s">
        <v>154</v>
      </c>
      <c r="C205" s="52" t="s">
        <v>155</v>
      </c>
      <c r="D205" s="53">
        <v>16353417</v>
      </c>
      <c r="E205" s="53"/>
      <c r="F205" s="36"/>
      <c r="G205" s="36"/>
      <c r="H205" s="36">
        <f t="shared" si="59"/>
        <v>16353417</v>
      </c>
      <c r="I205" s="36">
        <f t="shared" si="60"/>
        <v>0</v>
      </c>
      <c r="J205" s="36">
        <f t="shared" si="61"/>
        <v>16353417</v>
      </c>
      <c r="K205" s="36">
        <f t="shared" si="62"/>
        <v>0</v>
      </c>
    </row>
    <row r="206" spans="1:11" ht="12.75" customHeight="1">
      <c r="A206" s="429" t="str">
        <f t="shared" si="64"/>
        <v>645</v>
      </c>
      <c r="B206" s="52" t="s">
        <v>156</v>
      </c>
      <c r="C206" s="52" t="s">
        <v>157</v>
      </c>
      <c r="D206" s="53">
        <v>19501300</v>
      </c>
      <c r="E206" s="53"/>
      <c r="F206" s="36"/>
      <c r="G206" s="36"/>
      <c r="H206" s="36">
        <f t="shared" si="59"/>
        <v>19501300</v>
      </c>
      <c r="I206" s="36">
        <f t="shared" si="60"/>
        <v>0</v>
      </c>
      <c r="J206" s="36">
        <f t="shared" si="61"/>
        <v>19501300</v>
      </c>
      <c r="K206" s="36">
        <f t="shared" si="62"/>
        <v>0</v>
      </c>
    </row>
    <row r="207" spans="1:11" ht="12.75" customHeight="1">
      <c r="A207" s="429" t="str">
        <f t="shared" si="64"/>
        <v>645</v>
      </c>
      <c r="B207" s="52" t="s">
        <v>158</v>
      </c>
      <c r="C207" s="52" t="s">
        <v>159</v>
      </c>
      <c r="D207" s="53">
        <v>2872815</v>
      </c>
      <c r="E207" s="53"/>
      <c r="F207" s="36"/>
      <c r="G207" s="36"/>
      <c r="H207" s="36">
        <f t="shared" si="59"/>
        <v>2872815</v>
      </c>
      <c r="I207" s="36">
        <f t="shared" si="60"/>
        <v>0</v>
      </c>
      <c r="J207" s="36">
        <f t="shared" si="61"/>
        <v>2872815</v>
      </c>
      <c r="K207" s="36">
        <f t="shared" si="62"/>
        <v>0</v>
      </c>
    </row>
    <row r="208" spans="1:11" ht="12.75" customHeight="1">
      <c r="A208" s="429" t="str">
        <f t="shared" si="64"/>
        <v>645</v>
      </c>
      <c r="B208" s="52" t="s">
        <v>160</v>
      </c>
      <c r="C208" s="52" t="s">
        <v>161</v>
      </c>
      <c r="D208" s="53">
        <v>2021234</v>
      </c>
      <c r="E208" s="53"/>
      <c r="F208" s="36"/>
      <c r="G208" s="36"/>
      <c r="H208" s="36">
        <f t="shared" si="59"/>
        <v>2021234</v>
      </c>
      <c r="I208" s="36">
        <f t="shared" si="60"/>
        <v>0</v>
      </c>
      <c r="J208" s="36">
        <f t="shared" si="61"/>
        <v>2021234</v>
      </c>
      <c r="K208" s="36">
        <f t="shared" si="62"/>
        <v>0</v>
      </c>
    </row>
    <row r="209" spans="1:11" ht="12.75" customHeight="1">
      <c r="A209" s="429" t="str">
        <f>LEFT(B209,3)</f>
        <v>645</v>
      </c>
      <c r="B209" s="52" t="s">
        <v>1294</v>
      </c>
      <c r="C209" s="52" t="s">
        <v>1295</v>
      </c>
      <c r="D209" s="53">
        <v>9795850</v>
      </c>
      <c r="E209" s="53"/>
      <c r="F209" s="36"/>
      <c r="G209" s="36"/>
      <c r="H209" s="36">
        <f>D209+F209</f>
        <v>9795850</v>
      </c>
      <c r="I209" s="36">
        <f>E209+G209</f>
        <v>0</v>
      </c>
      <c r="J209" s="36">
        <f>+IF(H209&gt;I209,H209-I209,0)</f>
        <v>9795850</v>
      </c>
      <c r="K209" s="36">
        <f>+IF(I209&gt;H209,I209-H209,0)</f>
        <v>0</v>
      </c>
    </row>
    <row r="210" spans="1:11" ht="12.75" customHeight="1">
      <c r="A210" s="429" t="str">
        <f t="shared" si="64"/>
        <v>646</v>
      </c>
      <c r="B210" s="461" t="s">
        <v>1160</v>
      </c>
      <c r="C210" s="461" t="s">
        <v>1161</v>
      </c>
      <c r="D210" s="53">
        <v>1380459</v>
      </c>
      <c r="E210" s="53"/>
      <c r="F210" s="36"/>
      <c r="G210" s="36"/>
      <c r="H210" s="36">
        <f t="shared" si="59"/>
        <v>1380459</v>
      </c>
      <c r="I210" s="36">
        <f t="shared" si="60"/>
        <v>0</v>
      </c>
      <c r="J210" s="36">
        <f t="shared" si="61"/>
        <v>1380459</v>
      </c>
      <c r="K210" s="36">
        <f t="shared" si="62"/>
        <v>0</v>
      </c>
    </row>
    <row r="211" spans="1:11" ht="12.75" customHeight="1">
      <c r="A211" s="429" t="str">
        <f t="shared" si="64"/>
        <v>647</v>
      </c>
      <c r="B211" s="52" t="s">
        <v>338</v>
      </c>
      <c r="C211" s="52" t="s">
        <v>193</v>
      </c>
      <c r="D211" s="53">
        <v>88581716.709999993</v>
      </c>
      <c r="E211" s="53"/>
      <c r="F211" s="36"/>
      <c r="G211" s="36"/>
      <c r="H211" s="36">
        <f t="shared" si="59"/>
        <v>88581716.709999993</v>
      </c>
      <c r="I211" s="36">
        <f t="shared" si="60"/>
        <v>0</v>
      </c>
      <c r="J211" s="36">
        <f t="shared" si="61"/>
        <v>88581716.709999993</v>
      </c>
      <c r="K211" s="36">
        <f t="shared" si="62"/>
        <v>0</v>
      </c>
    </row>
    <row r="212" spans="1:11" ht="12.75" hidden="1" customHeight="1">
      <c r="A212" s="429" t="str">
        <f t="shared" si="64"/>
        <v>647</v>
      </c>
      <c r="B212" s="52" t="s">
        <v>196</v>
      </c>
      <c r="C212" s="52" t="s">
        <v>197</v>
      </c>
      <c r="D212" s="53"/>
      <c r="E212" s="53"/>
      <c r="F212" s="36"/>
      <c r="G212" s="36"/>
      <c r="H212" s="36">
        <f t="shared" si="59"/>
        <v>0</v>
      </c>
      <c r="I212" s="36">
        <f t="shared" si="60"/>
        <v>0</v>
      </c>
      <c r="J212" s="36">
        <f t="shared" si="61"/>
        <v>0</v>
      </c>
      <c r="K212" s="36">
        <f t="shared" si="62"/>
        <v>0</v>
      </c>
    </row>
    <row r="213" spans="1:11" ht="12.75" customHeight="1">
      <c r="A213" s="429" t="str">
        <f t="shared" si="64"/>
        <v>648</v>
      </c>
      <c r="B213" s="52" t="s">
        <v>339</v>
      </c>
      <c r="C213" s="52" t="s">
        <v>194</v>
      </c>
      <c r="D213" s="53">
        <v>210000</v>
      </c>
      <c r="E213" s="53"/>
      <c r="F213" s="36"/>
      <c r="G213" s="36"/>
      <c r="H213" s="36">
        <f t="shared" si="59"/>
        <v>210000</v>
      </c>
      <c r="I213" s="36">
        <f t="shared" si="60"/>
        <v>0</v>
      </c>
      <c r="J213" s="36">
        <f t="shared" si="61"/>
        <v>210000</v>
      </c>
      <c r="K213" s="36">
        <f t="shared" si="62"/>
        <v>0</v>
      </c>
    </row>
    <row r="214" spans="1:11" ht="12.75" customHeight="1">
      <c r="A214" s="429" t="str">
        <f t="shared" si="64"/>
        <v>648</v>
      </c>
      <c r="B214" s="52" t="s">
        <v>340</v>
      </c>
      <c r="C214" s="52" t="s">
        <v>195</v>
      </c>
      <c r="D214" s="53">
        <v>20009865.82</v>
      </c>
      <c r="E214" s="53"/>
      <c r="F214" s="36"/>
      <c r="G214" s="36"/>
      <c r="H214" s="36">
        <f t="shared" si="59"/>
        <v>20009865.82</v>
      </c>
      <c r="I214" s="36">
        <f t="shared" si="60"/>
        <v>0</v>
      </c>
      <c r="J214" s="36">
        <f t="shared" si="61"/>
        <v>20009865.82</v>
      </c>
      <c r="K214" s="36">
        <f t="shared" si="62"/>
        <v>0</v>
      </c>
    </row>
    <row r="215" spans="1:11" ht="12.75" customHeight="1">
      <c r="A215" s="429" t="str">
        <f t="shared" si="64"/>
        <v>648</v>
      </c>
      <c r="B215" s="52" t="s">
        <v>341</v>
      </c>
      <c r="C215" s="52" t="s">
        <v>342</v>
      </c>
      <c r="D215" s="53">
        <v>57385641</v>
      </c>
      <c r="E215" s="53"/>
      <c r="F215" s="36"/>
      <c r="G215" s="36"/>
      <c r="H215" s="36">
        <f t="shared" si="59"/>
        <v>57385641</v>
      </c>
      <c r="I215" s="36">
        <f t="shared" si="60"/>
        <v>0</v>
      </c>
      <c r="J215" s="36">
        <f t="shared" si="61"/>
        <v>57385641</v>
      </c>
      <c r="K215" s="36">
        <f t="shared" si="62"/>
        <v>0</v>
      </c>
    </row>
    <row r="216" spans="1:11" ht="12.75" customHeight="1">
      <c r="A216" s="429" t="str">
        <f t="shared" si="64"/>
        <v>648</v>
      </c>
      <c r="B216" s="52" t="s">
        <v>198</v>
      </c>
      <c r="C216" s="52" t="s">
        <v>199</v>
      </c>
      <c r="D216" s="53">
        <v>58054775.609999999</v>
      </c>
      <c r="E216" s="53"/>
      <c r="F216" s="36"/>
      <c r="G216" s="36"/>
      <c r="H216" s="36">
        <f t="shared" si="59"/>
        <v>58054775.609999999</v>
      </c>
      <c r="I216" s="36">
        <f t="shared" si="60"/>
        <v>0</v>
      </c>
      <c r="J216" s="36">
        <f t="shared" si="61"/>
        <v>58054775.609999999</v>
      </c>
      <c r="K216" s="36">
        <f t="shared" si="62"/>
        <v>0</v>
      </c>
    </row>
    <row r="217" spans="1:11" ht="12.75" customHeight="1">
      <c r="A217" s="429" t="str">
        <f>LEFT(B217,3)</f>
        <v>653</v>
      </c>
      <c r="B217" s="52" t="s">
        <v>1265</v>
      </c>
      <c r="C217" s="52" t="s">
        <v>1266</v>
      </c>
      <c r="D217" s="53">
        <v>0</v>
      </c>
      <c r="E217" s="53"/>
      <c r="F217" s="36"/>
      <c r="G217" s="36"/>
      <c r="H217" s="36">
        <f>D217+F217</f>
        <v>0</v>
      </c>
      <c r="I217" s="36">
        <f>E217+G217</f>
        <v>0</v>
      </c>
      <c r="J217" s="36">
        <f>+IF(H217&gt;I217,H217-I217,0)</f>
        <v>0</v>
      </c>
      <c r="K217" s="36">
        <f>+IF(I217&gt;H217,I217-H217,0)</f>
        <v>0</v>
      </c>
    </row>
    <row r="218" spans="1:11" ht="12.75" customHeight="1">
      <c r="A218" s="429" t="str">
        <f t="shared" si="64"/>
        <v>654</v>
      </c>
      <c r="B218" s="52" t="s">
        <v>389</v>
      </c>
      <c r="C218" s="52" t="s">
        <v>390</v>
      </c>
      <c r="D218" s="53">
        <v>0</v>
      </c>
      <c r="E218" s="53"/>
      <c r="F218" s="36"/>
      <c r="G218" s="36"/>
      <c r="H218" s="36">
        <f t="shared" si="59"/>
        <v>0</v>
      </c>
      <c r="I218" s="36">
        <f t="shared" ref="H218:I220" si="66">E218+G218</f>
        <v>0</v>
      </c>
      <c r="J218" s="36">
        <f t="shared" ref="J218:J252" si="67">+IF(H218&gt;I218,H218-I218,0)</f>
        <v>0</v>
      </c>
      <c r="K218" s="36">
        <f t="shared" ref="K218:K252" si="68">+IF(I218&gt;H218,I218-H218,0)</f>
        <v>0</v>
      </c>
    </row>
    <row r="219" spans="1:11" ht="12.75" customHeight="1">
      <c r="A219" s="429" t="str">
        <f t="shared" si="64"/>
        <v>656</v>
      </c>
      <c r="B219" s="52" t="s">
        <v>873</v>
      </c>
      <c r="C219" s="52" t="s">
        <v>874</v>
      </c>
      <c r="D219" s="53">
        <v>53410667.409999996</v>
      </c>
      <c r="E219" s="53"/>
      <c r="F219" s="36"/>
      <c r="G219" s="36"/>
      <c r="H219" s="36">
        <f t="shared" si="66"/>
        <v>53410667.409999996</v>
      </c>
      <c r="I219" s="36">
        <f t="shared" si="66"/>
        <v>0</v>
      </c>
      <c r="J219" s="36">
        <f t="shared" si="67"/>
        <v>53410667.409999996</v>
      </c>
      <c r="K219" s="36">
        <f t="shared" si="68"/>
        <v>0</v>
      </c>
    </row>
    <row r="220" spans="1:11" ht="12.75" customHeight="1">
      <c r="A220" s="429" t="str">
        <f t="shared" si="64"/>
        <v>656</v>
      </c>
      <c r="B220" s="52" t="s">
        <v>343</v>
      </c>
      <c r="C220" s="52" t="s">
        <v>344</v>
      </c>
      <c r="D220" s="53">
        <v>18267600</v>
      </c>
      <c r="E220" s="53"/>
      <c r="F220" s="36"/>
      <c r="G220" s="36"/>
      <c r="H220" s="36">
        <f t="shared" si="66"/>
        <v>18267600</v>
      </c>
      <c r="I220" s="36">
        <f t="shared" si="66"/>
        <v>0</v>
      </c>
      <c r="J220" s="36">
        <f t="shared" si="67"/>
        <v>18267600</v>
      </c>
      <c r="K220" s="36">
        <f t="shared" si="68"/>
        <v>0</v>
      </c>
    </row>
    <row r="221" spans="1:11" ht="12.75" customHeight="1">
      <c r="A221" s="429" t="str">
        <f t="shared" si="64"/>
        <v>657</v>
      </c>
      <c r="B221" s="52" t="s">
        <v>345</v>
      </c>
      <c r="C221" s="52" t="s">
        <v>346</v>
      </c>
      <c r="D221" s="53">
        <v>121837.45</v>
      </c>
      <c r="E221" s="53"/>
      <c r="F221" s="36"/>
      <c r="G221" s="36"/>
      <c r="H221" s="36">
        <f t="shared" ref="H221:I229" si="69">D221+F221</f>
        <v>121837.45</v>
      </c>
      <c r="I221" s="36">
        <f t="shared" si="69"/>
        <v>0</v>
      </c>
      <c r="J221" s="36">
        <f t="shared" si="67"/>
        <v>121837.45</v>
      </c>
      <c r="K221" s="36">
        <f t="shared" si="68"/>
        <v>0</v>
      </c>
    </row>
    <row r="222" spans="1:11" ht="12.75" customHeight="1">
      <c r="A222" s="429" t="str">
        <f t="shared" si="64"/>
        <v>658</v>
      </c>
      <c r="B222" s="52" t="s">
        <v>200</v>
      </c>
      <c r="C222" s="52" t="s">
        <v>201</v>
      </c>
      <c r="D222" s="53">
        <v>15969700</v>
      </c>
      <c r="E222" s="53"/>
      <c r="F222" s="36"/>
      <c r="G222" s="36"/>
      <c r="H222" s="36">
        <f t="shared" si="69"/>
        <v>15969700</v>
      </c>
      <c r="I222" s="36">
        <f t="shared" si="69"/>
        <v>0</v>
      </c>
      <c r="J222" s="36">
        <f t="shared" si="67"/>
        <v>15969700</v>
      </c>
      <c r="K222" s="36">
        <f t="shared" si="68"/>
        <v>0</v>
      </c>
    </row>
    <row r="223" spans="1:11" ht="12.75" customHeight="1">
      <c r="A223" s="429" t="str">
        <f t="shared" ref="A223" si="70">LEFT(B223,3)</f>
        <v>658</v>
      </c>
      <c r="B223" s="52" t="s">
        <v>1296</v>
      </c>
      <c r="C223" s="52" t="s">
        <v>1297</v>
      </c>
      <c r="D223" s="53">
        <v>190785.23</v>
      </c>
      <c r="E223" s="53"/>
      <c r="F223" s="36"/>
      <c r="G223" s="36"/>
      <c r="H223" s="36">
        <f t="shared" ref="H223:H226" si="71">D223+F223</f>
        <v>190785.23</v>
      </c>
      <c r="I223" s="36">
        <f t="shared" ref="I223" si="72">E223+G223</f>
        <v>0</v>
      </c>
      <c r="J223" s="36">
        <f t="shared" ref="J223" si="73">+IF(H223&gt;I223,H223-I223,0)</f>
        <v>190785.23</v>
      </c>
      <c r="K223" s="36">
        <f t="shared" ref="K223" si="74">+IF(I223&gt;H223,I223-H223,0)</f>
        <v>0</v>
      </c>
    </row>
    <row r="224" spans="1:11" ht="12.75" customHeight="1">
      <c r="A224" s="429" t="str">
        <f t="shared" si="64"/>
        <v>658</v>
      </c>
      <c r="B224" s="52" t="s">
        <v>347</v>
      </c>
      <c r="C224" s="52" t="s">
        <v>348</v>
      </c>
      <c r="D224" s="53">
        <v>395319</v>
      </c>
      <c r="E224" s="53"/>
      <c r="F224" s="36"/>
      <c r="G224" s="36"/>
      <c r="H224" s="36">
        <f t="shared" si="71"/>
        <v>395319</v>
      </c>
      <c r="I224" s="36">
        <f t="shared" si="69"/>
        <v>0</v>
      </c>
      <c r="J224" s="36">
        <f t="shared" si="67"/>
        <v>395319</v>
      </c>
      <c r="K224" s="36">
        <f t="shared" si="68"/>
        <v>0</v>
      </c>
    </row>
    <row r="225" spans="1:11" ht="12.75" customHeight="1">
      <c r="A225" s="429" t="str">
        <f t="shared" si="64"/>
        <v>658</v>
      </c>
      <c r="B225" s="52" t="s">
        <v>349</v>
      </c>
      <c r="C225" s="52" t="s">
        <v>350</v>
      </c>
      <c r="D225" s="53">
        <v>0</v>
      </c>
      <c r="E225" s="53"/>
      <c r="F225" s="36"/>
      <c r="G225" s="36"/>
      <c r="H225" s="36">
        <f t="shared" si="71"/>
        <v>0</v>
      </c>
      <c r="I225" s="36">
        <f t="shared" si="69"/>
        <v>0</v>
      </c>
      <c r="J225" s="36">
        <f t="shared" si="67"/>
        <v>0</v>
      </c>
      <c r="K225" s="36">
        <f t="shared" si="68"/>
        <v>0</v>
      </c>
    </row>
    <row r="226" spans="1:11" ht="12.75" customHeight="1">
      <c r="A226" s="429" t="str">
        <f t="shared" si="64"/>
        <v>658</v>
      </c>
      <c r="B226" s="52" t="s">
        <v>391</v>
      </c>
      <c r="C226" s="52" t="s">
        <v>392</v>
      </c>
      <c r="D226" s="53">
        <v>18333402</v>
      </c>
      <c r="E226" s="53"/>
      <c r="F226" s="36"/>
      <c r="G226" s="36"/>
      <c r="H226" s="36">
        <f t="shared" si="71"/>
        <v>18333402</v>
      </c>
      <c r="I226" s="36">
        <f t="shared" si="69"/>
        <v>0</v>
      </c>
      <c r="J226" s="36">
        <f t="shared" si="67"/>
        <v>18333402</v>
      </c>
      <c r="K226" s="36">
        <f t="shared" si="68"/>
        <v>0</v>
      </c>
    </row>
    <row r="227" spans="1:11" ht="12.75" customHeight="1">
      <c r="A227" s="429" t="str">
        <f t="shared" si="64"/>
        <v>661</v>
      </c>
      <c r="B227" s="52" t="s">
        <v>202</v>
      </c>
      <c r="C227" s="52" t="s">
        <v>203</v>
      </c>
      <c r="D227" s="53">
        <v>701432384.85000002</v>
      </c>
      <c r="E227" s="53"/>
      <c r="F227" s="36"/>
      <c r="G227" s="36"/>
      <c r="H227" s="36">
        <f t="shared" si="69"/>
        <v>701432384.85000002</v>
      </c>
      <c r="I227" s="36">
        <f t="shared" si="69"/>
        <v>0</v>
      </c>
      <c r="J227" s="36">
        <f t="shared" si="67"/>
        <v>701432384.85000002</v>
      </c>
      <c r="K227" s="36">
        <f t="shared" si="68"/>
        <v>0</v>
      </c>
    </row>
    <row r="228" spans="1:11" ht="12.75" customHeight="1">
      <c r="A228" s="429" t="str">
        <f t="shared" si="64"/>
        <v>661</v>
      </c>
      <c r="B228" s="52" t="s">
        <v>351</v>
      </c>
      <c r="C228" s="52" t="s">
        <v>352</v>
      </c>
      <c r="D228" s="53">
        <v>95915137.579999998</v>
      </c>
      <c r="E228" s="53"/>
      <c r="F228" s="36"/>
      <c r="G228" s="36"/>
      <c r="H228" s="36">
        <f t="shared" si="69"/>
        <v>95915137.579999998</v>
      </c>
      <c r="I228" s="36">
        <f t="shared" si="69"/>
        <v>0</v>
      </c>
      <c r="J228" s="36">
        <f t="shared" si="67"/>
        <v>95915137.579999998</v>
      </c>
      <c r="K228" s="36">
        <f t="shared" si="68"/>
        <v>0</v>
      </c>
    </row>
    <row r="229" spans="1:11" ht="12.75" customHeight="1">
      <c r="A229" s="429" t="str">
        <f t="shared" si="64"/>
        <v>666</v>
      </c>
      <c r="B229" s="52" t="s">
        <v>204</v>
      </c>
      <c r="C229" s="52" t="s">
        <v>205</v>
      </c>
      <c r="D229" s="53">
        <v>1764195773.6800001</v>
      </c>
      <c r="E229" s="53"/>
      <c r="F229" s="36"/>
      <c r="G229" s="36"/>
      <c r="H229" s="36">
        <f t="shared" si="69"/>
        <v>1764195773.6800001</v>
      </c>
      <c r="I229" s="36">
        <f t="shared" si="69"/>
        <v>0</v>
      </c>
      <c r="J229" s="36">
        <f t="shared" si="67"/>
        <v>1764195773.6800001</v>
      </c>
      <c r="K229" s="36">
        <f t="shared" si="68"/>
        <v>0</v>
      </c>
    </row>
    <row r="230" spans="1:11" ht="12.75" customHeight="1">
      <c r="A230" s="429" t="str">
        <f t="shared" si="64"/>
        <v>681</v>
      </c>
      <c r="B230" s="461" t="s">
        <v>1163</v>
      </c>
      <c r="C230" s="461" t="s">
        <v>1164</v>
      </c>
      <c r="D230" s="53">
        <v>20000000</v>
      </c>
      <c r="E230" s="53"/>
      <c r="F230" s="36"/>
      <c r="G230" s="36"/>
      <c r="H230" s="36">
        <f t="shared" ref="H230:I234" si="75">D230+F230</f>
        <v>20000000</v>
      </c>
      <c r="I230" s="36">
        <f t="shared" si="75"/>
        <v>0</v>
      </c>
      <c r="J230" s="36">
        <f t="shared" si="67"/>
        <v>20000000</v>
      </c>
      <c r="K230" s="36">
        <f t="shared" si="68"/>
        <v>0</v>
      </c>
    </row>
    <row r="231" spans="1:11" ht="12.75" customHeight="1">
      <c r="A231" s="429" t="str">
        <f t="shared" si="64"/>
        <v>681</v>
      </c>
      <c r="B231" s="52" t="s">
        <v>206</v>
      </c>
      <c r="C231" s="461" t="s">
        <v>1162</v>
      </c>
      <c r="D231" s="53">
        <v>343448114</v>
      </c>
      <c r="E231" s="53"/>
      <c r="F231" s="36"/>
      <c r="G231" s="36"/>
      <c r="H231" s="36">
        <f t="shared" si="75"/>
        <v>343448114</v>
      </c>
      <c r="I231" s="36">
        <f t="shared" si="75"/>
        <v>0</v>
      </c>
      <c r="J231" s="36">
        <f t="shared" si="67"/>
        <v>343448114</v>
      </c>
      <c r="K231" s="36">
        <f t="shared" si="68"/>
        <v>0</v>
      </c>
    </row>
    <row r="232" spans="1:11" ht="12.75" hidden="1" customHeight="1">
      <c r="A232" s="429" t="str">
        <f t="shared" si="64"/>
        <v>685</v>
      </c>
      <c r="B232" s="52" t="s">
        <v>875</v>
      </c>
      <c r="C232" s="52" t="s">
        <v>876</v>
      </c>
      <c r="D232" s="53"/>
      <c r="E232" s="53"/>
      <c r="F232" s="36"/>
      <c r="G232" s="36"/>
      <c r="H232" s="36">
        <f t="shared" si="75"/>
        <v>0</v>
      </c>
      <c r="I232" s="36">
        <f t="shared" si="75"/>
        <v>0</v>
      </c>
      <c r="J232" s="36">
        <f t="shared" si="67"/>
        <v>0</v>
      </c>
      <c r="K232" s="36">
        <f t="shared" si="68"/>
        <v>0</v>
      </c>
    </row>
    <row r="233" spans="1:11" ht="12.75" customHeight="1">
      <c r="A233" s="429" t="str">
        <f t="shared" si="64"/>
        <v>692</v>
      </c>
      <c r="B233" s="52" t="s">
        <v>776</v>
      </c>
      <c r="C233" s="52" t="s">
        <v>478</v>
      </c>
      <c r="D233" s="53">
        <v>0</v>
      </c>
      <c r="E233" s="53"/>
      <c r="F233" s="36"/>
      <c r="G233" s="36"/>
      <c r="H233" s="36">
        <f t="shared" si="75"/>
        <v>0</v>
      </c>
      <c r="I233" s="36">
        <f t="shared" si="75"/>
        <v>0</v>
      </c>
      <c r="J233" s="36">
        <f t="shared" si="67"/>
        <v>0</v>
      </c>
      <c r="K233" s="36">
        <f t="shared" si="68"/>
        <v>0</v>
      </c>
    </row>
    <row r="234" spans="1:11" ht="12.75" customHeight="1">
      <c r="A234" s="429" t="str">
        <f t="shared" si="64"/>
        <v>695</v>
      </c>
      <c r="B234" s="52" t="s">
        <v>877</v>
      </c>
      <c r="C234" s="461" t="s">
        <v>1221</v>
      </c>
      <c r="D234" s="53">
        <v>126440560.59999999</v>
      </c>
      <c r="E234" s="53"/>
      <c r="F234" s="36"/>
      <c r="G234" s="36"/>
      <c r="H234" s="36">
        <f t="shared" si="75"/>
        <v>126440560.59999999</v>
      </c>
      <c r="I234" s="36">
        <f t="shared" si="75"/>
        <v>0</v>
      </c>
      <c r="J234" s="36">
        <f t="shared" si="67"/>
        <v>126440560.59999999</v>
      </c>
      <c r="K234" s="36">
        <f t="shared" si="68"/>
        <v>0</v>
      </c>
    </row>
    <row r="235" spans="1:11" ht="12.75" customHeight="1">
      <c r="A235" s="429" t="str">
        <f t="shared" si="64"/>
        <v>701</v>
      </c>
      <c r="B235" s="52" t="s">
        <v>207</v>
      </c>
      <c r="C235" s="52" t="s">
        <v>1112</v>
      </c>
      <c r="D235" s="53"/>
      <c r="E235" s="53">
        <v>199969848.94</v>
      </c>
      <c r="F235" s="36"/>
      <c r="G235" s="36"/>
      <c r="H235" s="36">
        <f t="shared" ref="H235:I239" si="76">D235+F235</f>
        <v>0</v>
      </c>
      <c r="I235" s="36">
        <f t="shared" si="76"/>
        <v>199969848.94</v>
      </c>
      <c r="J235" s="36">
        <f t="shared" si="67"/>
        <v>0</v>
      </c>
      <c r="K235" s="36">
        <f t="shared" si="68"/>
        <v>199969848.94</v>
      </c>
    </row>
    <row r="236" spans="1:11" ht="12.75" customHeight="1">
      <c r="A236" s="429" t="str">
        <f>LEFT(B236,3)</f>
        <v>701</v>
      </c>
      <c r="B236" s="461" t="s">
        <v>1165</v>
      </c>
      <c r="C236" s="461" t="s">
        <v>1166</v>
      </c>
      <c r="D236" s="53"/>
      <c r="E236" s="53">
        <v>554495571.79999995</v>
      </c>
      <c r="F236" s="36"/>
      <c r="G236" s="36"/>
      <c r="H236" s="36">
        <f>D236+F236</f>
        <v>0</v>
      </c>
      <c r="I236" s="36">
        <f>E236+G236</f>
        <v>554495571.79999995</v>
      </c>
      <c r="J236" s="36">
        <f>+IF(H236&gt;I236,H236-I236,0)</f>
        <v>0</v>
      </c>
      <c r="K236" s="36">
        <f>+IF(I236&gt;H236,I236-H236,0)</f>
        <v>554495571.79999995</v>
      </c>
    </row>
    <row r="237" spans="1:11" ht="12.75" customHeight="1">
      <c r="A237" s="429" t="str">
        <f>LEFT(B237,3)</f>
        <v>706</v>
      </c>
      <c r="B237" s="52" t="s">
        <v>811</v>
      </c>
      <c r="C237" s="52" t="s">
        <v>812</v>
      </c>
      <c r="D237" s="53"/>
      <c r="E237" s="53">
        <v>32958795.739999998</v>
      </c>
      <c r="F237" s="36"/>
      <c r="G237" s="36"/>
      <c r="H237" s="36">
        <f t="shared" si="76"/>
        <v>0</v>
      </c>
      <c r="I237" s="36">
        <f t="shared" si="76"/>
        <v>32958795.739999998</v>
      </c>
      <c r="J237" s="36">
        <f t="shared" si="67"/>
        <v>0</v>
      </c>
      <c r="K237" s="36">
        <f t="shared" si="68"/>
        <v>32958795.739999998</v>
      </c>
    </row>
    <row r="238" spans="1:11" ht="12.75" customHeight="1">
      <c r="A238" s="429" t="str">
        <f t="shared" si="64"/>
        <v>707</v>
      </c>
      <c r="B238" s="52" t="s">
        <v>208</v>
      </c>
      <c r="C238" s="52" t="s">
        <v>209</v>
      </c>
      <c r="D238" s="53"/>
      <c r="E238" s="53">
        <v>27107422738.470001</v>
      </c>
      <c r="F238" s="36"/>
      <c r="G238" s="36"/>
      <c r="H238" s="36">
        <f t="shared" si="76"/>
        <v>0</v>
      </c>
      <c r="I238" s="36">
        <f t="shared" si="76"/>
        <v>27107422738.470001</v>
      </c>
      <c r="J238" s="36">
        <f t="shared" si="67"/>
        <v>0</v>
      </c>
      <c r="K238" s="36">
        <f t="shared" si="68"/>
        <v>27107422738.470001</v>
      </c>
    </row>
    <row r="239" spans="1:11" ht="12.75" hidden="1" customHeight="1">
      <c r="A239" s="429" t="str">
        <f>LEFT(B239,3)</f>
        <v>707</v>
      </c>
      <c r="B239" s="52" t="s">
        <v>813</v>
      </c>
      <c r="C239" s="52" t="s">
        <v>814</v>
      </c>
      <c r="D239" s="53"/>
      <c r="E239" s="53"/>
      <c r="F239" s="36"/>
      <c r="G239" s="36"/>
      <c r="H239" s="36">
        <f t="shared" si="76"/>
        <v>0</v>
      </c>
      <c r="I239" s="36">
        <f t="shared" si="76"/>
        <v>0</v>
      </c>
      <c r="J239" s="36">
        <f t="shared" si="67"/>
        <v>0</v>
      </c>
      <c r="K239" s="36">
        <f t="shared" si="68"/>
        <v>0</v>
      </c>
    </row>
    <row r="240" spans="1:11" ht="12.75" hidden="1" customHeight="1">
      <c r="A240" s="429" t="str">
        <f>LEFT(B240,3)</f>
        <v>707</v>
      </c>
      <c r="B240" s="52" t="s">
        <v>1113</v>
      </c>
      <c r="C240" s="52" t="s">
        <v>1114</v>
      </c>
      <c r="D240" s="53"/>
      <c r="E240" s="53">
        <v>0</v>
      </c>
      <c r="F240" s="36"/>
      <c r="G240" s="36"/>
      <c r="H240" s="36">
        <f>D240+F240</f>
        <v>0</v>
      </c>
      <c r="I240" s="36">
        <f>E240+G240</f>
        <v>0</v>
      </c>
      <c r="J240" s="36">
        <f>+IF(H240&gt;I240,H240-I240,0)</f>
        <v>0</v>
      </c>
      <c r="K240" s="36">
        <f>+IF(I240&gt;H240,I240-H240,0)</f>
        <v>0</v>
      </c>
    </row>
    <row r="241" spans="1:12" ht="12.75" customHeight="1">
      <c r="A241" s="429" t="str">
        <f t="shared" si="64"/>
        <v>708</v>
      </c>
      <c r="B241" s="52" t="s">
        <v>393</v>
      </c>
      <c r="C241" s="52" t="s">
        <v>394</v>
      </c>
      <c r="D241" s="53"/>
      <c r="E241" s="53">
        <v>8715578.5099999998</v>
      </c>
      <c r="F241" s="36"/>
      <c r="G241" s="36"/>
      <c r="H241" s="36">
        <f t="shared" ref="H241:I246" si="77">D241+F241</f>
        <v>0</v>
      </c>
      <c r="I241" s="36">
        <f t="shared" si="77"/>
        <v>8715578.5099999998</v>
      </c>
      <c r="J241" s="36">
        <f t="shared" si="67"/>
        <v>0</v>
      </c>
      <c r="K241" s="36">
        <f t="shared" si="68"/>
        <v>8715578.5099999998</v>
      </c>
    </row>
    <row r="242" spans="1:12" ht="12.75" customHeight="1">
      <c r="A242" s="429" t="str">
        <f>LEFT(B242,3)</f>
        <v>708</v>
      </c>
      <c r="B242" s="52" t="s">
        <v>815</v>
      </c>
      <c r="C242" s="52" t="s">
        <v>816</v>
      </c>
      <c r="D242" s="53"/>
      <c r="E242" s="53">
        <v>2919216.67</v>
      </c>
      <c r="F242" s="36"/>
      <c r="G242" s="36"/>
      <c r="H242" s="36">
        <f>D242+F242</f>
        <v>0</v>
      </c>
      <c r="I242" s="36">
        <f>E242+G242</f>
        <v>2919216.67</v>
      </c>
      <c r="J242" s="36">
        <f t="shared" si="67"/>
        <v>0</v>
      </c>
      <c r="K242" s="36">
        <f t="shared" si="68"/>
        <v>2919216.67</v>
      </c>
    </row>
    <row r="243" spans="1:12" ht="12.75" customHeight="1">
      <c r="A243" s="429" t="str">
        <f t="shared" si="64"/>
        <v>714</v>
      </c>
      <c r="B243" s="52" t="s">
        <v>366</v>
      </c>
      <c r="C243" s="52" t="s">
        <v>1115</v>
      </c>
      <c r="D243" s="53">
        <v>0</v>
      </c>
      <c r="E243" s="53">
        <v>517554719.42000002</v>
      </c>
      <c r="F243" s="36"/>
      <c r="G243" s="36"/>
      <c r="H243" s="36">
        <f t="shared" si="77"/>
        <v>0</v>
      </c>
      <c r="I243" s="36">
        <f t="shared" si="77"/>
        <v>517554719.42000002</v>
      </c>
      <c r="J243" s="36">
        <f t="shared" si="67"/>
        <v>0</v>
      </c>
      <c r="K243" s="36">
        <f t="shared" si="68"/>
        <v>517554719.42000002</v>
      </c>
    </row>
    <row r="244" spans="1:12" ht="12.75" hidden="1" customHeight="1">
      <c r="A244" s="429" t="str">
        <f t="shared" si="64"/>
        <v>722</v>
      </c>
      <c r="B244" s="52" t="s">
        <v>395</v>
      </c>
      <c r="C244" s="52" t="s">
        <v>396</v>
      </c>
      <c r="D244" s="53"/>
      <c r="E244" s="53"/>
      <c r="F244" s="36"/>
      <c r="G244" s="36"/>
      <c r="H244" s="36">
        <f t="shared" si="77"/>
        <v>0</v>
      </c>
      <c r="I244" s="36">
        <f t="shared" si="77"/>
        <v>0</v>
      </c>
      <c r="J244" s="36">
        <f t="shared" si="67"/>
        <v>0</v>
      </c>
      <c r="K244" s="36">
        <f t="shared" si="68"/>
        <v>0</v>
      </c>
    </row>
    <row r="245" spans="1:12" ht="12.75" customHeight="1">
      <c r="A245" s="429" t="str">
        <f t="shared" si="64"/>
        <v>757</v>
      </c>
      <c r="B245" s="52" t="s">
        <v>353</v>
      </c>
      <c r="C245" s="52" t="s">
        <v>354</v>
      </c>
      <c r="D245" s="53"/>
      <c r="E245" s="53">
        <v>5560362.54</v>
      </c>
      <c r="F245" s="36"/>
      <c r="G245" s="36"/>
      <c r="H245" s="36">
        <f t="shared" ref="H245:I252" si="78">D245+F245</f>
        <v>0</v>
      </c>
      <c r="I245" s="36">
        <f t="shared" si="77"/>
        <v>5560362.54</v>
      </c>
      <c r="J245" s="36">
        <f t="shared" si="67"/>
        <v>0</v>
      </c>
      <c r="K245" s="36">
        <f t="shared" si="68"/>
        <v>5560362.54</v>
      </c>
    </row>
    <row r="246" spans="1:12" ht="12.75" customHeight="1">
      <c r="A246" s="429" t="str">
        <f t="shared" si="64"/>
        <v>757</v>
      </c>
      <c r="B246" s="52" t="s">
        <v>355</v>
      </c>
      <c r="C246" s="52" t="s">
        <v>356</v>
      </c>
      <c r="D246" s="53"/>
      <c r="E246" s="53">
        <v>176432.1</v>
      </c>
      <c r="F246" s="36"/>
      <c r="G246" s="36"/>
      <c r="H246" s="36">
        <f t="shared" si="78"/>
        <v>0</v>
      </c>
      <c r="I246" s="36">
        <f t="shared" si="77"/>
        <v>176432.1</v>
      </c>
      <c r="J246" s="36">
        <f t="shared" si="67"/>
        <v>0</v>
      </c>
      <c r="K246" s="36">
        <f t="shared" si="68"/>
        <v>176432.1</v>
      </c>
    </row>
    <row r="247" spans="1:12" ht="12.75" customHeight="1">
      <c r="A247" s="429" t="str">
        <f t="shared" si="64"/>
        <v>757</v>
      </c>
      <c r="B247" s="52" t="s">
        <v>397</v>
      </c>
      <c r="C247" s="52" t="s">
        <v>399</v>
      </c>
      <c r="D247" s="53"/>
      <c r="E247" s="53">
        <v>43458333.329999998</v>
      </c>
      <c r="F247" s="36"/>
      <c r="G247" s="36"/>
      <c r="H247" s="36">
        <f t="shared" si="78"/>
        <v>0</v>
      </c>
      <c r="I247" s="36">
        <f t="shared" si="78"/>
        <v>43458333.329999998</v>
      </c>
      <c r="J247" s="36">
        <f t="shared" si="67"/>
        <v>0</v>
      </c>
      <c r="K247" s="36">
        <f t="shared" si="68"/>
        <v>43458333.329999998</v>
      </c>
    </row>
    <row r="248" spans="1:12" ht="12.75" hidden="1" customHeight="1">
      <c r="A248" s="429" t="str">
        <f t="shared" si="64"/>
        <v>757</v>
      </c>
      <c r="B248" s="52" t="s">
        <v>398</v>
      </c>
      <c r="C248" s="52" t="s">
        <v>400</v>
      </c>
      <c r="D248" s="53"/>
      <c r="E248" s="53"/>
      <c r="F248" s="36"/>
      <c r="G248" s="36"/>
      <c r="H248" s="36">
        <f t="shared" si="78"/>
        <v>0</v>
      </c>
      <c r="I248" s="36">
        <f t="shared" si="78"/>
        <v>0</v>
      </c>
      <c r="J248" s="36">
        <f t="shared" si="67"/>
        <v>0</v>
      </c>
      <c r="K248" s="36">
        <f t="shared" si="68"/>
        <v>0</v>
      </c>
    </row>
    <row r="249" spans="1:12" ht="12.75" hidden="1" customHeight="1">
      <c r="A249" s="429" t="str">
        <f>LEFT(B249,3)</f>
        <v>758</v>
      </c>
      <c r="B249" s="52" t="s">
        <v>76</v>
      </c>
      <c r="C249" s="52" t="s">
        <v>77</v>
      </c>
      <c r="D249" s="53"/>
      <c r="E249" s="53"/>
      <c r="F249" s="36"/>
      <c r="G249" s="36"/>
      <c r="H249" s="36">
        <f t="shared" si="78"/>
        <v>0</v>
      </c>
      <c r="I249" s="36">
        <f t="shared" si="78"/>
        <v>0</v>
      </c>
      <c r="J249" s="36">
        <f t="shared" si="67"/>
        <v>0</v>
      </c>
      <c r="K249" s="36">
        <f t="shared" si="68"/>
        <v>0</v>
      </c>
    </row>
    <row r="250" spans="1:12" ht="12.75" customHeight="1">
      <c r="A250" s="429" t="str">
        <f>LEFT(B250,3)</f>
        <v>758</v>
      </c>
      <c r="B250" s="52" t="s">
        <v>606</v>
      </c>
      <c r="C250" s="52" t="s">
        <v>605</v>
      </c>
      <c r="D250" s="53">
        <v>0</v>
      </c>
      <c r="E250" s="53">
        <v>767638427</v>
      </c>
      <c r="F250" s="36"/>
      <c r="G250" s="36"/>
      <c r="H250" s="36">
        <f>D250+F250</f>
        <v>0</v>
      </c>
      <c r="I250" s="36">
        <f>E250+G250</f>
        <v>767638427</v>
      </c>
      <c r="J250" s="36">
        <f>+IF(H250&gt;I250,H250-I250,0)</f>
        <v>0</v>
      </c>
      <c r="K250" s="36">
        <f>+IF(I250&gt;H250,I250-H250,0)</f>
        <v>767638427</v>
      </c>
    </row>
    <row r="251" spans="1:12" ht="12.75" customHeight="1">
      <c r="A251" s="429" t="str">
        <f t="shared" si="64"/>
        <v>763</v>
      </c>
      <c r="B251" s="52" t="s">
        <v>210</v>
      </c>
      <c r="C251" s="52" t="s">
        <v>211</v>
      </c>
      <c r="D251" s="53"/>
      <c r="E251" s="53">
        <v>395379.94</v>
      </c>
      <c r="F251" s="36"/>
      <c r="G251" s="36"/>
      <c r="H251" s="36">
        <f t="shared" si="78"/>
        <v>0</v>
      </c>
      <c r="I251" s="36">
        <f t="shared" si="78"/>
        <v>395379.94</v>
      </c>
      <c r="J251" s="36">
        <f t="shared" si="67"/>
        <v>0</v>
      </c>
      <c r="K251" s="36">
        <f t="shared" si="68"/>
        <v>395379.94</v>
      </c>
    </row>
    <row r="252" spans="1:12" ht="12.75" customHeight="1" thickBot="1">
      <c r="A252" s="429" t="str">
        <f t="shared" si="64"/>
        <v>766</v>
      </c>
      <c r="B252" s="432" t="s">
        <v>212</v>
      </c>
      <c r="C252" s="432" t="s">
        <v>213</v>
      </c>
      <c r="D252" s="53"/>
      <c r="E252" s="53">
        <v>2237622245.52</v>
      </c>
      <c r="F252" s="36"/>
      <c r="G252" s="36"/>
      <c r="H252" s="36">
        <f t="shared" si="78"/>
        <v>0</v>
      </c>
      <c r="I252" s="36">
        <f t="shared" si="78"/>
        <v>2237622245.52</v>
      </c>
      <c r="J252" s="207">
        <f t="shared" si="67"/>
        <v>0</v>
      </c>
      <c r="K252" s="207">
        <f t="shared" si="68"/>
        <v>2237622245.52</v>
      </c>
    </row>
    <row r="253" spans="1:12" ht="12.75" customHeight="1" thickBot="1">
      <c r="A253" s="433"/>
      <c r="B253" s="520" t="s">
        <v>357</v>
      </c>
      <c r="C253" s="521"/>
      <c r="D253" s="434">
        <f t="shared" ref="D253:K253" si="79">SUM(D120:D252)</f>
        <v>30940389921.780003</v>
      </c>
      <c r="E253" s="435">
        <f t="shared" si="79"/>
        <v>31951095415.589996</v>
      </c>
      <c r="F253" s="435">
        <f t="shared" si="79"/>
        <v>0</v>
      </c>
      <c r="G253" s="435">
        <f t="shared" si="79"/>
        <v>0</v>
      </c>
      <c r="H253" s="435">
        <f t="shared" si="79"/>
        <v>30940389921.780003</v>
      </c>
      <c r="I253" s="436">
        <f t="shared" si="79"/>
        <v>31951095415.589996</v>
      </c>
      <c r="J253" s="437">
        <f t="shared" si="79"/>
        <v>30940389921.780003</v>
      </c>
      <c r="K253" s="437">
        <f t="shared" si="79"/>
        <v>31951095415.589996</v>
      </c>
      <c r="L253" s="440">
        <f>K253-J253</f>
        <v>1010705493.8099937</v>
      </c>
    </row>
    <row r="254" spans="1:12" ht="12.75" customHeight="1">
      <c r="A254" s="429" t="str">
        <f t="shared" si="64"/>
        <v/>
      </c>
      <c r="B254" s="441"/>
      <c r="C254" s="441"/>
      <c r="D254" s="53"/>
      <c r="E254" s="53"/>
      <c r="F254" s="53"/>
      <c r="G254" s="53"/>
      <c r="H254" s="53"/>
      <c r="I254" s="53"/>
      <c r="J254" s="442"/>
      <c r="K254" s="442"/>
    </row>
    <row r="255" spans="1:12" ht="12.75" customHeight="1">
      <c r="A255" s="429"/>
      <c r="B255" s="522" t="s">
        <v>358</v>
      </c>
      <c r="C255" s="522"/>
      <c r="D255" s="435">
        <f t="shared" ref="D255:K255" si="80">+D119+D253</f>
        <v>82581114433.12001</v>
      </c>
      <c r="E255" s="435">
        <f t="shared" si="80"/>
        <v>82581114433.119995</v>
      </c>
      <c r="F255" s="435">
        <f t="shared" si="80"/>
        <v>0</v>
      </c>
      <c r="G255" s="435">
        <f t="shared" si="80"/>
        <v>0</v>
      </c>
      <c r="H255" s="435">
        <f t="shared" si="80"/>
        <v>82581114433.12001</v>
      </c>
      <c r="I255" s="435">
        <f t="shared" si="80"/>
        <v>82581114433.119995</v>
      </c>
      <c r="J255" s="435">
        <f t="shared" si="80"/>
        <v>82581114433.12001</v>
      </c>
      <c r="K255" s="435">
        <f t="shared" si="80"/>
        <v>82581114433.119995</v>
      </c>
    </row>
    <row r="256" spans="1:12" ht="12.75" customHeight="1">
      <c r="A256" s="443"/>
      <c r="B256" s="444"/>
      <c r="C256" s="445"/>
      <c r="J256" s="38">
        <f t="shared" ref="J256:J305" si="81">+IF(H256&gt;I256,H256-I256,0)</f>
        <v>0</v>
      </c>
      <c r="K256" s="38">
        <f t="shared" ref="K256:K305" si="82">+IF(I256&gt;H256,I256-H256,0)</f>
        <v>0</v>
      </c>
    </row>
    <row r="257" spans="1:12" ht="12.75" customHeight="1">
      <c r="A257" s="443"/>
      <c r="B257" s="444"/>
      <c r="C257" s="445"/>
      <c r="K257" s="38">
        <f t="shared" si="82"/>
        <v>0</v>
      </c>
      <c r="L257" s="465"/>
    </row>
    <row r="258" spans="1:12" ht="12.75" customHeight="1">
      <c r="A258" s="443"/>
      <c r="B258" s="444"/>
      <c r="C258" s="445"/>
      <c r="J258" s="38">
        <f t="shared" si="81"/>
        <v>0</v>
      </c>
      <c r="K258" s="38">
        <f t="shared" si="82"/>
        <v>0</v>
      </c>
    </row>
    <row r="259" spans="1:12" ht="12.75" customHeight="1">
      <c r="A259" s="443"/>
      <c r="B259" s="444"/>
      <c r="C259" s="445"/>
      <c r="K259" s="38">
        <f t="shared" si="82"/>
        <v>0</v>
      </c>
    </row>
    <row r="260" spans="1:12" ht="12.75" customHeight="1">
      <c r="A260" s="443"/>
      <c r="B260" s="444"/>
      <c r="C260" s="445"/>
      <c r="J260" s="38">
        <f t="shared" si="81"/>
        <v>0</v>
      </c>
      <c r="K260" s="38">
        <f t="shared" si="82"/>
        <v>0</v>
      </c>
    </row>
    <row r="261" spans="1:12" ht="12.75" customHeight="1">
      <c r="A261" s="443"/>
      <c r="B261" s="444"/>
      <c r="C261" s="445"/>
      <c r="K261" s="38">
        <f t="shared" si="82"/>
        <v>0</v>
      </c>
    </row>
    <row r="262" spans="1:12" ht="12.75" customHeight="1">
      <c r="A262" s="443"/>
      <c r="B262" s="444"/>
      <c r="C262" s="445"/>
      <c r="J262" s="38">
        <f t="shared" si="81"/>
        <v>0</v>
      </c>
      <c r="K262" s="38">
        <f t="shared" si="82"/>
        <v>0</v>
      </c>
    </row>
    <row r="263" spans="1:12" ht="12.75" customHeight="1">
      <c r="A263" s="443"/>
      <c r="B263" s="444"/>
      <c r="C263" s="445"/>
      <c r="J263" s="38">
        <f t="shared" si="81"/>
        <v>0</v>
      </c>
      <c r="K263" s="38">
        <f t="shared" si="82"/>
        <v>0</v>
      </c>
    </row>
    <row r="264" spans="1:12" ht="12.75" customHeight="1">
      <c r="A264" s="443"/>
      <c r="B264" s="444"/>
      <c r="C264" s="445"/>
      <c r="J264" s="38">
        <f t="shared" si="81"/>
        <v>0</v>
      </c>
      <c r="K264" s="38">
        <f t="shared" si="82"/>
        <v>0</v>
      </c>
    </row>
    <row r="265" spans="1:12" ht="12.75" customHeight="1">
      <c r="A265" s="443"/>
      <c r="B265" s="444"/>
      <c r="C265" s="445"/>
      <c r="J265" s="38">
        <f t="shared" si="81"/>
        <v>0</v>
      </c>
      <c r="K265" s="38">
        <f t="shared" si="82"/>
        <v>0</v>
      </c>
    </row>
    <row r="266" spans="1:12" ht="12.75" customHeight="1">
      <c r="A266" s="443"/>
      <c r="B266" s="444"/>
      <c r="C266" s="445"/>
      <c r="J266" s="38">
        <f t="shared" si="81"/>
        <v>0</v>
      </c>
      <c r="K266" s="38">
        <f t="shared" si="82"/>
        <v>0</v>
      </c>
    </row>
    <row r="267" spans="1:12" ht="12.75" customHeight="1">
      <c r="A267" s="443"/>
      <c r="B267" s="444"/>
      <c r="C267" s="445"/>
      <c r="J267" s="38">
        <f t="shared" si="81"/>
        <v>0</v>
      </c>
      <c r="K267" s="38">
        <f t="shared" si="82"/>
        <v>0</v>
      </c>
    </row>
    <row r="268" spans="1:12" ht="12.75" customHeight="1">
      <c r="A268" s="443"/>
      <c r="B268" s="444"/>
      <c r="C268" s="445"/>
      <c r="J268" s="38">
        <f t="shared" si="81"/>
        <v>0</v>
      </c>
      <c r="K268" s="38">
        <f t="shared" si="82"/>
        <v>0</v>
      </c>
    </row>
    <row r="269" spans="1:12" ht="12.75" customHeight="1">
      <c r="A269" s="443"/>
      <c r="B269" s="444"/>
      <c r="C269" s="445"/>
      <c r="J269" s="38">
        <f t="shared" si="81"/>
        <v>0</v>
      </c>
      <c r="K269" s="38">
        <f t="shared" si="82"/>
        <v>0</v>
      </c>
    </row>
    <row r="270" spans="1:12" ht="12.75" customHeight="1">
      <c r="A270" s="443"/>
      <c r="B270" s="444"/>
      <c r="C270" s="445"/>
      <c r="J270" s="38">
        <f t="shared" si="81"/>
        <v>0</v>
      </c>
      <c r="K270" s="38">
        <f t="shared" si="82"/>
        <v>0</v>
      </c>
    </row>
    <row r="271" spans="1:12" ht="12.75" customHeight="1">
      <c r="A271" s="443"/>
      <c r="B271" s="444"/>
      <c r="C271" s="445"/>
      <c r="J271" s="38">
        <f t="shared" si="81"/>
        <v>0</v>
      </c>
      <c r="K271" s="38">
        <f t="shared" si="82"/>
        <v>0</v>
      </c>
    </row>
    <row r="272" spans="1:12" ht="12.75" customHeight="1">
      <c r="A272" s="443"/>
      <c r="B272" s="444"/>
      <c r="C272" s="445"/>
      <c r="J272" s="38">
        <f t="shared" si="81"/>
        <v>0</v>
      </c>
      <c r="K272" s="38">
        <f t="shared" si="82"/>
        <v>0</v>
      </c>
    </row>
    <row r="273" spans="1:11" ht="12.75" customHeight="1">
      <c r="A273" s="443"/>
      <c r="B273" s="444"/>
      <c r="C273" s="445"/>
      <c r="J273" s="38">
        <f t="shared" si="81"/>
        <v>0</v>
      </c>
      <c r="K273" s="38">
        <f t="shared" si="82"/>
        <v>0</v>
      </c>
    </row>
    <row r="274" spans="1:11" ht="12.75" customHeight="1">
      <c r="A274" s="443"/>
      <c r="B274" s="444"/>
      <c r="C274" s="445"/>
      <c r="J274" s="38">
        <f t="shared" si="81"/>
        <v>0</v>
      </c>
      <c r="K274" s="38">
        <f t="shared" si="82"/>
        <v>0</v>
      </c>
    </row>
    <row r="275" spans="1:11" ht="12.75" customHeight="1">
      <c r="A275" s="443"/>
      <c r="B275" s="444"/>
      <c r="C275" s="445"/>
      <c r="J275" s="38">
        <f t="shared" si="81"/>
        <v>0</v>
      </c>
      <c r="K275" s="38">
        <f t="shared" si="82"/>
        <v>0</v>
      </c>
    </row>
    <row r="276" spans="1:11" ht="12.75" customHeight="1">
      <c r="A276" s="443"/>
      <c r="B276" s="444"/>
      <c r="C276" s="445"/>
      <c r="J276" s="38">
        <f t="shared" si="81"/>
        <v>0</v>
      </c>
      <c r="K276" s="38">
        <f t="shared" si="82"/>
        <v>0</v>
      </c>
    </row>
    <row r="277" spans="1:11" ht="12.75" customHeight="1">
      <c r="A277" s="443"/>
      <c r="B277" s="444"/>
      <c r="C277" s="445"/>
      <c r="J277" s="38">
        <f t="shared" si="81"/>
        <v>0</v>
      </c>
      <c r="K277" s="38">
        <f t="shared" si="82"/>
        <v>0</v>
      </c>
    </row>
    <row r="278" spans="1:11" ht="12.75" customHeight="1">
      <c r="A278" s="443"/>
      <c r="B278" s="444"/>
      <c r="C278" s="445"/>
      <c r="J278" s="38">
        <f t="shared" si="81"/>
        <v>0</v>
      </c>
      <c r="K278" s="38">
        <f t="shared" si="82"/>
        <v>0</v>
      </c>
    </row>
    <row r="279" spans="1:11" ht="12.75" customHeight="1">
      <c r="A279" s="443"/>
      <c r="B279" s="444"/>
      <c r="C279" s="445"/>
      <c r="J279" s="38">
        <f t="shared" si="81"/>
        <v>0</v>
      </c>
      <c r="K279" s="38">
        <f t="shared" si="82"/>
        <v>0</v>
      </c>
    </row>
    <row r="280" spans="1:11" ht="12.75" customHeight="1">
      <c r="A280" s="443"/>
      <c r="B280" s="444"/>
      <c r="C280" s="445"/>
      <c r="J280" s="38">
        <f t="shared" si="81"/>
        <v>0</v>
      </c>
      <c r="K280" s="38">
        <f t="shared" si="82"/>
        <v>0</v>
      </c>
    </row>
    <row r="281" spans="1:11" ht="12.75" customHeight="1">
      <c r="A281" s="443"/>
      <c r="B281" s="444"/>
      <c r="C281" s="445"/>
      <c r="J281" s="38">
        <f t="shared" si="81"/>
        <v>0</v>
      </c>
      <c r="K281" s="38">
        <f t="shared" si="82"/>
        <v>0</v>
      </c>
    </row>
    <row r="282" spans="1:11" ht="12.75" customHeight="1">
      <c r="A282" s="443"/>
      <c r="B282" s="444"/>
      <c r="C282" s="445"/>
      <c r="J282" s="38">
        <f t="shared" si="81"/>
        <v>0</v>
      </c>
      <c r="K282" s="38">
        <f t="shared" si="82"/>
        <v>0</v>
      </c>
    </row>
    <row r="283" spans="1:11" ht="12.75" customHeight="1">
      <c r="A283" s="443"/>
      <c r="B283" s="444"/>
      <c r="C283" s="445"/>
      <c r="J283" s="38">
        <f t="shared" si="81"/>
        <v>0</v>
      </c>
      <c r="K283" s="38">
        <f t="shared" si="82"/>
        <v>0</v>
      </c>
    </row>
    <row r="284" spans="1:11" ht="12.75" customHeight="1">
      <c r="A284" s="443"/>
      <c r="B284" s="444"/>
      <c r="C284" s="445"/>
      <c r="J284" s="38">
        <f t="shared" si="81"/>
        <v>0</v>
      </c>
      <c r="K284" s="38">
        <f t="shared" si="82"/>
        <v>0</v>
      </c>
    </row>
    <row r="285" spans="1:11" ht="12.75" customHeight="1">
      <c r="A285" s="443"/>
      <c r="B285" s="444"/>
      <c r="C285" s="445"/>
      <c r="J285" s="38">
        <f t="shared" si="81"/>
        <v>0</v>
      </c>
      <c r="K285" s="38">
        <f t="shared" si="82"/>
        <v>0</v>
      </c>
    </row>
    <row r="286" spans="1:11" ht="12.75" customHeight="1">
      <c r="A286" s="443"/>
      <c r="B286" s="444"/>
      <c r="C286" s="445"/>
      <c r="J286" s="38">
        <f t="shared" si="81"/>
        <v>0</v>
      </c>
      <c r="K286" s="38">
        <f t="shared" si="82"/>
        <v>0</v>
      </c>
    </row>
    <row r="287" spans="1:11" ht="12.75" customHeight="1">
      <c r="A287" s="443"/>
      <c r="B287" s="444"/>
      <c r="C287" s="445"/>
      <c r="J287" s="38">
        <f t="shared" si="81"/>
        <v>0</v>
      </c>
      <c r="K287" s="38">
        <f t="shared" si="82"/>
        <v>0</v>
      </c>
    </row>
    <row r="288" spans="1:11" ht="12.75" customHeight="1">
      <c r="A288" s="443"/>
      <c r="B288" s="444"/>
      <c r="C288" s="445"/>
      <c r="J288" s="38">
        <f t="shared" si="81"/>
        <v>0</v>
      </c>
      <c r="K288" s="38">
        <f t="shared" si="82"/>
        <v>0</v>
      </c>
    </row>
    <row r="289" spans="1:11" ht="12.75" customHeight="1">
      <c r="A289" s="443"/>
      <c r="B289" s="444"/>
      <c r="C289" s="445"/>
      <c r="J289" s="38">
        <f t="shared" si="81"/>
        <v>0</v>
      </c>
      <c r="K289" s="38">
        <f t="shared" si="82"/>
        <v>0</v>
      </c>
    </row>
    <row r="290" spans="1:11" ht="12.75" customHeight="1">
      <c r="A290" s="443"/>
      <c r="B290" s="444"/>
      <c r="C290" s="445"/>
      <c r="J290" s="38">
        <f t="shared" si="81"/>
        <v>0</v>
      </c>
      <c r="K290" s="38">
        <f t="shared" si="82"/>
        <v>0</v>
      </c>
    </row>
    <row r="291" spans="1:11" ht="12.75" customHeight="1">
      <c r="A291" s="443"/>
      <c r="B291" s="444"/>
      <c r="C291" s="445"/>
      <c r="J291" s="38">
        <f t="shared" si="81"/>
        <v>0</v>
      </c>
      <c r="K291" s="38">
        <f t="shared" si="82"/>
        <v>0</v>
      </c>
    </row>
    <row r="292" spans="1:11" ht="12.75" customHeight="1">
      <c r="A292" s="443"/>
      <c r="B292" s="444"/>
      <c r="C292" s="445"/>
      <c r="J292" s="38">
        <f t="shared" si="81"/>
        <v>0</v>
      </c>
      <c r="K292" s="38">
        <f t="shared" si="82"/>
        <v>0</v>
      </c>
    </row>
    <row r="293" spans="1:11" ht="12.75" customHeight="1">
      <c r="A293" s="443"/>
      <c r="B293" s="444"/>
      <c r="C293" s="445"/>
      <c r="J293" s="38">
        <f t="shared" si="81"/>
        <v>0</v>
      </c>
      <c r="K293" s="38">
        <f t="shared" si="82"/>
        <v>0</v>
      </c>
    </row>
    <row r="294" spans="1:11" ht="12.75" customHeight="1">
      <c r="A294" s="443"/>
      <c r="B294" s="444"/>
      <c r="C294" s="445"/>
      <c r="J294" s="38">
        <f t="shared" si="81"/>
        <v>0</v>
      </c>
      <c r="K294" s="38">
        <f t="shared" si="82"/>
        <v>0</v>
      </c>
    </row>
    <row r="295" spans="1:11" ht="12.75" customHeight="1">
      <c r="A295" s="443"/>
      <c r="B295" s="444"/>
      <c r="C295" s="445"/>
      <c r="J295" s="38">
        <f t="shared" si="81"/>
        <v>0</v>
      </c>
      <c r="K295" s="38">
        <f t="shared" si="82"/>
        <v>0</v>
      </c>
    </row>
    <row r="296" spans="1:11" ht="12.75" customHeight="1">
      <c r="A296" s="443"/>
      <c r="B296" s="444"/>
      <c r="C296" s="445"/>
      <c r="J296" s="38">
        <f t="shared" si="81"/>
        <v>0</v>
      </c>
      <c r="K296" s="38">
        <f t="shared" si="82"/>
        <v>0</v>
      </c>
    </row>
    <row r="297" spans="1:11" ht="12.75" customHeight="1">
      <c r="A297" s="443"/>
      <c r="B297" s="444"/>
      <c r="C297" s="445"/>
      <c r="J297" s="38">
        <f t="shared" si="81"/>
        <v>0</v>
      </c>
      <c r="K297" s="38">
        <f t="shared" si="82"/>
        <v>0</v>
      </c>
    </row>
    <row r="298" spans="1:11" ht="12.75" customHeight="1">
      <c r="A298" s="443"/>
      <c r="B298" s="444"/>
      <c r="C298" s="445"/>
      <c r="J298" s="38">
        <f t="shared" si="81"/>
        <v>0</v>
      </c>
      <c r="K298" s="38">
        <f t="shared" si="82"/>
        <v>0</v>
      </c>
    </row>
    <row r="299" spans="1:11" ht="12.75" customHeight="1">
      <c r="A299" s="443"/>
      <c r="B299" s="444"/>
      <c r="C299" s="445"/>
      <c r="J299" s="38">
        <f t="shared" si="81"/>
        <v>0</v>
      </c>
      <c r="K299" s="38">
        <f t="shared" si="82"/>
        <v>0</v>
      </c>
    </row>
    <row r="300" spans="1:11" ht="12.75" customHeight="1">
      <c r="A300" s="443"/>
      <c r="B300" s="444"/>
      <c r="C300" s="445"/>
      <c r="J300" s="38">
        <f t="shared" si="81"/>
        <v>0</v>
      </c>
      <c r="K300" s="38">
        <f t="shared" si="82"/>
        <v>0</v>
      </c>
    </row>
    <row r="301" spans="1:11" ht="12.75" customHeight="1">
      <c r="A301" s="443"/>
      <c r="B301" s="444"/>
      <c r="C301" s="445"/>
      <c r="J301" s="38">
        <f t="shared" si="81"/>
        <v>0</v>
      </c>
      <c r="K301" s="38">
        <f t="shared" si="82"/>
        <v>0</v>
      </c>
    </row>
    <row r="302" spans="1:11" ht="12.75" customHeight="1">
      <c r="A302" s="443"/>
      <c r="B302" s="444"/>
      <c r="C302" s="445"/>
      <c r="J302" s="38">
        <f t="shared" si="81"/>
        <v>0</v>
      </c>
      <c r="K302" s="38">
        <f t="shared" si="82"/>
        <v>0</v>
      </c>
    </row>
    <row r="303" spans="1:11" ht="12.75" customHeight="1">
      <c r="A303" s="443"/>
      <c r="B303" s="444"/>
      <c r="C303" s="445"/>
      <c r="J303" s="38">
        <f t="shared" si="81"/>
        <v>0</v>
      </c>
      <c r="K303" s="38">
        <f t="shared" si="82"/>
        <v>0</v>
      </c>
    </row>
    <row r="304" spans="1:11" ht="12.75" customHeight="1">
      <c r="A304" s="443"/>
      <c r="B304" s="444"/>
      <c r="C304" s="445"/>
      <c r="J304" s="38">
        <f t="shared" si="81"/>
        <v>0</v>
      </c>
      <c r="K304" s="38">
        <f t="shared" si="82"/>
        <v>0</v>
      </c>
    </row>
    <row r="305" spans="1:11" ht="12.75" customHeight="1">
      <c r="A305" s="443"/>
      <c r="B305" s="444"/>
      <c r="C305" s="445"/>
      <c r="J305" s="38">
        <f t="shared" si="81"/>
        <v>0</v>
      </c>
      <c r="K305" s="38">
        <f t="shared" si="82"/>
        <v>0</v>
      </c>
    </row>
    <row r="306" spans="1:11" ht="12.75" customHeight="1">
      <c r="A306" s="443"/>
      <c r="B306" s="444"/>
      <c r="C306" s="445"/>
      <c r="J306" s="38">
        <f t="shared" ref="J306:J369" si="83">+IF(H306&gt;I306,H306-I306,0)</f>
        <v>0</v>
      </c>
      <c r="K306" s="38">
        <f t="shared" ref="K306:K369" si="84">+IF(I306&gt;H306,I306-H306,0)</f>
        <v>0</v>
      </c>
    </row>
    <row r="307" spans="1:11" ht="12.75" customHeight="1">
      <c r="A307" s="443"/>
      <c r="B307" s="444"/>
      <c r="C307" s="445"/>
      <c r="J307" s="38">
        <f t="shared" si="83"/>
        <v>0</v>
      </c>
      <c r="K307" s="38">
        <f t="shared" si="84"/>
        <v>0</v>
      </c>
    </row>
    <row r="308" spans="1:11" ht="12.75" customHeight="1">
      <c r="A308" s="443"/>
      <c r="B308" s="444"/>
      <c r="C308" s="445"/>
      <c r="J308" s="38">
        <f t="shared" si="83"/>
        <v>0</v>
      </c>
      <c r="K308" s="38">
        <f t="shared" si="84"/>
        <v>0</v>
      </c>
    </row>
    <row r="309" spans="1:11" ht="12.75" customHeight="1">
      <c r="A309" s="443"/>
      <c r="B309" s="444"/>
      <c r="C309" s="445"/>
      <c r="J309" s="38">
        <f t="shared" si="83"/>
        <v>0</v>
      </c>
      <c r="K309" s="38">
        <f t="shared" si="84"/>
        <v>0</v>
      </c>
    </row>
    <row r="310" spans="1:11" ht="12.75" customHeight="1">
      <c r="A310" s="443"/>
      <c r="B310" s="444"/>
      <c r="C310" s="445"/>
      <c r="J310" s="38">
        <f t="shared" si="83"/>
        <v>0</v>
      </c>
      <c r="K310" s="38">
        <f t="shared" si="84"/>
        <v>0</v>
      </c>
    </row>
    <row r="311" spans="1:11" ht="12.75" customHeight="1">
      <c r="A311" s="443"/>
      <c r="B311" s="444"/>
      <c r="C311" s="445"/>
      <c r="J311" s="38">
        <f t="shared" si="83"/>
        <v>0</v>
      </c>
      <c r="K311" s="38">
        <f t="shared" si="84"/>
        <v>0</v>
      </c>
    </row>
    <row r="312" spans="1:11" ht="12.75" customHeight="1">
      <c r="A312" s="443"/>
      <c r="B312" s="444"/>
      <c r="C312" s="445"/>
      <c r="J312" s="38">
        <f t="shared" si="83"/>
        <v>0</v>
      </c>
      <c r="K312" s="38">
        <f t="shared" si="84"/>
        <v>0</v>
      </c>
    </row>
    <row r="313" spans="1:11" ht="12.75" customHeight="1">
      <c r="A313" s="443"/>
      <c r="B313" s="444"/>
      <c r="C313" s="445"/>
      <c r="J313" s="38">
        <f t="shared" si="83"/>
        <v>0</v>
      </c>
      <c r="K313" s="38">
        <f t="shared" si="84"/>
        <v>0</v>
      </c>
    </row>
    <row r="314" spans="1:11" ht="12.75" customHeight="1">
      <c r="A314" s="443"/>
      <c r="B314" s="444"/>
      <c r="C314" s="445"/>
      <c r="J314" s="38">
        <f t="shared" si="83"/>
        <v>0</v>
      </c>
      <c r="K314" s="38">
        <f t="shared" si="84"/>
        <v>0</v>
      </c>
    </row>
    <row r="315" spans="1:11" ht="12.75" customHeight="1">
      <c r="A315" s="443"/>
      <c r="B315" s="444"/>
      <c r="C315" s="445"/>
      <c r="J315" s="38">
        <f t="shared" si="83"/>
        <v>0</v>
      </c>
      <c r="K315" s="38">
        <f t="shared" si="84"/>
        <v>0</v>
      </c>
    </row>
    <row r="316" spans="1:11" ht="12.75" customHeight="1">
      <c r="A316" s="443"/>
      <c r="B316" s="444"/>
      <c r="C316" s="445"/>
      <c r="J316" s="38">
        <f t="shared" si="83"/>
        <v>0</v>
      </c>
      <c r="K316" s="38">
        <f t="shared" si="84"/>
        <v>0</v>
      </c>
    </row>
    <row r="317" spans="1:11" ht="12.75" customHeight="1">
      <c r="A317" s="443"/>
      <c r="B317" s="444"/>
      <c r="C317" s="445"/>
      <c r="J317" s="38">
        <f t="shared" si="83"/>
        <v>0</v>
      </c>
      <c r="K317" s="38">
        <f t="shared" si="84"/>
        <v>0</v>
      </c>
    </row>
    <row r="318" spans="1:11" ht="12.75" customHeight="1">
      <c r="A318" s="443"/>
      <c r="B318" s="444"/>
      <c r="C318" s="445"/>
      <c r="J318" s="38">
        <f t="shared" si="83"/>
        <v>0</v>
      </c>
      <c r="K318" s="38">
        <f t="shared" si="84"/>
        <v>0</v>
      </c>
    </row>
    <row r="319" spans="1:11" ht="12.75" customHeight="1">
      <c r="A319" s="443"/>
      <c r="B319" s="444"/>
      <c r="C319" s="445"/>
      <c r="J319" s="38">
        <f t="shared" si="83"/>
        <v>0</v>
      </c>
      <c r="K319" s="38">
        <f t="shared" si="84"/>
        <v>0</v>
      </c>
    </row>
    <row r="320" spans="1:11" ht="12.75" customHeight="1">
      <c r="A320" s="443"/>
      <c r="B320" s="444"/>
      <c r="C320" s="445"/>
      <c r="J320" s="38">
        <f t="shared" si="83"/>
        <v>0</v>
      </c>
      <c r="K320" s="38">
        <f t="shared" si="84"/>
        <v>0</v>
      </c>
    </row>
    <row r="321" spans="1:11" ht="12.75" customHeight="1">
      <c r="A321" s="443"/>
      <c r="B321" s="444"/>
      <c r="C321" s="445"/>
      <c r="J321" s="38">
        <f t="shared" si="83"/>
        <v>0</v>
      </c>
      <c r="K321" s="38">
        <f t="shared" si="84"/>
        <v>0</v>
      </c>
    </row>
    <row r="322" spans="1:11" ht="12.75" customHeight="1">
      <c r="A322" s="443"/>
      <c r="B322" s="444"/>
      <c r="C322" s="445"/>
      <c r="J322" s="38">
        <f t="shared" si="83"/>
        <v>0</v>
      </c>
      <c r="K322" s="38">
        <f t="shared" si="84"/>
        <v>0</v>
      </c>
    </row>
    <row r="323" spans="1:11" ht="12.75" customHeight="1">
      <c r="A323" s="443"/>
      <c r="B323" s="444"/>
      <c r="C323" s="445"/>
      <c r="J323" s="38">
        <f t="shared" si="83"/>
        <v>0</v>
      </c>
      <c r="K323" s="38">
        <f t="shared" si="84"/>
        <v>0</v>
      </c>
    </row>
    <row r="324" spans="1:11" ht="12.75" customHeight="1">
      <c r="A324" s="443"/>
      <c r="B324" s="444"/>
      <c r="C324" s="445"/>
      <c r="J324" s="38">
        <f t="shared" si="83"/>
        <v>0</v>
      </c>
      <c r="K324" s="38">
        <f t="shared" si="84"/>
        <v>0</v>
      </c>
    </row>
    <row r="325" spans="1:11" ht="12.75" customHeight="1">
      <c r="A325" s="443"/>
      <c r="B325" s="444"/>
      <c r="C325" s="445"/>
      <c r="J325" s="38">
        <f t="shared" si="83"/>
        <v>0</v>
      </c>
      <c r="K325" s="38">
        <f t="shared" si="84"/>
        <v>0</v>
      </c>
    </row>
    <row r="326" spans="1:11" ht="12.75" customHeight="1">
      <c r="A326" s="443"/>
      <c r="B326" s="444"/>
      <c r="C326" s="445"/>
      <c r="J326" s="38">
        <f t="shared" si="83"/>
        <v>0</v>
      </c>
      <c r="K326" s="38">
        <f t="shared" si="84"/>
        <v>0</v>
      </c>
    </row>
    <row r="327" spans="1:11" ht="12.75" customHeight="1">
      <c r="A327" s="443"/>
      <c r="B327" s="444"/>
      <c r="C327" s="445"/>
      <c r="J327" s="38">
        <f t="shared" si="83"/>
        <v>0</v>
      </c>
      <c r="K327" s="38">
        <f t="shared" si="84"/>
        <v>0</v>
      </c>
    </row>
    <row r="328" spans="1:11" ht="12.75" customHeight="1">
      <c r="A328" s="443"/>
      <c r="B328" s="444"/>
      <c r="C328" s="445"/>
      <c r="J328" s="38">
        <f t="shared" si="83"/>
        <v>0</v>
      </c>
      <c r="K328" s="38">
        <f t="shared" si="84"/>
        <v>0</v>
      </c>
    </row>
    <row r="329" spans="1:11" ht="12.75" customHeight="1">
      <c r="A329" s="443"/>
      <c r="B329" s="444"/>
      <c r="C329" s="445"/>
      <c r="J329" s="38">
        <f t="shared" si="83"/>
        <v>0</v>
      </c>
      <c r="K329" s="38">
        <f t="shared" si="84"/>
        <v>0</v>
      </c>
    </row>
    <row r="330" spans="1:11" ht="12.75" customHeight="1">
      <c r="A330" s="443"/>
      <c r="B330" s="444"/>
      <c r="C330" s="445"/>
      <c r="J330" s="38">
        <f t="shared" si="83"/>
        <v>0</v>
      </c>
      <c r="K330" s="38">
        <f t="shared" si="84"/>
        <v>0</v>
      </c>
    </row>
    <row r="331" spans="1:11" ht="12.75" customHeight="1">
      <c r="A331" s="443"/>
      <c r="B331" s="444"/>
      <c r="C331" s="445"/>
      <c r="J331" s="38">
        <f t="shared" si="83"/>
        <v>0</v>
      </c>
      <c r="K331" s="38">
        <f t="shared" si="84"/>
        <v>0</v>
      </c>
    </row>
    <row r="332" spans="1:11" ht="12.75" customHeight="1">
      <c r="A332" s="443"/>
      <c r="B332" s="444"/>
      <c r="C332" s="445"/>
      <c r="J332" s="38">
        <f t="shared" si="83"/>
        <v>0</v>
      </c>
      <c r="K332" s="38">
        <f t="shared" si="84"/>
        <v>0</v>
      </c>
    </row>
    <row r="333" spans="1:11" ht="12.75" customHeight="1">
      <c r="A333" s="443"/>
      <c r="B333" s="444"/>
      <c r="C333" s="445"/>
      <c r="J333" s="38">
        <f t="shared" si="83"/>
        <v>0</v>
      </c>
      <c r="K333" s="38">
        <f t="shared" si="84"/>
        <v>0</v>
      </c>
    </row>
    <row r="334" spans="1:11" ht="12.75" customHeight="1">
      <c r="A334" s="443"/>
      <c r="B334" s="444"/>
      <c r="C334" s="445"/>
      <c r="J334" s="38">
        <f t="shared" si="83"/>
        <v>0</v>
      </c>
      <c r="K334" s="38">
        <f t="shared" si="84"/>
        <v>0</v>
      </c>
    </row>
    <row r="335" spans="1:11" ht="12.75" customHeight="1">
      <c r="A335" s="443"/>
      <c r="B335" s="444"/>
      <c r="C335" s="445"/>
      <c r="J335" s="38">
        <f t="shared" si="83"/>
        <v>0</v>
      </c>
      <c r="K335" s="38">
        <f t="shared" si="84"/>
        <v>0</v>
      </c>
    </row>
    <row r="336" spans="1:11" ht="12.75" customHeight="1">
      <c r="A336" s="443"/>
      <c r="B336" s="444"/>
      <c r="C336" s="445"/>
      <c r="J336" s="38">
        <f t="shared" si="83"/>
        <v>0</v>
      </c>
      <c r="K336" s="38">
        <f t="shared" si="84"/>
        <v>0</v>
      </c>
    </row>
    <row r="337" spans="1:11" ht="12.75" customHeight="1">
      <c r="A337" s="443"/>
      <c r="B337" s="444"/>
      <c r="C337" s="445"/>
      <c r="J337" s="38">
        <f t="shared" si="83"/>
        <v>0</v>
      </c>
      <c r="K337" s="38">
        <f t="shared" si="84"/>
        <v>0</v>
      </c>
    </row>
    <row r="338" spans="1:11" ht="12.75" customHeight="1">
      <c r="A338" s="443"/>
      <c r="B338" s="444"/>
      <c r="C338" s="445"/>
      <c r="J338" s="38">
        <f t="shared" si="83"/>
        <v>0</v>
      </c>
      <c r="K338" s="38">
        <f t="shared" si="84"/>
        <v>0</v>
      </c>
    </row>
    <row r="339" spans="1:11" ht="12.75" customHeight="1">
      <c r="A339" s="443"/>
      <c r="B339" s="444"/>
      <c r="C339" s="445"/>
      <c r="J339" s="38">
        <f t="shared" si="83"/>
        <v>0</v>
      </c>
      <c r="K339" s="38">
        <f t="shared" si="84"/>
        <v>0</v>
      </c>
    </row>
    <row r="340" spans="1:11" ht="12.75" customHeight="1">
      <c r="A340" s="443"/>
      <c r="B340" s="444"/>
      <c r="C340" s="445"/>
      <c r="J340" s="38">
        <f t="shared" si="83"/>
        <v>0</v>
      </c>
      <c r="K340" s="38">
        <f t="shared" si="84"/>
        <v>0</v>
      </c>
    </row>
    <row r="341" spans="1:11" ht="12.75" customHeight="1">
      <c r="A341" s="443"/>
      <c r="B341" s="444"/>
      <c r="C341" s="445"/>
      <c r="J341" s="38">
        <f t="shared" si="83"/>
        <v>0</v>
      </c>
      <c r="K341" s="38">
        <f t="shared" si="84"/>
        <v>0</v>
      </c>
    </row>
    <row r="342" spans="1:11" ht="12.75" customHeight="1">
      <c r="A342" s="443"/>
      <c r="B342" s="444"/>
      <c r="C342" s="445"/>
      <c r="J342" s="38">
        <f t="shared" si="83"/>
        <v>0</v>
      </c>
      <c r="K342" s="38">
        <f t="shared" si="84"/>
        <v>0</v>
      </c>
    </row>
    <row r="343" spans="1:11" ht="12.75" customHeight="1">
      <c r="A343" s="443"/>
      <c r="B343" s="444"/>
      <c r="C343" s="445"/>
      <c r="J343" s="38">
        <f t="shared" si="83"/>
        <v>0</v>
      </c>
      <c r="K343" s="38">
        <f t="shared" si="84"/>
        <v>0</v>
      </c>
    </row>
    <row r="344" spans="1:11" ht="12.75" customHeight="1">
      <c r="A344" s="443"/>
      <c r="B344" s="444"/>
      <c r="C344" s="445"/>
      <c r="J344" s="38">
        <f t="shared" si="83"/>
        <v>0</v>
      </c>
      <c r="K344" s="38">
        <f t="shared" si="84"/>
        <v>0</v>
      </c>
    </row>
    <row r="345" spans="1:11" ht="12.75" customHeight="1">
      <c r="A345" s="443"/>
      <c r="B345" s="444"/>
      <c r="C345" s="445"/>
      <c r="J345" s="38">
        <f t="shared" si="83"/>
        <v>0</v>
      </c>
      <c r="K345" s="38">
        <f t="shared" si="84"/>
        <v>0</v>
      </c>
    </row>
    <row r="346" spans="1:11" ht="12.75" customHeight="1">
      <c r="A346" s="443"/>
      <c r="B346" s="444"/>
      <c r="C346" s="445"/>
      <c r="J346" s="38">
        <f t="shared" si="83"/>
        <v>0</v>
      </c>
      <c r="K346" s="38">
        <f t="shared" si="84"/>
        <v>0</v>
      </c>
    </row>
    <row r="347" spans="1:11" ht="12.75" customHeight="1">
      <c r="A347" s="443"/>
      <c r="B347" s="444"/>
      <c r="C347" s="445"/>
      <c r="J347" s="38">
        <f t="shared" si="83"/>
        <v>0</v>
      </c>
      <c r="K347" s="38">
        <f t="shared" si="84"/>
        <v>0</v>
      </c>
    </row>
    <row r="348" spans="1:11" ht="12.75" customHeight="1">
      <c r="A348" s="443"/>
      <c r="B348" s="444"/>
      <c r="C348" s="445"/>
      <c r="J348" s="38">
        <f t="shared" si="83"/>
        <v>0</v>
      </c>
      <c r="K348" s="38">
        <f t="shared" si="84"/>
        <v>0</v>
      </c>
    </row>
    <row r="349" spans="1:11" ht="12.75" customHeight="1">
      <c r="A349" s="443"/>
      <c r="B349" s="444"/>
      <c r="C349" s="445"/>
      <c r="J349" s="38">
        <f t="shared" si="83"/>
        <v>0</v>
      </c>
      <c r="K349" s="38">
        <f t="shared" si="84"/>
        <v>0</v>
      </c>
    </row>
    <row r="350" spans="1:11" ht="12.75" customHeight="1">
      <c r="A350" s="443"/>
      <c r="B350" s="444"/>
      <c r="C350" s="445"/>
      <c r="J350" s="38">
        <f t="shared" si="83"/>
        <v>0</v>
      </c>
      <c r="K350" s="38">
        <f t="shared" si="84"/>
        <v>0</v>
      </c>
    </row>
    <row r="351" spans="1:11" ht="12.75" customHeight="1">
      <c r="A351" s="443"/>
      <c r="B351" s="444"/>
      <c r="C351" s="445"/>
      <c r="J351" s="38">
        <f t="shared" si="83"/>
        <v>0</v>
      </c>
      <c r="K351" s="38">
        <f t="shared" si="84"/>
        <v>0</v>
      </c>
    </row>
    <row r="352" spans="1:11" ht="12.75" customHeight="1">
      <c r="A352" s="443"/>
      <c r="B352" s="444"/>
      <c r="C352" s="445"/>
      <c r="J352" s="38">
        <f t="shared" si="83"/>
        <v>0</v>
      </c>
      <c r="K352" s="38">
        <f t="shared" si="84"/>
        <v>0</v>
      </c>
    </row>
    <row r="353" spans="1:11" ht="12.75" customHeight="1">
      <c r="A353" s="443"/>
      <c r="B353" s="444"/>
      <c r="C353" s="445"/>
      <c r="J353" s="38">
        <f t="shared" si="83"/>
        <v>0</v>
      </c>
      <c r="K353" s="38">
        <f t="shared" si="84"/>
        <v>0</v>
      </c>
    </row>
    <row r="354" spans="1:11" ht="12.75" customHeight="1">
      <c r="A354" s="443"/>
      <c r="B354" s="444"/>
      <c r="C354" s="445"/>
      <c r="J354" s="38">
        <f t="shared" si="83"/>
        <v>0</v>
      </c>
      <c r="K354" s="38">
        <f t="shared" si="84"/>
        <v>0</v>
      </c>
    </row>
    <row r="355" spans="1:11" ht="12.75" customHeight="1">
      <c r="A355" s="443"/>
      <c r="B355" s="444"/>
      <c r="C355" s="445"/>
      <c r="J355" s="38">
        <f t="shared" si="83"/>
        <v>0</v>
      </c>
      <c r="K355" s="38">
        <f t="shared" si="84"/>
        <v>0</v>
      </c>
    </row>
    <row r="356" spans="1:11" ht="12.75" customHeight="1">
      <c r="A356" s="443"/>
      <c r="B356" s="444"/>
      <c r="C356" s="445"/>
      <c r="J356" s="38">
        <f t="shared" si="83"/>
        <v>0</v>
      </c>
      <c r="K356" s="38">
        <f t="shared" si="84"/>
        <v>0</v>
      </c>
    </row>
    <row r="357" spans="1:11" ht="12.75" customHeight="1">
      <c r="A357" s="443"/>
      <c r="B357" s="444"/>
      <c r="C357" s="445"/>
      <c r="J357" s="38">
        <f t="shared" si="83"/>
        <v>0</v>
      </c>
      <c r="K357" s="38">
        <f t="shared" si="84"/>
        <v>0</v>
      </c>
    </row>
    <row r="358" spans="1:11" ht="12.75" customHeight="1">
      <c r="A358" s="443"/>
      <c r="B358" s="444"/>
      <c r="C358" s="445"/>
      <c r="J358" s="38">
        <f t="shared" si="83"/>
        <v>0</v>
      </c>
      <c r="K358" s="38">
        <f t="shared" si="84"/>
        <v>0</v>
      </c>
    </row>
    <row r="359" spans="1:11" ht="12.75" customHeight="1">
      <c r="A359" s="443"/>
      <c r="B359" s="444"/>
      <c r="C359" s="445"/>
      <c r="J359" s="38">
        <f t="shared" si="83"/>
        <v>0</v>
      </c>
      <c r="K359" s="38">
        <f t="shared" si="84"/>
        <v>0</v>
      </c>
    </row>
    <row r="360" spans="1:11" ht="12.75" customHeight="1">
      <c r="A360" s="443"/>
      <c r="B360" s="444"/>
      <c r="C360" s="445"/>
      <c r="J360" s="38">
        <f t="shared" si="83"/>
        <v>0</v>
      </c>
      <c r="K360" s="38">
        <f t="shared" si="84"/>
        <v>0</v>
      </c>
    </row>
    <row r="361" spans="1:11">
      <c r="A361" s="443"/>
      <c r="B361" s="444"/>
      <c r="C361" s="445"/>
      <c r="J361" s="38">
        <f t="shared" si="83"/>
        <v>0</v>
      </c>
      <c r="K361" s="38">
        <f t="shared" si="84"/>
        <v>0</v>
      </c>
    </row>
    <row r="362" spans="1:11">
      <c r="A362" s="443"/>
      <c r="B362" s="444"/>
      <c r="C362" s="445"/>
      <c r="J362" s="38">
        <f t="shared" si="83"/>
        <v>0</v>
      </c>
      <c r="K362" s="38">
        <f t="shared" si="84"/>
        <v>0</v>
      </c>
    </row>
    <row r="363" spans="1:11">
      <c r="A363" s="443"/>
      <c r="B363" s="444"/>
      <c r="C363" s="445"/>
      <c r="J363" s="38">
        <f t="shared" si="83"/>
        <v>0</v>
      </c>
      <c r="K363" s="38">
        <f t="shared" si="84"/>
        <v>0</v>
      </c>
    </row>
    <row r="364" spans="1:11">
      <c r="A364" s="443"/>
      <c r="B364" s="444"/>
      <c r="C364" s="445"/>
      <c r="J364" s="38">
        <f t="shared" si="83"/>
        <v>0</v>
      </c>
      <c r="K364" s="38">
        <f t="shared" si="84"/>
        <v>0</v>
      </c>
    </row>
    <row r="365" spans="1:11">
      <c r="A365" s="443"/>
      <c r="B365" s="444"/>
      <c r="C365" s="445"/>
      <c r="J365" s="38">
        <f t="shared" si="83"/>
        <v>0</v>
      </c>
      <c r="K365" s="38">
        <f t="shared" si="84"/>
        <v>0</v>
      </c>
    </row>
    <row r="366" spans="1:11">
      <c r="A366" s="443"/>
      <c r="B366" s="444"/>
      <c r="C366" s="445"/>
      <c r="J366" s="38">
        <f t="shared" si="83"/>
        <v>0</v>
      </c>
      <c r="K366" s="38">
        <f t="shared" si="84"/>
        <v>0</v>
      </c>
    </row>
    <row r="367" spans="1:11">
      <c r="A367" s="443"/>
      <c r="B367" s="444"/>
      <c r="C367" s="445"/>
      <c r="J367" s="38">
        <f t="shared" si="83"/>
        <v>0</v>
      </c>
      <c r="K367" s="38">
        <f t="shared" si="84"/>
        <v>0</v>
      </c>
    </row>
    <row r="368" spans="1:11">
      <c r="A368" s="443"/>
      <c r="B368" s="444"/>
      <c r="C368" s="445"/>
      <c r="J368" s="38">
        <f t="shared" si="83"/>
        <v>0</v>
      </c>
      <c r="K368" s="38">
        <f t="shared" si="84"/>
        <v>0</v>
      </c>
    </row>
    <row r="369" spans="1:11">
      <c r="A369" s="443"/>
      <c r="B369" s="444"/>
      <c r="C369" s="445"/>
      <c r="J369" s="38">
        <f t="shared" si="83"/>
        <v>0</v>
      </c>
      <c r="K369" s="38">
        <f t="shared" si="84"/>
        <v>0</v>
      </c>
    </row>
    <row r="370" spans="1:11">
      <c r="A370" s="443"/>
      <c r="B370" s="444"/>
      <c r="C370" s="445"/>
      <c r="J370" s="38">
        <f t="shared" ref="J370:J397" si="85">+IF(H370&gt;I370,H370-I370,0)</f>
        <v>0</v>
      </c>
      <c r="K370" s="38">
        <f t="shared" ref="K370:K397" si="86">+IF(I370&gt;H370,I370-H370,0)</f>
        <v>0</v>
      </c>
    </row>
    <row r="371" spans="1:11">
      <c r="A371" s="443"/>
      <c r="B371" s="444"/>
      <c r="C371" s="445"/>
      <c r="J371" s="38">
        <f t="shared" si="85"/>
        <v>0</v>
      </c>
      <c r="K371" s="38">
        <f t="shared" si="86"/>
        <v>0</v>
      </c>
    </row>
    <row r="372" spans="1:11">
      <c r="A372" s="443"/>
      <c r="B372" s="444"/>
      <c r="C372" s="445"/>
      <c r="J372" s="38">
        <f t="shared" si="85"/>
        <v>0</v>
      </c>
      <c r="K372" s="38">
        <f t="shared" si="86"/>
        <v>0</v>
      </c>
    </row>
    <row r="373" spans="1:11">
      <c r="A373" s="443"/>
      <c r="B373" s="444"/>
      <c r="C373" s="445"/>
      <c r="J373" s="38">
        <f t="shared" si="85"/>
        <v>0</v>
      </c>
      <c r="K373" s="38">
        <f t="shared" si="86"/>
        <v>0</v>
      </c>
    </row>
    <row r="374" spans="1:11">
      <c r="A374" s="443"/>
      <c r="B374" s="444"/>
      <c r="C374" s="445"/>
      <c r="J374" s="38">
        <f t="shared" si="85"/>
        <v>0</v>
      </c>
      <c r="K374" s="38">
        <f t="shared" si="86"/>
        <v>0</v>
      </c>
    </row>
    <row r="375" spans="1:11">
      <c r="A375" s="443"/>
      <c r="B375" s="444"/>
      <c r="C375" s="445"/>
      <c r="J375" s="38">
        <f t="shared" si="85"/>
        <v>0</v>
      </c>
      <c r="K375" s="38">
        <f t="shared" si="86"/>
        <v>0</v>
      </c>
    </row>
    <row r="376" spans="1:11">
      <c r="A376" s="443"/>
      <c r="B376" s="444"/>
      <c r="C376" s="445"/>
      <c r="J376" s="38">
        <f t="shared" si="85"/>
        <v>0</v>
      </c>
      <c r="K376" s="38">
        <f t="shared" si="86"/>
        <v>0</v>
      </c>
    </row>
    <row r="377" spans="1:11">
      <c r="A377" s="443"/>
      <c r="B377" s="444"/>
      <c r="C377" s="445"/>
      <c r="J377" s="38">
        <f t="shared" si="85"/>
        <v>0</v>
      </c>
      <c r="K377" s="38">
        <f t="shared" si="86"/>
        <v>0</v>
      </c>
    </row>
    <row r="378" spans="1:11">
      <c r="A378" s="443"/>
      <c r="B378" s="444"/>
      <c r="C378" s="445"/>
      <c r="J378" s="38">
        <f t="shared" si="85"/>
        <v>0</v>
      </c>
      <c r="K378" s="38">
        <f t="shared" si="86"/>
        <v>0</v>
      </c>
    </row>
    <row r="379" spans="1:11">
      <c r="A379" s="443"/>
      <c r="B379" s="444"/>
      <c r="C379" s="445"/>
      <c r="J379" s="38">
        <f t="shared" si="85"/>
        <v>0</v>
      </c>
      <c r="K379" s="38">
        <f t="shared" si="86"/>
        <v>0</v>
      </c>
    </row>
    <row r="380" spans="1:11">
      <c r="A380" s="443"/>
      <c r="B380" s="444"/>
      <c r="C380" s="445"/>
      <c r="J380" s="38">
        <f t="shared" si="85"/>
        <v>0</v>
      </c>
      <c r="K380" s="38">
        <f t="shared" si="86"/>
        <v>0</v>
      </c>
    </row>
    <row r="381" spans="1:11">
      <c r="A381" s="443"/>
      <c r="B381" s="444"/>
      <c r="C381" s="445"/>
      <c r="J381" s="38">
        <f t="shared" si="85"/>
        <v>0</v>
      </c>
      <c r="K381" s="38">
        <f t="shared" si="86"/>
        <v>0</v>
      </c>
    </row>
    <row r="382" spans="1:11">
      <c r="A382" s="443"/>
      <c r="B382" s="444"/>
      <c r="C382" s="445"/>
      <c r="J382" s="38">
        <f t="shared" si="85"/>
        <v>0</v>
      </c>
      <c r="K382" s="38">
        <f t="shared" si="86"/>
        <v>0</v>
      </c>
    </row>
    <row r="383" spans="1:11">
      <c r="A383" s="443"/>
      <c r="B383" s="444"/>
      <c r="C383" s="445"/>
      <c r="J383" s="38">
        <f t="shared" si="85"/>
        <v>0</v>
      </c>
      <c r="K383" s="38">
        <f t="shared" si="86"/>
        <v>0</v>
      </c>
    </row>
    <row r="384" spans="1:11">
      <c r="A384" s="443"/>
      <c r="B384" s="444"/>
      <c r="C384" s="445"/>
      <c r="J384" s="38">
        <f t="shared" si="85"/>
        <v>0</v>
      </c>
      <c r="K384" s="38">
        <f t="shared" si="86"/>
        <v>0</v>
      </c>
    </row>
    <row r="385" spans="1:11">
      <c r="A385" s="443"/>
      <c r="B385" s="444"/>
      <c r="C385" s="445"/>
      <c r="J385" s="38">
        <f t="shared" si="85"/>
        <v>0</v>
      </c>
      <c r="K385" s="38">
        <f t="shared" si="86"/>
        <v>0</v>
      </c>
    </row>
    <row r="386" spans="1:11">
      <c r="A386" s="443"/>
      <c r="B386" s="444"/>
      <c r="C386" s="445"/>
      <c r="J386" s="38">
        <f t="shared" si="85"/>
        <v>0</v>
      </c>
      <c r="K386" s="38">
        <f t="shared" si="86"/>
        <v>0</v>
      </c>
    </row>
    <row r="387" spans="1:11">
      <c r="A387" s="443"/>
      <c r="B387" s="444"/>
      <c r="C387" s="445"/>
      <c r="J387" s="38">
        <f t="shared" si="85"/>
        <v>0</v>
      </c>
      <c r="K387" s="38">
        <f t="shared" si="86"/>
        <v>0</v>
      </c>
    </row>
    <row r="388" spans="1:11">
      <c r="A388" s="443"/>
      <c r="B388" s="444"/>
      <c r="C388" s="445"/>
      <c r="J388" s="38">
        <f t="shared" si="85"/>
        <v>0</v>
      </c>
      <c r="K388" s="38">
        <f t="shared" si="86"/>
        <v>0</v>
      </c>
    </row>
    <row r="389" spans="1:11">
      <c r="A389" s="443"/>
      <c r="B389" s="444"/>
      <c r="C389" s="445"/>
      <c r="J389" s="38">
        <f t="shared" si="85"/>
        <v>0</v>
      </c>
      <c r="K389" s="38">
        <f t="shared" si="86"/>
        <v>0</v>
      </c>
    </row>
    <row r="390" spans="1:11">
      <c r="A390" s="443"/>
      <c r="B390" s="444"/>
      <c r="C390" s="445"/>
      <c r="J390" s="38">
        <f t="shared" si="85"/>
        <v>0</v>
      </c>
      <c r="K390" s="38">
        <f t="shared" si="86"/>
        <v>0</v>
      </c>
    </row>
    <row r="391" spans="1:11">
      <c r="A391" s="443"/>
      <c r="B391" s="444"/>
      <c r="C391" s="445"/>
      <c r="J391" s="38">
        <f t="shared" si="85"/>
        <v>0</v>
      </c>
      <c r="K391" s="38">
        <f t="shared" si="86"/>
        <v>0</v>
      </c>
    </row>
    <row r="392" spans="1:11">
      <c r="A392" s="443"/>
      <c r="B392" s="444"/>
      <c r="C392" s="445"/>
      <c r="J392" s="38">
        <f t="shared" si="85"/>
        <v>0</v>
      </c>
      <c r="K392" s="38">
        <f t="shared" si="86"/>
        <v>0</v>
      </c>
    </row>
    <row r="393" spans="1:11">
      <c r="A393" s="443"/>
      <c r="B393" s="444"/>
      <c r="C393" s="445"/>
      <c r="J393" s="38">
        <f t="shared" si="85"/>
        <v>0</v>
      </c>
      <c r="K393" s="38">
        <f t="shared" si="86"/>
        <v>0</v>
      </c>
    </row>
    <row r="394" spans="1:11">
      <c r="A394" s="443"/>
      <c r="B394" s="444"/>
      <c r="C394" s="445"/>
      <c r="J394" s="38">
        <f t="shared" si="85"/>
        <v>0</v>
      </c>
      <c r="K394" s="38">
        <f t="shared" si="86"/>
        <v>0</v>
      </c>
    </row>
    <row r="395" spans="1:11">
      <c r="A395" s="443"/>
      <c r="B395" s="444"/>
      <c r="C395" s="445"/>
      <c r="J395" s="38">
        <f t="shared" si="85"/>
        <v>0</v>
      </c>
      <c r="K395" s="38">
        <f t="shared" si="86"/>
        <v>0</v>
      </c>
    </row>
    <row r="396" spans="1:11">
      <c r="A396" s="443"/>
      <c r="B396" s="444"/>
      <c r="C396" s="445"/>
      <c r="J396" s="38">
        <f t="shared" si="85"/>
        <v>0</v>
      </c>
      <c r="K396" s="38">
        <f t="shared" si="86"/>
        <v>0</v>
      </c>
    </row>
    <row r="397" spans="1:11">
      <c r="A397" s="443"/>
      <c r="B397" s="444"/>
      <c r="C397" s="445"/>
      <c r="J397" s="38">
        <f t="shared" si="85"/>
        <v>0</v>
      </c>
      <c r="K397" s="38">
        <f t="shared" si="86"/>
        <v>0</v>
      </c>
    </row>
    <row r="398" spans="1:11">
      <c r="A398" s="443"/>
      <c r="B398" s="444"/>
      <c r="C398" s="445"/>
    </row>
    <row r="399" spans="1:11">
      <c r="A399" s="443"/>
      <c r="B399" s="444"/>
      <c r="C399" s="445"/>
      <c r="J399" s="38">
        <f t="shared" ref="J399:J430" si="87">+IF(H399&gt;I399,H399-I399,0)</f>
        <v>0</v>
      </c>
      <c r="K399" s="38">
        <f t="shared" ref="K399:K430" si="88">+IF(I399&gt;H399,I399-H399,0)</f>
        <v>0</v>
      </c>
    </row>
    <row r="400" spans="1:11">
      <c r="A400" s="443"/>
      <c r="B400" s="444"/>
      <c r="C400" s="445"/>
      <c r="J400" s="38">
        <f t="shared" si="87"/>
        <v>0</v>
      </c>
      <c r="K400" s="38">
        <f t="shared" si="88"/>
        <v>0</v>
      </c>
    </row>
    <row r="401" spans="1:11">
      <c r="A401" s="443"/>
      <c r="B401" s="444"/>
      <c r="C401" s="445"/>
      <c r="J401" s="38">
        <f t="shared" si="87"/>
        <v>0</v>
      </c>
      <c r="K401" s="38">
        <f t="shared" si="88"/>
        <v>0</v>
      </c>
    </row>
    <row r="402" spans="1:11">
      <c r="A402" s="443"/>
      <c r="B402" s="444"/>
      <c r="C402" s="445"/>
      <c r="J402" s="38">
        <f t="shared" si="87"/>
        <v>0</v>
      </c>
      <c r="K402" s="38">
        <f t="shared" si="88"/>
        <v>0</v>
      </c>
    </row>
    <row r="403" spans="1:11">
      <c r="A403" s="443"/>
      <c r="B403" s="444"/>
      <c r="C403" s="445"/>
      <c r="J403" s="38">
        <f t="shared" si="87"/>
        <v>0</v>
      </c>
      <c r="K403" s="38">
        <f t="shared" si="88"/>
        <v>0</v>
      </c>
    </row>
    <row r="404" spans="1:11">
      <c r="A404" s="443"/>
      <c r="B404" s="444"/>
      <c r="C404" s="445"/>
      <c r="J404" s="38">
        <f t="shared" si="87"/>
        <v>0</v>
      </c>
      <c r="K404" s="38">
        <f t="shared" si="88"/>
        <v>0</v>
      </c>
    </row>
    <row r="405" spans="1:11">
      <c r="A405" s="443"/>
      <c r="B405" s="444"/>
      <c r="C405" s="445"/>
      <c r="J405" s="38">
        <f t="shared" si="87"/>
        <v>0</v>
      </c>
      <c r="K405" s="38">
        <f t="shared" si="88"/>
        <v>0</v>
      </c>
    </row>
    <row r="406" spans="1:11">
      <c r="A406" s="443"/>
      <c r="B406" s="444"/>
      <c r="C406" s="445"/>
      <c r="J406" s="38">
        <f t="shared" si="87"/>
        <v>0</v>
      </c>
      <c r="K406" s="38">
        <f t="shared" si="88"/>
        <v>0</v>
      </c>
    </row>
    <row r="407" spans="1:11">
      <c r="A407" s="443"/>
      <c r="B407" s="444"/>
      <c r="C407" s="445"/>
      <c r="J407" s="38">
        <f t="shared" si="87"/>
        <v>0</v>
      </c>
      <c r="K407" s="38">
        <f t="shared" si="88"/>
        <v>0</v>
      </c>
    </row>
    <row r="408" spans="1:11">
      <c r="A408" s="443"/>
      <c r="B408" s="444"/>
      <c r="C408" s="445"/>
      <c r="J408" s="38">
        <f t="shared" si="87"/>
        <v>0</v>
      </c>
      <c r="K408" s="38">
        <f t="shared" si="88"/>
        <v>0</v>
      </c>
    </row>
    <row r="409" spans="1:11">
      <c r="A409" s="443"/>
      <c r="B409" s="444"/>
      <c r="C409" s="445"/>
      <c r="J409" s="38">
        <f t="shared" si="87"/>
        <v>0</v>
      </c>
      <c r="K409" s="38">
        <f t="shared" si="88"/>
        <v>0</v>
      </c>
    </row>
    <row r="410" spans="1:11">
      <c r="A410" s="443"/>
      <c r="B410" s="444"/>
      <c r="C410" s="445"/>
      <c r="J410" s="38">
        <f t="shared" si="87"/>
        <v>0</v>
      </c>
      <c r="K410" s="38">
        <f t="shared" si="88"/>
        <v>0</v>
      </c>
    </row>
    <row r="411" spans="1:11">
      <c r="A411" s="443"/>
      <c r="B411" s="444"/>
      <c r="C411" s="445"/>
      <c r="J411" s="38">
        <f t="shared" si="87"/>
        <v>0</v>
      </c>
      <c r="K411" s="38">
        <f t="shared" si="88"/>
        <v>0</v>
      </c>
    </row>
    <row r="412" spans="1:11">
      <c r="A412" s="443"/>
      <c r="B412" s="444"/>
      <c r="C412" s="445"/>
      <c r="J412" s="38">
        <f t="shared" si="87"/>
        <v>0</v>
      </c>
      <c r="K412" s="38">
        <f t="shared" si="88"/>
        <v>0</v>
      </c>
    </row>
    <row r="413" spans="1:11">
      <c r="A413" s="443"/>
      <c r="B413" s="444"/>
      <c r="C413" s="445"/>
      <c r="J413" s="38">
        <f t="shared" si="87"/>
        <v>0</v>
      </c>
      <c r="K413" s="38">
        <f t="shared" si="88"/>
        <v>0</v>
      </c>
    </row>
    <row r="414" spans="1:11">
      <c r="A414" s="443"/>
      <c r="B414" s="444"/>
      <c r="C414" s="445"/>
      <c r="J414" s="38">
        <f t="shared" si="87"/>
        <v>0</v>
      </c>
      <c r="K414" s="38">
        <f t="shared" si="88"/>
        <v>0</v>
      </c>
    </row>
    <row r="415" spans="1:11">
      <c r="A415" s="443"/>
      <c r="B415" s="444"/>
      <c r="C415" s="445"/>
      <c r="J415" s="38">
        <f t="shared" si="87"/>
        <v>0</v>
      </c>
      <c r="K415" s="38">
        <f t="shared" si="88"/>
        <v>0</v>
      </c>
    </row>
    <row r="416" spans="1:11">
      <c r="A416" s="443"/>
      <c r="B416" s="444"/>
      <c r="C416" s="445"/>
      <c r="J416" s="38">
        <f t="shared" si="87"/>
        <v>0</v>
      </c>
      <c r="K416" s="38">
        <f t="shared" si="88"/>
        <v>0</v>
      </c>
    </row>
    <row r="417" spans="1:11">
      <c r="A417" s="443"/>
      <c r="B417" s="444"/>
      <c r="C417" s="445"/>
      <c r="J417" s="38">
        <f t="shared" si="87"/>
        <v>0</v>
      </c>
      <c r="K417" s="38">
        <f t="shared" si="88"/>
        <v>0</v>
      </c>
    </row>
    <row r="418" spans="1:11">
      <c r="A418" s="443"/>
      <c r="B418" s="444"/>
      <c r="C418" s="445"/>
      <c r="J418" s="38">
        <f t="shared" si="87"/>
        <v>0</v>
      </c>
      <c r="K418" s="38">
        <f t="shared" si="88"/>
        <v>0</v>
      </c>
    </row>
    <row r="419" spans="1:11">
      <c r="A419" s="443"/>
      <c r="B419" s="444"/>
      <c r="C419" s="445"/>
      <c r="J419" s="38">
        <f t="shared" si="87"/>
        <v>0</v>
      </c>
      <c r="K419" s="38">
        <f t="shared" si="88"/>
        <v>0</v>
      </c>
    </row>
    <row r="420" spans="1:11">
      <c r="A420" s="443"/>
      <c r="B420" s="444"/>
      <c r="C420" s="445"/>
      <c r="J420" s="38">
        <f t="shared" si="87"/>
        <v>0</v>
      </c>
      <c r="K420" s="38">
        <f t="shared" si="88"/>
        <v>0</v>
      </c>
    </row>
    <row r="421" spans="1:11">
      <c r="A421" s="443"/>
      <c r="B421" s="444"/>
      <c r="C421" s="445"/>
      <c r="J421" s="38">
        <f t="shared" si="87"/>
        <v>0</v>
      </c>
      <c r="K421" s="38">
        <f t="shared" si="88"/>
        <v>0</v>
      </c>
    </row>
    <row r="422" spans="1:11">
      <c r="A422" s="443"/>
      <c r="B422" s="444"/>
      <c r="C422" s="445"/>
      <c r="J422" s="38">
        <f t="shared" si="87"/>
        <v>0</v>
      </c>
      <c r="K422" s="38">
        <f t="shared" si="88"/>
        <v>0</v>
      </c>
    </row>
    <row r="423" spans="1:11">
      <c r="A423" s="443"/>
      <c r="B423" s="444"/>
      <c r="C423" s="445"/>
      <c r="J423" s="38">
        <f t="shared" si="87"/>
        <v>0</v>
      </c>
      <c r="K423" s="38">
        <f t="shared" si="88"/>
        <v>0</v>
      </c>
    </row>
    <row r="424" spans="1:11">
      <c r="A424" s="443"/>
      <c r="B424" s="444"/>
      <c r="C424" s="445"/>
      <c r="J424" s="38">
        <f t="shared" si="87"/>
        <v>0</v>
      </c>
      <c r="K424" s="38">
        <f t="shared" si="88"/>
        <v>0</v>
      </c>
    </row>
    <row r="425" spans="1:11">
      <c r="A425" s="443"/>
      <c r="B425" s="444"/>
      <c r="C425" s="445"/>
      <c r="J425" s="38">
        <f t="shared" si="87"/>
        <v>0</v>
      </c>
      <c r="K425" s="38">
        <f t="shared" si="88"/>
        <v>0</v>
      </c>
    </row>
    <row r="426" spans="1:11">
      <c r="A426" s="443"/>
      <c r="B426" s="444"/>
      <c r="C426" s="445"/>
      <c r="J426" s="38">
        <f t="shared" si="87"/>
        <v>0</v>
      </c>
      <c r="K426" s="38">
        <f t="shared" si="88"/>
        <v>0</v>
      </c>
    </row>
    <row r="427" spans="1:11">
      <c r="A427" s="443"/>
      <c r="B427" s="444"/>
      <c r="C427" s="445"/>
      <c r="J427" s="38">
        <f t="shared" si="87"/>
        <v>0</v>
      </c>
      <c r="K427" s="38">
        <f t="shared" si="88"/>
        <v>0</v>
      </c>
    </row>
    <row r="428" spans="1:11">
      <c r="A428" s="443"/>
      <c r="B428" s="444"/>
      <c r="C428" s="445"/>
      <c r="J428" s="38">
        <f t="shared" si="87"/>
        <v>0</v>
      </c>
      <c r="K428" s="38">
        <f t="shared" si="88"/>
        <v>0</v>
      </c>
    </row>
    <row r="429" spans="1:11">
      <c r="A429" s="443"/>
      <c r="B429" s="444"/>
      <c r="C429" s="445"/>
      <c r="J429" s="38">
        <f t="shared" si="87"/>
        <v>0</v>
      </c>
      <c r="K429" s="38">
        <f t="shared" si="88"/>
        <v>0</v>
      </c>
    </row>
    <row r="430" spans="1:11">
      <c r="A430" s="443"/>
      <c r="B430" s="444"/>
      <c r="C430" s="445"/>
      <c r="J430" s="38">
        <f t="shared" si="87"/>
        <v>0</v>
      </c>
      <c r="K430" s="38">
        <f t="shared" si="88"/>
        <v>0</v>
      </c>
    </row>
    <row r="431" spans="1:11">
      <c r="A431" s="443"/>
      <c r="B431" s="444"/>
      <c r="C431" s="445"/>
      <c r="J431" s="38">
        <f t="shared" ref="J431:J462" si="89">+IF(H431&gt;I431,H431-I431,0)</f>
        <v>0</v>
      </c>
      <c r="K431" s="38">
        <f t="shared" ref="K431:K462" si="90">+IF(I431&gt;H431,I431-H431,0)</f>
        <v>0</v>
      </c>
    </row>
    <row r="432" spans="1:11">
      <c r="A432" s="443"/>
      <c r="B432" s="444"/>
      <c r="C432" s="445"/>
      <c r="J432" s="38">
        <f t="shared" si="89"/>
        <v>0</v>
      </c>
      <c r="K432" s="38">
        <f t="shared" si="90"/>
        <v>0</v>
      </c>
    </row>
    <row r="433" spans="1:11">
      <c r="A433" s="443"/>
      <c r="B433" s="444"/>
      <c r="C433" s="445"/>
      <c r="J433" s="38">
        <f t="shared" si="89"/>
        <v>0</v>
      </c>
      <c r="K433" s="38">
        <f t="shared" si="90"/>
        <v>0</v>
      </c>
    </row>
    <row r="434" spans="1:11">
      <c r="A434" s="443"/>
      <c r="B434" s="444"/>
      <c r="C434" s="445"/>
      <c r="J434" s="38">
        <f t="shared" si="89"/>
        <v>0</v>
      </c>
      <c r="K434" s="38">
        <f t="shared" si="90"/>
        <v>0</v>
      </c>
    </row>
    <row r="435" spans="1:11">
      <c r="A435" s="443"/>
      <c r="B435" s="444"/>
      <c r="C435" s="445"/>
      <c r="J435" s="38">
        <f t="shared" si="89"/>
        <v>0</v>
      </c>
      <c r="K435" s="38">
        <f t="shared" si="90"/>
        <v>0</v>
      </c>
    </row>
    <row r="436" spans="1:11">
      <c r="A436" s="443"/>
      <c r="B436" s="444"/>
      <c r="C436" s="445"/>
      <c r="J436" s="38">
        <f t="shared" si="89"/>
        <v>0</v>
      </c>
      <c r="K436" s="38">
        <f t="shared" si="90"/>
        <v>0</v>
      </c>
    </row>
    <row r="437" spans="1:11">
      <c r="A437" s="443"/>
      <c r="B437" s="444"/>
      <c r="C437" s="445"/>
      <c r="J437" s="38">
        <f t="shared" si="89"/>
        <v>0</v>
      </c>
      <c r="K437" s="38">
        <f t="shared" si="90"/>
        <v>0</v>
      </c>
    </row>
    <row r="438" spans="1:11">
      <c r="A438" s="443"/>
      <c r="B438" s="444"/>
      <c r="C438" s="445"/>
      <c r="J438" s="38">
        <f t="shared" si="89"/>
        <v>0</v>
      </c>
      <c r="K438" s="38">
        <f t="shared" si="90"/>
        <v>0</v>
      </c>
    </row>
    <row r="439" spans="1:11">
      <c r="A439" s="443"/>
      <c r="B439" s="444"/>
      <c r="C439" s="445"/>
      <c r="J439" s="38">
        <f t="shared" si="89"/>
        <v>0</v>
      </c>
      <c r="K439" s="38">
        <f t="shared" si="90"/>
        <v>0</v>
      </c>
    </row>
    <row r="440" spans="1:11">
      <c r="A440" s="443"/>
      <c r="B440" s="444"/>
      <c r="C440" s="445"/>
      <c r="J440" s="38">
        <f t="shared" si="89"/>
        <v>0</v>
      </c>
      <c r="K440" s="38">
        <f t="shared" si="90"/>
        <v>0</v>
      </c>
    </row>
    <row r="441" spans="1:11">
      <c r="A441" s="443"/>
      <c r="B441" s="444"/>
      <c r="C441" s="445"/>
      <c r="J441" s="38">
        <f t="shared" si="89"/>
        <v>0</v>
      </c>
      <c r="K441" s="38">
        <f t="shared" si="90"/>
        <v>0</v>
      </c>
    </row>
    <row r="442" spans="1:11">
      <c r="A442" s="443"/>
      <c r="B442" s="444"/>
      <c r="C442" s="445"/>
      <c r="J442" s="38">
        <f t="shared" si="89"/>
        <v>0</v>
      </c>
      <c r="K442" s="38">
        <f t="shared" si="90"/>
        <v>0</v>
      </c>
    </row>
    <row r="443" spans="1:11">
      <c r="A443" s="443"/>
      <c r="B443" s="444"/>
      <c r="C443" s="445"/>
      <c r="J443" s="38">
        <f t="shared" si="89"/>
        <v>0</v>
      </c>
      <c r="K443" s="38">
        <f t="shared" si="90"/>
        <v>0</v>
      </c>
    </row>
    <row r="444" spans="1:11">
      <c r="A444" s="443"/>
      <c r="B444" s="444"/>
      <c r="C444" s="445"/>
      <c r="J444" s="38">
        <f t="shared" si="89"/>
        <v>0</v>
      </c>
      <c r="K444" s="38">
        <f t="shared" si="90"/>
        <v>0</v>
      </c>
    </row>
    <row r="445" spans="1:11">
      <c r="A445" s="443"/>
      <c r="B445" s="444"/>
      <c r="C445" s="445"/>
      <c r="J445" s="38">
        <f t="shared" si="89"/>
        <v>0</v>
      </c>
      <c r="K445" s="38">
        <f t="shared" si="90"/>
        <v>0</v>
      </c>
    </row>
    <row r="446" spans="1:11">
      <c r="A446" s="443"/>
      <c r="B446" s="444"/>
      <c r="C446" s="445"/>
      <c r="J446" s="38">
        <f t="shared" si="89"/>
        <v>0</v>
      </c>
      <c r="K446" s="38">
        <f t="shared" si="90"/>
        <v>0</v>
      </c>
    </row>
    <row r="447" spans="1:11">
      <c r="A447" s="443"/>
      <c r="B447" s="444"/>
      <c r="C447" s="445"/>
      <c r="J447" s="38">
        <f t="shared" si="89"/>
        <v>0</v>
      </c>
      <c r="K447" s="38">
        <f t="shared" si="90"/>
        <v>0</v>
      </c>
    </row>
    <row r="448" spans="1:11">
      <c r="A448" s="443"/>
      <c r="B448" s="444"/>
      <c r="C448" s="445"/>
      <c r="J448" s="38">
        <f t="shared" si="89"/>
        <v>0</v>
      </c>
      <c r="K448" s="38">
        <f t="shared" si="90"/>
        <v>0</v>
      </c>
    </row>
    <row r="449" spans="1:11">
      <c r="A449" s="443"/>
      <c r="B449" s="444"/>
      <c r="C449" s="445"/>
      <c r="J449" s="38">
        <f t="shared" si="89"/>
        <v>0</v>
      </c>
      <c r="K449" s="38">
        <f t="shared" si="90"/>
        <v>0</v>
      </c>
    </row>
    <row r="450" spans="1:11">
      <c r="A450" s="443"/>
      <c r="B450" s="444"/>
      <c r="C450" s="445"/>
      <c r="J450" s="38">
        <f t="shared" si="89"/>
        <v>0</v>
      </c>
      <c r="K450" s="38">
        <f t="shared" si="90"/>
        <v>0</v>
      </c>
    </row>
    <row r="451" spans="1:11">
      <c r="A451" s="443"/>
      <c r="B451" s="444"/>
      <c r="C451" s="445"/>
      <c r="J451" s="38">
        <f t="shared" si="89"/>
        <v>0</v>
      </c>
      <c r="K451" s="38">
        <f t="shared" si="90"/>
        <v>0</v>
      </c>
    </row>
    <row r="452" spans="1:11">
      <c r="A452" s="443"/>
      <c r="B452" s="444"/>
      <c r="C452" s="445"/>
      <c r="J452" s="38">
        <f t="shared" si="89"/>
        <v>0</v>
      </c>
      <c r="K452" s="38">
        <f t="shared" si="90"/>
        <v>0</v>
      </c>
    </row>
    <row r="453" spans="1:11">
      <c r="A453" s="443"/>
      <c r="B453" s="444"/>
      <c r="C453" s="445"/>
      <c r="J453" s="38">
        <f t="shared" si="89"/>
        <v>0</v>
      </c>
      <c r="K453" s="38">
        <f t="shared" si="90"/>
        <v>0</v>
      </c>
    </row>
    <row r="454" spans="1:11">
      <c r="A454" s="443"/>
      <c r="B454" s="444"/>
      <c r="C454" s="445"/>
      <c r="J454" s="38">
        <f t="shared" si="89"/>
        <v>0</v>
      </c>
      <c r="K454" s="38">
        <f t="shared" si="90"/>
        <v>0</v>
      </c>
    </row>
    <row r="455" spans="1:11">
      <c r="A455" s="443"/>
      <c r="B455" s="444"/>
      <c r="C455" s="445"/>
      <c r="J455" s="38">
        <f t="shared" si="89"/>
        <v>0</v>
      </c>
      <c r="K455" s="38">
        <f t="shared" si="90"/>
        <v>0</v>
      </c>
    </row>
    <row r="456" spans="1:11">
      <c r="A456" s="443"/>
      <c r="B456" s="444"/>
      <c r="C456" s="445"/>
      <c r="J456" s="38">
        <f t="shared" si="89"/>
        <v>0</v>
      </c>
      <c r="K456" s="38">
        <f t="shared" si="90"/>
        <v>0</v>
      </c>
    </row>
    <row r="457" spans="1:11">
      <c r="A457" s="443"/>
      <c r="B457" s="444"/>
      <c r="C457" s="445"/>
      <c r="J457" s="38">
        <f t="shared" si="89"/>
        <v>0</v>
      </c>
      <c r="K457" s="38">
        <f t="shared" si="90"/>
        <v>0</v>
      </c>
    </row>
    <row r="458" spans="1:11">
      <c r="A458" s="443"/>
      <c r="B458" s="444"/>
      <c r="C458" s="445"/>
      <c r="J458" s="38">
        <f t="shared" si="89"/>
        <v>0</v>
      </c>
      <c r="K458" s="38">
        <f t="shared" si="90"/>
        <v>0</v>
      </c>
    </row>
    <row r="459" spans="1:11">
      <c r="A459" s="443"/>
      <c r="B459" s="444"/>
      <c r="C459" s="445"/>
      <c r="J459" s="38">
        <f t="shared" si="89"/>
        <v>0</v>
      </c>
      <c r="K459" s="38">
        <f t="shared" si="90"/>
        <v>0</v>
      </c>
    </row>
    <row r="460" spans="1:11">
      <c r="A460" s="443"/>
      <c r="B460" s="444"/>
      <c r="C460" s="445"/>
      <c r="J460" s="38">
        <f t="shared" si="89"/>
        <v>0</v>
      </c>
      <c r="K460" s="38">
        <f t="shared" si="90"/>
        <v>0</v>
      </c>
    </row>
    <row r="461" spans="1:11">
      <c r="A461" s="443"/>
      <c r="B461" s="444"/>
      <c r="C461" s="445"/>
      <c r="J461" s="38">
        <f t="shared" si="89"/>
        <v>0</v>
      </c>
      <c r="K461" s="38">
        <f t="shared" si="90"/>
        <v>0</v>
      </c>
    </row>
    <row r="462" spans="1:11">
      <c r="A462" s="443"/>
      <c r="B462" s="444"/>
      <c r="C462" s="445"/>
      <c r="J462" s="38">
        <f t="shared" si="89"/>
        <v>0</v>
      </c>
      <c r="K462" s="38">
        <f t="shared" si="90"/>
        <v>0</v>
      </c>
    </row>
    <row r="463" spans="1:11">
      <c r="A463" s="443"/>
      <c r="B463" s="444"/>
      <c r="C463" s="445"/>
      <c r="J463" s="38">
        <f t="shared" ref="J463:J494" si="91">+IF(H463&gt;I463,H463-I463,0)</f>
        <v>0</v>
      </c>
      <c r="K463" s="38">
        <f t="shared" ref="K463:K494" si="92">+IF(I463&gt;H463,I463-H463,0)</f>
        <v>0</v>
      </c>
    </row>
    <row r="464" spans="1:11">
      <c r="A464" s="443"/>
      <c r="B464" s="444"/>
      <c r="C464" s="445"/>
      <c r="J464" s="38">
        <f t="shared" si="91"/>
        <v>0</v>
      </c>
      <c r="K464" s="38">
        <f t="shared" si="92"/>
        <v>0</v>
      </c>
    </row>
    <row r="465" spans="1:11">
      <c r="A465" s="443"/>
      <c r="B465" s="444"/>
      <c r="C465" s="445"/>
      <c r="J465" s="38">
        <f t="shared" si="91"/>
        <v>0</v>
      </c>
      <c r="K465" s="38">
        <f t="shared" si="92"/>
        <v>0</v>
      </c>
    </row>
    <row r="466" spans="1:11">
      <c r="A466" s="443"/>
      <c r="B466" s="444"/>
      <c r="C466" s="445"/>
      <c r="J466" s="38">
        <f t="shared" si="91"/>
        <v>0</v>
      </c>
      <c r="K466" s="38">
        <f t="shared" si="92"/>
        <v>0</v>
      </c>
    </row>
    <row r="467" spans="1:11">
      <c r="A467" s="443"/>
      <c r="B467" s="444"/>
      <c r="C467" s="445"/>
      <c r="J467" s="38">
        <f t="shared" si="91"/>
        <v>0</v>
      </c>
      <c r="K467" s="38">
        <f t="shared" si="92"/>
        <v>0</v>
      </c>
    </row>
    <row r="468" spans="1:11">
      <c r="A468" s="443"/>
      <c r="B468" s="444"/>
      <c r="C468" s="445"/>
      <c r="J468" s="38">
        <f t="shared" si="91"/>
        <v>0</v>
      </c>
      <c r="K468" s="38">
        <f t="shared" si="92"/>
        <v>0</v>
      </c>
    </row>
    <row r="469" spans="1:11">
      <c r="A469" s="443"/>
      <c r="B469" s="444"/>
      <c r="C469" s="445"/>
      <c r="J469" s="38">
        <f t="shared" si="91"/>
        <v>0</v>
      </c>
      <c r="K469" s="38">
        <f t="shared" si="92"/>
        <v>0</v>
      </c>
    </row>
    <row r="470" spans="1:11">
      <c r="A470" s="443"/>
      <c r="B470" s="444"/>
      <c r="C470" s="445"/>
      <c r="J470" s="38">
        <f t="shared" si="91"/>
        <v>0</v>
      </c>
      <c r="K470" s="38">
        <f t="shared" si="92"/>
        <v>0</v>
      </c>
    </row>
    <row r="471" spans="1:11">
      <c r="A471" s="443"/>
      <c r="B471" s="444"/>
      <c r="C471" s="445"/>
      <c r="J471" s="38">
        <f t="shared" si="91"/>
        <v>0</v>
      </c>
      <c r="K471" s="38">
        <f t="shared" si="92"/>
        <v>0</v>
      </c>
    </row>
    <row r="472" spans="1:11">
      <c r="A472" s="443"/>
      <c r="B472" s="444"/>
      <c r="C472" s="445"/>
      <c r="J472" s="38">
        <f t="shared" si="91"/>
        <v>0</v>
      </c>
      <c r="K472" s="38">
        <f t="shared" si="92"/>
        <v>0</v>
      </c>
    </row>
    <row r="473" spans="1:11">
      <c r="A473" s="443"/>
      <c r="B473" s="444"/>
      <c r="C473" s="445"/>
      <c r="J473" s="38">
        <f t="shared" si="91"/>
        <v>0</v>
      </c>
      <c r="K473" s="38">
        <f t="shared" si="92"/>
        <v>0</v>
      </c>
    </row>
    <row r="474" spans="1:11">
      <c r="A474" s="443"/>
      <c r="B474" s="444"/>
      <c r="C474" s="445"/>
      <c r="J474" s="38">
        <f t="shared" si="91"/>
        <v>0</v>
      </c>
      <c r="K474" s="38">
        <f t="shared" si="92"/>
        <v>0</v>
      </c>
    </row>
    <row r="475" spans="1:11">
      <c r="A475" s="443"/>
      <c r="B475" s="444"/>
      <c r="C475" s="445"/>
      <c r="J475" s="38">
        <f t="shared" si="91"/>
        <v>0</v>
      </c>
      <c r="K475" s="38">
        <f t="shared" si="92"/>
        <v>0</v>
      </c>
    </row>
    <row r="476" spans="1:11">
      <c r="A476" s="443"/>
      <c r="B476" s="444"/>
      <c r="C476" s="445"/>
      <c r="J476" s="38">
        <f t="shared" si="91"/>
        <v>0</v>
      </c>
      <c r="K476" s="38">
        <f t="shared" si="92"/>
        <v>0</v>
      </c>
    </row>
    <row r="477" spans="1:11">
      <c r="A477" s="443"/>
      <c r="B477" s="444"/>
      <c r="C477" s="445"/>
      <c r="J477" s="38">
        <f t="shared" si="91"/>
        <v>0</v>
      </c>
      <c r="K477" s="38">
        <f t="shared" si="92"/>
        <v>0</v>
      </c>
    </row>
    <row r="478" spans="1:11">
      <c r="A478" s="443"/>
      <c r="B478" s="444"/>
      <c r="C478" s="445"/>
      <c r="J478" s="38">
        <f t="shared" si="91"/>
        <v>0</v>
      </c>
      <c r="K478" s="38">
        <f t="shared" si="92"/>
        <v>0</v>
      </c>
    </row>
    <row r="479" spans="1:11">
      <c r="A479" s="443"/>
      <c r="B479" s="444"/>
      <c r="C479" s="445"/>
      <c r="J479" s="38">
        <f t="shared" si="91"/>
        <v>0</v>
      </c>
      <c r="K479" s="38">
        <f t="shared" si="92"/>
        <v>0</v>
      </c>
    </row>
    <row r="480" spans="1:11">
      <c r="A480" s="443"/>
      <c r="B480" s="444"/>
      <c r="C480" s="445"/>
      <c r="J480" s="38">
        <f t="shared" si="91"/>
        <v>0</v>
      </c>
      <c r="K480" s="38">
        <f t="shared" si="92"/>
        <v>0</v>
      </c>
    </row>
    <row r="481" spans="1:11">
      <c r="A481" s="443"/>
      <c r="B481" s="444"/>
      <c r="C481" s="445"/>
      <c r="J481" s="38">
        <f t="shared" si="91"/>
        <v>0</v>
      </c>
      <c r="K481" s="38">
        <f t="shared" si="92"/>
        <v>0</v>
      </c>
    </row>
    <row r="482" spans="1:11">
      <c r="A482" s="443"/>
      <c r="B482" s="444"/>
      <c r="C482" s="445"/>
      <c r="J482" s="38">
        <f t="shared" si="91"/>
        <v>0</v>
      </c>
      <c r="K482" s="38">
        <f t="shared" si="92"/>
        <v>0</v>
      </c>
    </row>
    <row r="483" spans="1:11">
      <c r="A483" s="443"/>
      <c r="B483" s="444"/>
      <c r="C483" s="445"/>
      <c r="J483" s="38">
        <f t="shared" si="91"/>
        <v>0</v>
      </c>
      <c r="K483" s="38">
        <f t="shared" si="92"/>
        <v>0</v>
      </c>
    </row>
    <row r="484" spans="1:11">
      <c r="A484" s="443"/>
      <c r="B484" s="444"/>
      <c r="C484" s="445"/>
      <c r="J484" s="38">
        <f t="shared" si="91"/>
        <v>0</v>
      </c>
      <c r="K484" s="38">
        <f t="shared" si="92"/>
        <v>0</v>
      </c>
    </row>
    <row r="485" spans="1:11">
      <c r="A485" s="443"/>
      <c r="B485" s="444"/>
      <c r="C485" s="445"/>
      <c r="J485" s="38">
        <f t="shared" si="91"/>
        <v>0</v>
      </c>
      <c r="K485" s="38">
        <f t="shared" si="92"/>
        <v>0</v>
      </c>
    </row>
    <row r="486" spans="1:11">
      <c r="A486" s="443"/>
      <c r="B486" s="444"/>
      <c r="C486" s="445"/>
      <c r="J486" s="38">
        <f t="shared" si="91"/>
        <v>0</v>
      </c>
      <c r="K486" s="38">
        <f t="shared" si="92"/>
        <v>0</v>
      </c>
    </row>
    <row r="487" spans="1:11">
      <c r="A487" s="443"/>
      <c r="B487" s="444"/>
      <c r="C487" s="445"/>
      <c r="J487" s="38">
        <f t="shared" si="91"/>
        <v>0</v>
      </c>
      <c r="K487" s="38">
        <f t="shared" si="92"/>
        <v>0</v>
      </c>
    </row>
    <row r="488" spans="1:11">
      <c r="A488" s="443"/>
      <c r="B488" s="444"/>
      <c r="C488" s="445"/>
      <c r="J488" s="38">
        <f t="shared" si="91"/>
        <v>0</v>
      </c>
      <c r="K488" s="38">
        <f t="shared" si="92"/>
        <v>0</v>
      </c>
    </row>
    <row r="489" spans="1:11">
      <c r="A489" s="443"/>
      <c r="B489" s="444"/>
      <c r="C489" s="445"/>
      <c r="J489" s="38">
        <f t="shared" si="91"/>
        <v>0</v>
      </c>
      <c r="K489" s="38">
        <f t="shared" si="92"/>
        <v>0</v>
      </c>
    </row>
    <row r="490" spans="1:11">
      <c r="A490" s="443"/>
      <c r="B490" s="444"/>
      <c r="C490" s="445"/>
      <c r="J490" s="38">
        <f t="shared" si="91"/>
        <v>0</v>
      </c>
      <c r="K490" s="38">
        <f t="shared" si="92"/>
        <v>0</v>
      </c>
    </row>
    <row r="491" spans="1:11">
      <c r="A491" s="443"/>
      <c r="B491" s="444"/>
      <c r="C491" s="445"/>
      <c r="J491" s="38">
        <f t="shared" si="91"/>
        <v>0</v>
      </c>
      <c r="K491" s="38">
        <f t="shared" si="92"/>
        <v>0</v>
      </c>
    </row>
    <row r="492" spans="1:11">
      <c r="A492" s="443"/>
      <c r="B492" s="444"/>
      <c r="C492" s="445"/>
      <c r="J492" s="38">
        <f t="shared" si="91"/>
        <v>0</v>
      </c>
      <c r="K492" s="38">
        <f t="shared" si="92"/>
        <v>0</v>
      </c>
    </row>
    <row r="493" spans="1:11">
      <c r="A493" s="443"/>
      <c r="B493" s="444"/>
      <c r="C493" s="445"/>
      <c r="J493" s="38">
        <f t="shared" si="91"/>
        <v>0</v>
      </c>
      <c r="K493" s="38">
        <f t="shared" si="92"/>
        <v>0</v>
      </c>
    </row>
    <row r="494" spans="1:11">
      <c r="A494" s="443"/>
      <c r="B494" s="444"/>
      <c r="C494" s="445"/>
      <c r="J494" s="38">
        <f t="shared" si="91"/>
        <v>0</v>
      </c>
      <c r="K494" s="38">
        <f t="shared" si="92"/>
        <v>0</v>
      </c>
    </row>
    <row r="495" spans="1:11">
      <c r="A495" s="443"/>
      <c r="B495" s="444"/>
      <c r="C495" s="445"/>
      <c r="J495" s="38">
        <f>+IF(H495&gt;I495,H495-I495,0)</f>
        <v>0</v>
      </c>
      <c r="K495" s="38">
        <f>+IF(I495&gt;J495,I495-J495,0)</f>
        <v>0</v>
      </c>
    </row>
    <row r="496" spans="1:11">
      <c r="A496" s="443"/>
      <c r="B496" s="444"/>
      <c r="C496" s="445"/>
    </row>
    <row r="497" spans="1:3">
      <c r="A497" s="443"/>
      <c r="B497" s="444"/>
      <c r="C497" s="445"/>
    </row>
    <row r="498" spans="1:3">
      <c r="A498" s="443"/>
      <c r="B498" s="444"/>
      <c r="C498" s="445"/>
    </row>
    <row r="499" spans="1:3">
      <c r="A499" s="443"/>
      <c r="B499" s="444"/>
      <c r="C499" s="445"/>
    </row>
    <row r="500" spans="1:3">
      <c r="A500" s="443"/>
      <c r="B500" s="444"/>
      <c r="C500" s="445"/>
    </row>
    <row r="501" spans="1:3">
      <c r="A501" s="443"/>
      <c r="B501" s="444"/>
      <c r="C501" s="445"/>
    </row>
    <row r="502" spans="1:3">
      <c r="A502" s="443"/>
      <c r="B502" s="444"/>
      <c r="C502" s="445"/>
    </row>
    <row r="503" spans="1:3">
      <c r="A503" s="443"/>
      <c r="B503" s="444"/>
      <c r="C503" s="445"/>
    </row>
    <row r="504" spans="1:3">
      <c r="A504" s="443"/>
      <c r="B504" s="444"/>
      <c r="C504" s="445"/>
    </row>
    <row r="505" spans="1:3">
      <c r="A505" s="443"/>
      <c r="B505" s="444"/>
      <c r="C505" s="445"/>
    </row>
    <row r="506" spans="1:3">
      <c r="A506" s="443"/>
      <c r="B506" s="444"/>
      <c r="C506" s="445"/>
    </row>
    <row r="507" spans="1:3">
      <c r="A507" s="443"/>
      <c r="B507" s="444"/>
      <c r="C507" s="445"/>
    </row>
    <row r="508" spans="1:3">
      <c r="A508" s="443"/>
      <c r="B508" s="444"/>
      <c r="C508" s="445"/>
    </row>
    <row r="509" spans="1:3">
      <c r="A509" s="443"/>
      <c r="B509" s="444"/>
      <c r="C509" s="445"/>
    </row>
    <row r="510" spans="1:3">
      <c r="A510" s="443"/>
      <c r="B510" s="444"/>
      <c r="C510" s="445"/>
    </row>
    <row r="511" spans="1:3">
      <c r="A511" s="443"/>
      <c r="B511" s="444"/>
      <c r="C511" s="445"/>
    </row>
    <row r="512" spans="1:3">
      <c r="A512" s="443"/>
      <c r="B512" s="444"/>
      <c r="C512" s="445"/>
    </row>
    <row r="513" spans="1:3">
      <c r="A513" s="443"/>
      <c r="B513" s="444"/>
      <c r="C513" s="445"/>
    </row>
    <row r="514" spans="1:3">
      <c r="A514" s="443"/>
      <c r="B514" s="444"/>
      <c r="C514" s="445"/>
    </row>
    <row r="515" spans="1:3">
      <c r="A515" s="443"/>
      <c r="B515" s="444"/>
      <c r="C515" s="445"/>
    </row>
    <row r="516" spans="1:3">
      <c r="A516" s="443"/>
      <c r="B516" s="444"/>
      <c r="C516" s="445"/>
    </row>
    <row r="517" spans="1:3">
      <c r="A517" s="443"/>
      <c r="B517" s="444"/>
      <c r="C517" s="445"/>
    </row>
    <row r="518" spans="1:3">
      <c r="A518" s="443"/>
      <c r="B518" s="444"/>
      <c r="C518" s="445"/>
    </row>
    <row r="519" spans="1:3">
      <c r="A519" s="443"/>
      <c r="B519" s="444"/>
      <c r="C519" s="445"/>
    </row>
    <row r="520" spans="1:3">
      <c r="A520" s="443"/>
      <c r="B520" s="444"/>
      <c r="C520" s="445"/>
    </row>
    <row r="521" spans="1:3">
      <c r="A521" s="443"/>
      <c r="B521" s="444"/>
      <c r="C521" s="445"/>
    </row>
    <row r="522" spans="1:3">
      <c r="A522" s="443"/>
      <c r="B522" s="444"/>
      <c r="C522" s="445"/>
    </row>
    <row r="523" spans="1:3">
      <c r="A523" s="443"/>
      <c r="B523" s="444"/>
      <c r="C523" s="445"/>
    </row>
    <row r="524" spans="1:3">
      <c r="A524" s="443"/>
      <c r="B524" s="444"/>
      <c r="C524" s="445"/>
    </row>
    <row r="525" spans="1:3">
      <c r="A525" s="443"/>
      <c r="B525" s="444"/>
      <c r="C525" s="445"/>
    </row>
    <row r="526" spans="1:3">
      <c r="A526" s="443"/>
      <c r="B526" s="444"/>
      <c r="C526" s="445"/>
    </row>
    <row r="527" spans="1:3">
      <c r="A527" s="443"/>
      <c r="B527" s="444"/>
      <c r="C527" s="445"/>
    </row>
    <row r="528" spans="1:3">
      <c r="A528" s="443"/>
      <c r="B528" s="444"/>
      <c r="C528" s="445"/>
    </row>
    <row r="529" spans="1:3">
      <c r="A529" s="443"/>
      <c r="B529" s="444"/>
      <c r="C529" s="445"/>
    </row>
    <row r="530" spans="1:3">
      <c r="A530" s="443"/>
      <c r="B530" s="444"/>
      <c r="C530" s="445"/>
    </row>
    <row r="531" spans="1:3">
      <c r="A531" s="443"/>
      <c r="B531" s="444"/>
      <c r="C531" s="445"/>
    </row>
    <row r="532" spans="1:3">
      <c r="A532" s="443"/>
      <c r="B532" s="444"/>
      <c r="C532" s="445"/>
    </row>
    <row r="533" spans="1:3">
      <c r="A533" s="443"/>
      <c r="B533" s="444"/>
      <c r="C533" s="445"/>
    </row>
    <row r="534" spans="1:3">
      <c r="A534" s="443"/>
      <c r="B534" s="444"/>
      <c r="C534" s="445"/>
    </row>
    <row r="535" spans="1:3">
      <c r="A535" s="443"/>
      <c r="B535" s="444"/>
      <c r="C535" s="445"/>
    </row>
    <row r="536" spans="1:3">
      <c r="A536" s="443"/>
      <c r="B536" s="444"/>
      <c r="C536" s="445"/>
    </row>
    <row r="537" spans="1:3">
      <c r="A537" s="443"/>
      <c r="B537" s="444"/>
      <c r="C537" s="445"/>
    </row>
    <row r="538" spans="1:3">
      <c r="A538" s="443"/>
      <c r="B538" s="444"/>
      <c r="C538" s="445"/>
    </row>
    <row r="539" spans="1:3">
      <c r="A539" s="443"/>
      <c r="B539" s="444"/>
      <c r="C539" s="445"/>
    </row>
    <row r="540" spans="1:3">
      <c r="A540" s="443"/>
      <c r="B540" s="444"/>
      <c r="C540" s="445"/>
    </row>
    <row r="541" spans="1:3">
      <c r="A541" s="443"/>
      <c r="B541" s="444"/>
      <c r="C541" s="445"/>
    </row>
    <row r="542" spans="1:3">
      <c r="A542" s="443"/>
      <c r="B542" s="444"/>
      <c r="C542" s="445"/>
    </row>
    <row r="543" spans="1:3">
      <c r="A543" s="443"/>
      <c r="B543" s="444"/>
      <c r="C543" s="445"/>
    </row>
    <row r="544" spans="1:3">
      <c r="A544" s="443"/>
      <c r="B544" s="444"/>
      <c r="C544" s="445"/>
    </row>
    <row r="545" spans="1:3">
      <c r="A545" s="443"/>
      <c r="B545" s="444"/>
      <c r="C545" s="445"/>
    </row>
    <row r="546" spans="1:3">
      <c r="A546" s="443"/>
      <c r="B546" s="444"/>
      <c r="C546" s="445"/>
    </row>
    <row r="547" spans="1:3">
      <c r="A547" s="443"/>
      <c r="B547" s="444"/>
      <c r="C547" s="445"/>
    </row>
    <row r="548" spans="1:3">
      <c r="A548" s="443"/>
      <c r="B548" s="444"/>
      <c r="C548" s="445"/>
    </row>
    <row r="549" spans="1:3">
      <c r="A549" s="443"/>
      <c r="B549" s="444"/>
      <c r="C549" s="445"/>
    </row>
    <row r="550" spans="1:3">
      <c r="A550" s="443"/>
      <c r="B550" s="444"/>
      <c r="C550" s="445"/>
    </row>
    <row r="551" spans="1:3">
      <c r="A551" s="443"/>
      <c r="B551" s="444"/>
      <c r="C551" s="445"/>
    </row>
    <row r="552" spans="1:3">
      <c r="A552" s="443"/>
      <c r="B552" s="444"/>
      <c r="C552" s="445"/>
    </row>
    <row r="553" spans="1:3">
      <c r="A553" s="443"/>
      <c r="B553" s="444"/>
      <c r="C553" s="445"/>
    </row>
    <row r="554" spans="1:3">
      <c r="A554" s="443"/>
      <c r="B554" s="444"/>
      <c r="C554" s="445"/>
    </row>
    <row r="555" spans="1:3">
      <c r="A555" s="443"/>
      <c r="B555" s="444"/>
      <c r="C555" s="445"/>
    </row>
    <row r="556" spans="1:3">
      <c r="A556" s="443"/>
      <c r="B556" s="444"/>
      <c r="C556" s="445"/>
    </row>
    <row r="557" spans="1:3">
      <c r="A557" s="443"/>
      <c r="B557" s="444"/>
      <c r="C557" s="445"/>
    </row>
    <row r="558" spans="1:3">
      <c r="A558" s="443"/>
      <c r="B558" s="444"/>
      <c r="C558" s="445"/>
    </row>
    <row r="559" spans="1:3">
      <c r="A559" s="443"/>
      <c r="B559" s="444"/>
      <c r="C559" s="445"/>
    </row>
    <row r="560" spans="1:3">
      <c r="A560" s="443"/>
      <c r="B560" s="444"/>
      <c r="C560" s="445"/>
    </row>
    <row r="561" spans="1:3">
      <c r="A561" s="443"/>
      <c r="B561" s="444"/>
      <c r="C561" s="445"/>
    </row>
    <row r="562" spans="1:3">
      <c r="A562" s="443"/>
      <c r="B562" s="444"/>
      <c r="C562" s="445"/>
    </row>
    <row r="563" spans="1:3">
      <c r="A563" s="443"/>
      <c r="B563" s="444"/>
      <c r="C563" s="445"/>
    </row>
    <row r="564" spans="1:3">
      <c r="A564" s="443"/>
      <c r="B564" s="444"/>
      <c r="C564" s="445"/>
    </row>
    <row r="565" spans="1:3">
      <c r="A565" s="443"/>
      <c r="B565" s="444"/>
      <c r="C565" s="445"/>
    </row>
    <row r="566" spans="1:3">
      <c r="A566" s="443"/>
      <c r="B566" s="444"/>
      <c r="C566" s="445"/>
    </row>
    <row r="567" spans="1:3">
      <c r="A567" s="443"/>
      <c r="B567" s="444"/>
      <c r="C567" s="445"/>
    </row>
    <row r="568" spans="1:3">
      <c r="A568" s="443"/>
      <c r="B568" s="444"/>
      <c r="C568" s="445"/>
    </row>
    <row r="569" spans="1:3">
      <c r="A569" s="443"/>
      <c r="B569" s="444"/>
      <c r="C569" s="445"/>
    </row>
    <row r="570" spans="1:3">
      <c r="A570" s="443"/>
      <c r="B570" s="444"/>
      <c r="C570" s="445"/>
    </row>
    <row r="571" spans="1:3">
      <c r="A571" s="443"/>
      <c r="B571" s="444"/>
      <c r="C571" s="445"/>
    </row>
    <row r="572" spans="1:3">
      <c r="A572" s="443"/>
      <c r="B572" s="444"/>
      <c r="C572" s="445"/>
    </row>
    <row r="573" spans="1:3">
      <c r="A573" s="443"/>
      <c r="B573" s="444"/>
      <c r="C573" s="445"/>
    </row>
    <row r="574" spans="1:3">
      <c r="A574" s="443"/>
      <c r="B574" s="444"/>
      <c r="C574" s="445"/>
    </row>
    <row r="575" spans="1:3">
      <c r="A575" s="443"/>
      <c r="B575" s="444"/>
      <c r="C575" s="445"/>
    </row>
    <row r="576" spans="1:3">
      <c r="A576" s="443"/>
      <c r="B576" s="444"/>
      <c r="C576" s="445"/>
    </row>
    <row r="577" spans="1:3">
      <c r="A577" s="443"/>
      <c r="B577" s="444"/>
      <c r="C577" s="445"/>
    </row>
    <row r="578" spans="1:3">
      <c r="A578" s="443"/>
      <c r="B578" s="444"/>
      <c r="C578" s="445"/>
    </row>
    <row r="579" spans="1:3">
      <c r="A579" s="443"/>
      <c r="B579" s="444"/>
      <c r="C579" s="445"/>
    </row>
    <row r="580" spans="1:3">
      <c r="A580" s="443"/>
      <c r="B580" s="444"/>
      <c r="C580" s="445"/>
    </row>
    <row r="581" spans="1:3">
      <c r="A581" s="443"/>
      <c r="B581" s="444"/>
      <c r="C581" s="445"/>
    </row>
    <row r="582" spans="1:3">
      <c r="A582" s="443"/>
      <c r="B582" s="444"/>
      <c r="C582" s="445"/>
    </row>
    <row r="583" spans="1:3">
      <c r="A583" s="443"/>
      <c r="B583" s="444"/>
      <c r="C583" s="445"/>
    </row>
    <row r="584" spans="1:3">
      <c r="A584" s="443"/>
      <c r="B584" s="444"/>
      <c r="C584" s="445"/>
    </row>
    <row r="585" spans="1:3">
      <c r="A585" s="443"/>
      <c r="B585" s="444"/>
      <c r="C585" s="445"/>
    </row>
    <row r="586" spans="1:3">
      <c r="A586" s="443"/>
      <c r="B586" s="444"/>
      <c r="C586" s="445"/>
    </row>
    <row r="587" spans="1:3">
      <c r="A587" s="443"/>
      <c r="B587" s="444"/>
      <c r="C587" s="445"/>
    </row>
    <row r="588" spans="1:3">
      <c r="A588" s="443"/>
      <c r="B588" s="444"/>
      <c r="C588" s="445"/>
    </row>
    <row r="589" spans="1:3">
      <c r="A589" s="443"/>
      <c r="B589" s="444"/>
      <c r="C589" s="445"/>
    </row>
    <row r="590" spans="1:3">
      <c r="A590" s="443"/>
      <c r="B590" s="444"/>
      <c r="C590" s="445"/>
    </row>
    <row r="591" spans="1:3">
      <c r="A591" s="443"/>
      <c r="B591" s="444"/>
      <c r="C591" s="445"/>
    </row>
    <row r="592" spans="1:3">
      <c r="A592" s="443"/>
      <c r="B592" s="444"/>
      <c r="C592" s="445"/>
    </row>
    <row r="593" spans="1:3">
      <c r="A593" s="443"/>
      <c r="B593" s="444"/>
      <c r="C593" s="445"/>
    </row>
    <row r="594" spans="1:3">
      <c r="A594" s="443"/>
      <c r="B594" s="444"/>
      <c r="C594" s="445"/>
    </row>
    <row r="595" spans="1:3">
      <c r="A595" s="443"/>
      <c r="B595" s="444"/>
      <c r="C595" s="445"/>
    </row>
    <row r="596" spans="1:3">
      <c r="A596" s="443"/>
      <c r="B596" s="444"/>
      <c r="C596" s="445"/>
    </row>
    <row r="597" spans="1:3">
      <c r="A597" s="443"/>
      <c r="B597" s="444"/>
      <c r="C597" s="445"/>
    </row>
    <row r="598" spans="1:3">
      <c r="A598" s="443"/>
      <c r="B598" s="444"/>
      <c r="C598" s="445"/>
    </row>
    <row r="599" spans="1:3">
      <c r="A599" s="443"/>
      <c r="B599" s="444"/>
      <c r="C599" s="445"/>
    </row>
    <row r="600" spans="1:3">
      <c r="A600" s="443"/>
      <c r="B600" s="444"/>
      <c r="C600" s="445"/>
    </row>
    <row r="601" spans="1:3">
      <c r="A601" s="443"/>
      <c r="B601" s="444"/>
      <c r="C601" s="445"/>
    </row>
    <row r="602" spans="1:3">
      <c r="A602" s="443"/>
      <c r="B602" s="444"/>
      <c r="C602" s="445"/>
    </row>
    <row r="603" spans="1:3">
      <c r="A603" s="443"/>
      <c r="B603" s="444"/>
      <c r="C603" s="445"/>
    </row>
    <row r="604" spans="1:3">
      <c r="A604" s="443"/>
      <c r="B604" s="444"/>
      <c r="C604" s="445"/>
    </row>
    <row r="605" spans="1:3">
      <c r="A605" s="443"/>
      <c r="B605" s="444"/>
      <c r="C605" s="445"/>
    </row>
    <row r="606" spans="1:3">
      <c r="A606" s="443"/>
      <c r="B606" s="444"/>
      <c r="C606" s="445"/>
    </row>
    <row r="607" spans="1:3">
      <c r="A607" s="443"/>
      <c r="B607" s="444"/>
      <c r="C607" s="445"/>
    </row>
    <row r="608" spans="1:3">
      <c r="A608" s="443"/>
      <c r="B608" s="444"/>
      <c r="C608" s="445"/>
    </row>
    <row r="609" spans="1:3">
      <c r="A609" s="443"/>
      <c r="B609" s="444"/>
      <c r="C609" s="445"/>
    </row>
    <row r="610" spans="1:3">
      <c r="A610" s="443"/>
      <c r="B610" s="444"/>
      <c r="C610" s="445"/>
    </row>
    <row r="611" spans="1:3">
      <c r="A611" s="443"/>
      <c r="B611" s="444"/>
      <c r="C611" s="445"/>
    </row>
    <row r="612" spans="1:3">
      <c r="A612" s="443"/>
      <c r="B612" s="444"/>
      <c r="C612" s="445"/>
    </row>
    <row r="613" spans="1:3">
      <c r="A613" s="443"/>
      <c r="B613" s="444"/>
      <c r="C613" s="445"/>
    </row>
    <row r="614" spans="1:3">
      <c r="A614" s="443"/>
      <c r="B614" s="444"/>
      <c r="C614" s="445"/>
    </row>
    <row r="615" spans="1:3">
      <c r="A615" s="443"/>
      <c r="B615" s="444"/>
      <c r="C615" s="445"/>
    </row>
    <row r="616" spans="1:3">
      <c r="A616" s="443"/>
      <c r="B616" s="444"/>
      <c r="C616" s="445"/>
    </row>
    <row r="617" spans="1:3">
      <c r="A617" s="443"/>
      <c r="B617" s="444"/>
      <c r="C617" s="445"/>
    </row>
    <row r="618" spans="1:3">
      <c r="A618" s="443"/>
      <c r="B618" s="444"/>
      <c r="C618" s="445"/>
    </row>
    <row r="619" spans="1:3">
      <c r="A619" s="443"/>
      <c r="B619" s="444"/>
      <c r="C619" s="445"/>
    </row>
    <row r="620" spans="1:3">
      <c r="A620" s="443"/>
      <c r="B620" s="444"/>
      <c r="C620" s="445"/>
    </row>
    <row r="621" spans="1:3">
      <c r="A621" s="443"/>
      <c r="B621" s="444"/>
      <c r="C621" s="445"/>
    </row>
    <row r="622" spans="1:3">
      <c r="A622" s="443"/>
      <c r="B622" s="444"/>
      <c r="C622" s="445"/>
    </row>
    <row r="623" spans="1:3">
      <c r="A623" s="443"/>
      <c r="B623" s="444"/>
      <c r="C623" s="445"/>
    </row>
    <row r="624" spans="1:3">
      <c r="A624" s="443"/>
      <c r="B624" s="444"/>
      <c r="C624" s="445"/>
    </row>
    <row r="625" spans="1:3">
      <c r="A625" s="443"/>
      <c r="B625" s="444"/>
      <c r="C625" s="445"/>
    </row>
    <row r="626" spans="1:3">
      <c r="A626" s="443"/>
      <c r="B626" s="444"/>
      <c r="C626" s="445"/>
    </row>
    <row r="627" spans="1:3">
      <c r="A627" s="443"/>
      <c r="B627" s="444"/>
      <c r="C627" s="445"/>
    </row>
    <row r="628" spans="1:3">
      <c r="A628" s="443"/>
      <c r="B628" s="444"/>
      <c r="C628" s="445"/>
    </row>
    <row r="629" spans="1:3">
      <c r="A629" s="443"/>
      <c r="B629" s="444"/>
      <c r="C629" s="445"/>
    </row>
    <row r="630" spans="1:3">
      <c r="A630" s="443"/>
      <c r="B630" s="444"/>
      <c r="C630" s="445"/>
    </row>
    <row r="631" spans="1:3">
      <c r="A631" s="443"/>
      <c r="B631" s="444"/>
      <c r="C631" s="445"/>
    </row>
    <row r="632" spans="1:3">
      <c r="A632" s="443"/>
      <c r="B632" s="444"/>
      <c r="C632" s="445"/>
    </row>
    <row r="633" spans="1:3">
      <c r="A633" s="443"/>
      <c r="B633" s="444"/>
      <c r="C633" s="445"/>
    </row>
    <row r="634" spans="1:3">
      <c r="A634" s="443"/>
      <c r="B634" s="444"/>
      <c r="C634" s="445"/>
    </row>
    <row r="635" spans="1:3">
      <c r="A635" s="443"/>
      <c r="B635" s="444"/>
      <c r="C635" s="445"/>
    </row>
    <row r="636" spans="1:3">
      <c r="A636" s="443"/>
      <c r="B636" s="444"/>
      <c r="C636" s="445"/>
    </row>
    <row r="637" spans="1:3">
      <c r="A637" s="443"/>
      <c r="B637" s="444"/>
      <c r="C637" s="445"/>
    </row>
    <row r="638" spans="1:3">
      <c r="A638" s="443"/>
      <c r="B638" s="444"/>
      <c r="C638" s="445"/>
    </row>
    <row r="639" spans="1:3">
      <c r="A639" s="443"/>
      <c r="B639" s="444"/>
      <c r="C639" s="445"/>
    </row>
    <row r="640" spans="1:3">
      <c r="A640" s="443"/>
      <c r="B640" s="444"/>
      <c r="C640" s="445"/>
    </row>
    <row r="641" spans="1:3">
      <c r="A641" s="443"/>
      <c r="B641" s="444"/>
      <c r="C641" s="445"/>
    </row>
    <row r="642" spans="1:3">
      <c r="A642" s="443"/>
      <c r="B642" s="444"/>
      <c r="C642" s="445"/>
    </row>
    <row r="643" spans="1:3">
      <c r="A643" s="443"/>
      <c r="B643" s="444"/>
      <c r="C643" s="445"/>
    </row>
    <row r="644" spans="1:3">
      <c r="A644" s="443"/>
      <c r="B644" s="444"/>
      <c r="C644" s="445"/>
    </row>
    <row r="645" spans="1:3">
      <c r="A645" s="443"/>
      <c r="B645" s="444"/>
      <c r="C645" s="445"/>
    </row>
    <row r="646" spans="1:3">
      <c r="A646" s="443"/>
      <c r="B646" s="444"/>
      <c r="C646" s="445"/>
    </row>
    <row r="647" spans="1:3">
      <c r="A647" s="443"/>
      <c r="B647" s="444"/>
      <c r="C647" s="445"/>
    </row>
    <row r="648" spans="1:3">
      <c r="A648" s="443"/>
      <c r="B648" s="444"/>
      <c r="C648" s="445"/>
    </row>
    <row r="649" spans="1:3">
      <c r="A649" s="443"/>
      <c r="B649" s="444"/>
      <c r="C649" s="445"/>
    </row>
    <row r="650" spans="1:3">
      <c r="A650" s="443"/>
      <c r="B650" s="444"/>
      <c r="C650" s="445"/>
    </row>
    <row r="651" spans="1:3">
      <c r="A651" s="443"/>
      <c r="B651" s="444"/>
      <c r="C651" s="445"/>
    </row>
    <row r="652" spans="1:3">
      <c r="A652" s="443"/>
      <c r="B652" s="444"/>
      <c r="C652" s="445"/>
    </row>
    <row r="653" spans="1:3">
      <c r="A653" s="443"/>
      <c r="B653" s="444"/>
      <c r="C653" s="445"/>
    </row>
    <row r="654" spans="1:3">
      <c r="A654" s="443"/>
      <c r="B654" s="444"/>
      <c r="C654" s="445"/>
    </row>
    <row r="655" spans="1:3">
      <c r="A655" s="443"/>
      <c r="B655" s="444"/>
      <c r="C655" s="445"/>
    </row>
    <row r="656" spans="1:3">
      <c r="A656" s="443"/>
      <c r="B656" s="444"/>
      <c r="C656" s="445"/>
    </row>
    <row r="657" spans="1:3">
      <c r="A657" s="443"/>
      <c r="B657" s="444"/>
      <c r="C657" s="445"/>
    </row>
    <row r="658" spans="1:3">
      <c r="A658" s="443"/>
      <c r="B658" s="444"/>
      <c r="C658" s="445"/>
    </row>
    <row r="659" spans="1:3">
      <c r="A659" s="443"/>
      <c r="B659" s="444"/>
      <c r="C659" s="445"/>
    </row>
    <row r="660" spans="1:3">
      <c r="A660" s="443"/>
      <c r="B660" s="444"/>
      <c r="C660" s="445"/>
    </row>
    <row r="661" spans="1:3">
      <c r="A661" s="443"/>
      <c r="B661" s="444"/>
      <c r="C661" s="445"/>
    </row>
    <row r="662" spans="1:3">
      <c r="A662" s="443"/>
      <c r="B662" s="444"/>
      <c r="C662" s="445"/>
    </row>
    <row r="663" spans="1:3">
      <c r="A663" s="443"/>
      <c r="B663" s="444"/>
      <c r="C663" s="445"/>
    </row>
    <row r="664" spans="1:3">
      <c r="A664" s="443"/>
      <c r="B664" s="444"/>
      <c r="C664" s="445"/>
    </row>
    <row r="665" spans="1:3">
      <c r="A665" s="443"/>
      <c r="B665" s="444"/>
      <c r="C665" s="445"/>
    </row>
    <row r="666" spans="1:3">
      <c r="A666" s="443"/>
      <c r="B666" s="444"/>
      <c r="C666" s="445"/>
    </row>
    <row r="667" spans="1:3">
      <c r="A667" s="443"/>
      <c r="B667" s="444"/>
      <c r="C667" s="445"/>
    </row>
    <row r="668" spans="1:3">
      <c r="A668" s="443"/>
      <c r="B668" s="444"/>
      <c r="C668" s="445"/>
    </row>
    <row r="669" spans="1:3">
      <c r="A669" s="443"/>
      <c r="B669" s="444"/>
      <c r="C669" s="445"/>
    </row>
    <row r="670" spans="1:3">
      <c r="A670" s="443"/>
      <c r="B670" s="444"/>
      <c r="C670" s="445"/>
    </row>
    <row r="671" spans="1:3">
      <c r="A671" s="443"/>
      <c r="B671" s="444"/>
      <c r="C671" s="445"/>
    </row>
    <row r="672" spans="1:3">
      <c r="A672" s="443"/>
      <c r="B672" s="444"/>
      <c r="C672" s="445"/>
    </row>
    <row r="673" spans="1:3">
      <c r="A673" s="443"/>
      <c r="B673" s="444"/>
      <c r="C673" s="445"/>
    </row>
    <row r="674" spans="1:3">
      <c r="A674" s="443"/>
      <c r="B674" s="444"/>
      <c r="C674" s="445"/>
    </row>
    <row r="675" spans="1:3">
      <c r="A675" s="443"/>
      <c r="B675" s="444"/>
      <c r="C675" s="445"/>
    </row>
    <row r="676" spans="1:3">
      <c r="A676" s="443"/>
      <c r="B676" s="444"/>
      <c r="C676" s="445"/>
    </row>
    <row r="677" spans="1:3">
      <c r="A677" s="443"/>
      <c r="B677" s="444"/>
      <c r="C677" s="445"/>
    </row>
    <row r="678" spans="1:3">
      <c r="A678" s="443"/>
      <c r="B678" s="444"/>
      <c r="C678" s="445"/>
    </row>
    <row r="679" spans="1:3">
      <c r="A679" s="443"/>
      <c r="B679" s="444"/>
      <c r="C679" s="445"/>
    </row>
    <row r="680" spans="1:3">
      <c r="A680" s="443"/>
      <c r="B680" s="444"/>
      <c r="C680" s="445"/>
    </row>
    <row r="681" spans="1:3">
      <c r="A681" s="443"/>
      <c r="B681" s="444"/>
      <c r="C681" s="445"/>
    </row>
    <row r="682" spans="1:3">
      <c r="A682" s="443"/>
      <c r="B682" s="444"/>
      <c r="C682" s="445"/>
    </row>
    <row r="683" spans="1:3">
      <c r="A683" s="443"/>
      <c r="B683" s="444"/>
      <c r="C683" s="445"/>
    </row>
    <row r="684" spans="1:3">
      <c r="A684" s="443"/>
      <c r="B684" s="444"/>
      <c r="C684" s="445"/>
    </row>
    <row r="685" spans="1:3">
      <c r="A685" s="443"/>
      <c r="B685" s="444"/>
      <c r="C685" s="445"/>
    </row>
    <row r="686" spans="1:3">
      <c r="A686" s="443"/>
      <c r="B686" s="444"/>
      <c r="C686" s="445"/>
    </row>
    <row r="687" spans="1:3">
      <c r="A687" s="443"/>
      <c r="B687" s="444"/>
      <c r="C687" s="445"/>
    </row>
    <row r="688" spans="1:3">
      <c r="A688" s="443"/>
      <c r="B688" s="444"/>
      <c r="C688" s="445"/>
    </row>
    <row r="689" spans="1:3">
      <c r="A689" s="443"/>
      <c r="B689" s="444"/>
      <c r="C689" s="445"/>
    </row>
    <row r="690" spans="1:3">
      <c r="A690" s="443"/>
      <c r="B690" s="444"/>
      <c r="C690" s="445"/>
    </row>
    <row r="691" spans="1:3">
      <c r="A691" s="443"/>
      <c r="B691" s="444"/>
      <c r="C691" s="445"/>
    </row>
    <row r="692" spans="1:3">
      <c r="A692" s="443"/>
      <c r="B692" s="444"/>
      <c r="C692" s="445"/>
    </row>
    <row r="693" spans="1:3">
      <c r="A693" s="443"/>
      <c r="B693" s="444"/>
      <c r="C693" s="445"/>
    </row>
    <row r="694" spans="1:3">
      <c r="A694" s="443"/>
      <c r="B694" s="444"/>
      <c r="C694" s="445"/>
    </row>
    <row r="695" spans="1:3">
      <c r="A695" s="443"/>
      <c r="B695" s="444"/>
      <c r="C695" s="445"/>
    </row>
    <row r="696" spans="1:3">
      <c r="A696" s="443"/>
      <c r="B696" s="444"/>
      <c r="C696" s="445"/>
    </row>
    <row r="697" spans="1:3">
      <c r="A697" s="443"/>
      <c r="B697" s="444"/>
      <c r="C697" s="445"/>
    </row>
    <row r="698" spans="1:3">
      <c r="A698" s="443"/>
      <c r="B698" s="444"/>
      <c r="C698" s="445"/>
    </row>
    <row r="699" spans="1:3">
      <c r="A699" s="443"/>
      <c r="B699" s="444"/>
      <c r="C699" s="445"/>
    </row>
    <row r="700" spans="1:3">
      <c r="A700" s="443"/>
      <c r="B700" s="444"/>
      <c r="C700" s="445"/>
    </row>
    <row r="701" spans="1:3">
      <c r="A701" s="443"/>
      <c r="B701" s="444"/>
      <c r="C701" s="445"/>
    </row>
    <row r="702" spans="1:3">
      <c r="A702" s="443"/>
      <c r="B702" s="444"/>
      <c r="C702" s="445"/>
    </row>
    <row r="703" spans="1:3">
      <c r="A703" s="443"/>
      <c r="B703" s="444"/>
      <c r="C703" s="445"/>
    </row>
    <row r="704" spans="1:3">
      <c r="A704" s="443"/>
      <c r="B704" s="444"/>
      <c r="C704" s="445"/>
    </row>
    <row r="705" spans="1:3">
      <c r="A705" s="443"/>
      <c r="B705" s="444"/>
      <c r="C705" s="445"/>
    </row>
    <row r="706" spans="1:3">
      <c r="A706" s="443"/>
      <c r="B706" s="444"/>
      <c r="C706" s="445"/>
    </row>
    <row r="707" spans="1:3">
      <c r="A707" s="443"/>
      <c r="B707" s="444"/>
      <c r="C707" s="445"/>
    </row>
    <row r="708" spans="1:3">
      <c r="A708" s="443"/>
      <c r="B708" s="444"/>
      <c r="C708" s="445"/>
    </row>
    <row r="709" spans="1:3">
      <c r="A709" s="443"/>
      <c r="B709" s="444"/>
      <c r="C709" s="445"/>
    </row>
    <row r="710" spans="1:3">
      <c r="A710" s="443"/>
      <c r="B710" s="444"/>
      <c r="C710" s="445"/>
    </row>
    <row r="711" spans="1:3">
      <c r="A711" s="443"/>
      <c r="B711" s="444"/>
      <c r="C711" s="445"/>
    </row>
    <row r="712" spans="1:3">
      <c r="A712" s="443"/>
      <c r="B712" s="444"/>
      <c r="C712" s="445"/>
    </row>
    <row r="713" spans="1:3">
      <c r="A713" s="443"/>
      <c r="B713" s="444"/>
      <c r="C713" s="445"/>
    </row>
    <row r="714" spans="1:3">
      <c r="A714" s="443"/>
      <c r="B714" s="444"/>
      <c r="C714" s="445"/>
    </row>
    <row r="715" spans="1:3">
      <c r="A715" s="443"/>
      <c r="B715" s="444"/>
      <c r="C715" s="445"/>
    </row>
    <row r="716" spans="1:3">
      <c r="A716" s="443"/>
      <c r="B716" s="444"/>
      <c r="C716" s="445"/>
    </row>
    <row r="717" spans="1:3">
      <c r="A717" s="443"/>
      <c r="B717" s="444"/>
      <c r="C717" s="445"/>
    </row>
    <row r="718" spans="1:3">
      <c r="A718" s="443"/>
      <c r="B718" s="444"/>
      <c r="C718" s="445"/>
    </row>
    <row r="719" spans="1:3">
      <c r="A719" s="443"/>
      <c r="B719" s="444"/>
      <c r="C719" s="445"/>
    </row>
    <row r="720" spans="1:3">
      <c r="A720" s="443"/>
      <c r="B720" s="444"/>
      <c r="C720" s="445"/>
    </row>
    <row r="721" spans="1:3">
      <c r="A721" s="443"/>
      <c r="B721" s="444"/>
      <c r="C721" s="445"/>
    </row>
    <row r="722" spans="1:3">
      <c r="A722" s="443"/>
      <c r="B722" s="444"/>
      <c r="C722" s="445"/>
    </row>
    <row r="723" spans="1:3">
      <c r="A723" s="443"/>
      <c r="B723" s="444"/>
      <c r="C723" s="445"/>
    </row>
    <row r="724" spans="1:3">
      <c r="A724" s="443"/>
      <c r="B724" s="444"/>
      <c r="C724" s="445"/>
    </row>
    <row r="725" spans="1:3">
      <c r="A725" s="443"/>
      <c r="B725" s="444"/>
      <c r="C725" s="445"/>
    </row>
    <row r="726" spans="1:3">
      <c r="A726" s="443"/>
      <c r="B726" s="444"/>
      <c r="C726" s="445"/>
    </row>
    <row r="727" spans="1:3">
      <c r="A727" s="443"/>
      <c r="B727" s="444"/>
      <c r="C727" s="445"/>
    </row>
    <row r="728" spans="1:3">
      <c r="A728" s="443"/>
      <c r="B728" s="444"/>
      <c r="C728" s="445"/>
    </row>
    <row r="729" spans="1:3">
      <c r="A729" s="443"/>
      <c r="B729" s="444"/>
      <c r="C729" s="445"/>
    </row>
    <row r="730" spans="1:3">
      <c r="A730" s="443"/>
      <c r="B730" s="444"/>
      <c r="C730" s="445"/>
    </row>
    <row r="731" spans="1:3">
      <c r="A731" s="443"/>
      <c r="B731" s="444"/>
      <c r="C731" s="445"/>
    </row>
    <row r="732" spans="1:3">
      <c r="A732" s="443"/>
      <c r="B732" s="444"/>
      <c r="C732" s="445"/>
    </row>
    <row r="733" spans="1:3">
      <c r="A733" s="443"/>
      <c r="B733" s="444"/>
      <c r="C733" s="445"/>
    </row>
    <row r="734" spans="1:3">
      <c r="A734" s="443"/>
      <c r="B734" s="444"/>
      <c r="C734" s="445"/>
    </row>
    <row r="735" spans="1:3">
      <c r="A735" s="443"/>
      <c r="B735" s="444"/>
      <c r="C735" s="445"/>
    </row>
    <row r="736" spans="1:3">
      <c r="A736" s="443"/>
      <c r="B736" s="444"/>
      <c r="C736" s="445"/>
    </row>
    <row r="737" spans="1:3">
      <c r="A737" s="443"/>
      <c r="B737" s="444"/>
      <c r="C737" s="445"/>
    </row>
    <row r="738" spans="1:3">
      <c r="A738" s="443"/>
      <c r="B738" s="444"/>
      <c r="C738" s="445"/>
    </row>
    <row r="739" spans="1:3">
      <c r="A739" s="443"/>
      <c r="B739" s="444"/>
      <c r="C739" s="445"/>
    </row>
    <row r="740" spans="1:3">
      <c r="A740" s="443"/>
      <c r="B740" s="444"/>
      <c r="C740" s="445"/>
    </row>
    <row r="741" spans="1:3">
      <c r="A741" s="443"/>
      <c r="B741" s="444"/>
      <c r="C741" s="445"/>
    </row>
    <row r="742" spans="1:3">
      <c r="A742" s="443"/>
      <c r="B742" s="444"/>
      <c r="C742" s="445"/>
    </row>
    <row r="743" spans="1:3">
      <c r="A743" s="443"/>
      <c r="B743" s="444"/>
      <c r="C743" s="445"/>
    </row>
    <row r="744" spans="1:3">
      <c r="A744" s="443"/>
      <c r="B744" s="444"/>
      <c r="C744" s="445"/>
    </row>
    <row r="745" spans="1:3">
      <c r="A745" s="443"/>
      <c r="B745" s="444"/>
      <c r="C745" s="445"/>
    </row>
    <row r="746" spans="1:3">
      <c r="A746" s="443"/>
      <c r="B746" s="444"/>
      <c r="C746" s="445"/>
    </row>
    <row r="747" spans="1:3">
      <c r="A747" s="443"/>
      <c r="B747" s="444"/>
      <c r="C747" s="445"/>
    </row>
    <row r="748" spans="1:3">
      <c r="A748" s="443"/>
      <c r="B748" s="444"/>
      <c r="C748" s="445"/>
    </row>
    <row r="749" spans="1:3">
      <c r="A749" s="443"/>
      <c r="B749" s="444"/>
      <c r="C749" s="445"/>
    </row>
    <row r="750" spans="1:3">
      <c r="A750" s="443"/>
      <c r="B750" s="444"/>
      <c r="C750" s="445"/>
    </row>
    <row r="751" spans="1:3">
      <c r="A751" s="443"/>
      <c r="B751" s="444"/>
      <c r="C751" s="445"/>
    </row>
    <row r="752" spans="1:3">
      <c r="A752" s="443"/>
      <c r="B752" s="444"/>
      <c r="C752" s="445"/>
    </row>
    <row r="753" spans="1:3">
      <c r="A753" s="443"/>
      <c r="B753" s="444"/>
      <c r="C753" s="445"/>
    </row>
    <row r="754" spans="1:3">
      <c r="A754" s="443"/>
      <c r="B754" s="444"/>
      <c r="C754" s="445"/>
    </row>
    <row r="755" spans="1:3">
      <c r="A755" s="443"/>
      <c r="B755" s="444"/>
      <c r="C755" s="445"/>
    </row>
    <row r="756" spans="1:3">
      <c r="A756" s="443"/>
      <c r="B756" s="444"/>
      <c r="C756" s="445"/>
    </row>
    <row r="757" spans="1:3">
      <c r="A757" s="443"/>
      <c r="B757" s="444"/>
      <c r="C757" s="445"/>
    </row>
    <row r="758" spans="1:3">
      <c r="A758" s="443"/>
      <c r="B758" s="444"/>
      <c r="C758" s="445"/>
    </row>
    <row r="759" spans="1:3">
      <c r="A759" s="443"/>
      <c r="B759" s="444"/>
      <c r="C759" s="445"/>
    </row>
    <row r="760" spans="1:3">
      <c r="A760" s="443"/>
      <c r="B760" s="444"/>
      <c r="C760" s="445"/>
    </row>
    <row r="761" spans="1:3">
      <c r="A761" s="443"/>
      <c r="B761" s="444"/>
      <c r="C761" s="445"/>
    </row>
    <row r="762" spans="1:3">
      <c r="A762" s="443"/>
      <c r="B762" s="444"/>
      <c r="C762" s="445"/>
    </row>
    <row r="763" spans="1:3">
      <c r="A763" s="443"/>
      <c r="B763" s="444"/>
      <c r="C763" s="445"/>
    </row>
    <row r="764" spans="1:3">
      <c r="A764" s="443"/>
      <c r="B764" s="444"/>
      <c r="C764" s="445"/>
    </row>
    <row r="765" spans="1:3">
      <c r="A765" s="443"/>
      <c r="B765" s="444"/>
      <c r="C765" s="445"/>
    </row>
    <row r="766" spans="1:3">
      <c r="A766" s="443"/>
      <c r="B766" s="444"/>
      <c r="C766" s="445"/>
    </row>
    <row r="767" spans="1:3">
      <c r="A767" s="443"/>
      <c r="B767" s="444"/>
      <c r="C767" s="445"/>
    </row>
    <row r="768" spans="1:3">
      <c r="A768" s="443"/>
      <c r="B768" s="444"/>
      <c r="C768" s="445"/>
    </row>
    <row r="769" spans="1:3">
      <c r="A769" s="443"/>
      <c r="B769" s="444"/>
      <c r="C769" s="445"/>
    </row>
    <row r="770" spans="1:3">
      <c r="A770" s="443"/>
      <c r="B770" s="444"/>
      <c r="C770" s="445"/>
    </row>
    <row r="771" spans="1:3">
      <c r="A771" s="443"/>
      <c r="B771" s="444"/>
      <c r="C771" s="445"/>
    </row>
    <row r="772" spans="1:3">
      <c r="A772" s="443"/>
      <c r="B772" s="444"/>
      <c r="C772" s="445"/>
    </row>
    <row r="773" spans="1:3">
      <c r="A773" s="443"/>
      <c r="B773" s="444"/>
      <c r="C773" s="445"/>
    </row>
    <row r="774" spans="1:3">
      <c r="A774" s="443"/>
      <c r="B774" s="444"/>
      <c r="C774" s="445"/>
    </row>
    <row r="775" spans="1:3">
      <c r="A775" s="443"/>
      <c r="B775" s="444"/>
      <c r="C775" s="445"/>
    </row>
    <row r="776" spans="1:3">
      <c r="A776" s="443"/>
      <c r="B776" s="444"/>
      <c r="C776" s="445"/>
    </row>
    <row r="777" spans="1:3">
      <c r="A777" s="443"/>
      <c r="B777" s="444"/>
      <c r="C777" s="445"/>
    </row>
    <row r="778" spans="1:3">
      <c r="A778" s="443"/>
      <c r="B778" s="444"/>
      <c r="C778" s="445"/>
    </row>
    <row r="779" spans="1:3">
      <c r="A779" s="443"/>
      <c r="B779" s="444"/>
      <c r="C779" s="445"/>
    </row>
    <row r="780" spans="1:3">
      <c r="A780" s="443"/>
      <c r="B780" s="444"/>
      <c r="C780" s="445"/>
    </row>
    <row r="781" spans="1:3">
      <c r="A781" s="443"/>
      <c r="B781" s="444"/>
      <c r="C781" s="445"/>
    </row>
    <row r="782" spans="1:3">
      <c r="A782" s="443"/>
      <c r="B782" s="444"/>
      <c r="C782" s="445"/>
    </row>
    <row r="783" spans="1:3">
      <c r="A783" s="443"/>
      <c r="B783" s="444"/>
      <c r="C783" s="445"/>
    </row>
    <row r="784" spans="1:3">
      <c r="A784" s="443"/>
      <c r="B784" s="444"/>
      <c r="C784" s="445"/>
    </row>
    <row r="785" spans="1:3">
      <c r="A785" s="443"/>
      <c r="B785" s="444"/>
      <c r="C785" s="445"/>
    </row>
    <row r="786" spans="1:3">
      <c r="A786" s="443"/>
      <c r="B786" s="444"/>
      <c r="C786" s="445"/>
    </row>
    <row r="787" spans="1:3">
      <c r="A787" s="443"/>
      <c r="B787" s="444"/>
      <c r="C787" s="445"/>
    </row>
    <row r="788" spans="1:3">
      <c r="A788" s="443"/>
      <c r="B788" s="444"/>
      <c r="C788" s="445"/>
    </row>
    <row r="789" spans="1:3">
      <c r="A789" s="443"/>
      <c r="B789" s="444"/>
      <c r="C789" s="445"/>
    </row>
    <row r="790" spans="1:3">
      <c r="A790" s="443"/>
      <c r="B790" s="444"/>
      <c r="C790" s="445"/>
    </row>
    <row r="791" spans="1:3">
      <c r="A791" s="443"/>
      <c r="B791" s="444"/>
      <c r="C791" s="445"/>
    </row>
    <row r="792" spans="1:3">
      <c r="A792" s="443"/>
      <c r="B792" s="444"/>
      <c r="C792" s="445"/>
    </row>
    <row r="793" spans="1:3">
      <c r="A793" s="443"/>
      <c r="B793" s="444"/>
      <c r="C793" s="445"/>
    </row>
    <row r="794" spans="1:3">
      <c r="A794" s="443"/>
      <c r="B794" s="444"/>
      <c r="C794" s="445"/>
    </row>
    <row r="795" spans="1:3">
      <c r="A795" s="443"/>
      <c r="B795" s="444"/>
      <c r="C795" s="445"/>
    </row>
    <row r="796" spans="1:3">
      <c r="A796" s="443"/>
      <c r="B796" s="444"/>
      <c r="C796" s="445"/>
    </row>
    <row r="797" spans="1:3">
      <c r="A797" s="443"/>
      <c r="B797" s="444"/>
      <c r="C797" s="445"/>
    </row>
    <row r="798" spans="1:3">
      <c r="A798" s="443"/>
      <c r="B798" s="444"/>
      <c r="C798" s="445"/>
    </row>
    <row r="799" spans="1:3">
      <c r="A799" s="443"/>
      <c r="B799" s="444"/>
      <c r="C799" s="445"/>
    </row>
    <row r="800" spans="1:3">
      <c r="A800" s="443"/>
      <c r="B800" s="444"/>
      <c r="C800" s="445"/>
    </row>
    <row r="801" spans="1:3">
      <c r="A801" s="443"/>
      <c r="B801" s="444"/>
      <c r="C801" s="445"/>
    </row>
    <row r="802" spans="1:3">
      <c r="A802" s="443"/>
      <c r="B802" s="444"/>
      <c r="C802" s="445"/>
    </row>
    <row r="803" spans="1:3">
      <c r="A803" s="443"/>
      <c r="B803" s="444"/>
      <c r="C803" s="445"/>
    </row>
    <row r="804" spans="1:3">
      <c r="A804" s="443"/>
      <c r="B804" s="444"/>
      <c r="C804" s="445"/>
    </row>
    <row r="805" spans="1:3">
      <c r="A805" s="443"/>
      <c r="B805" s="444"/>
      <c r="C805" s="445"/>
    </row>
    <row r="806" spans="1:3">
      <c r="A806" s="443"/>
      <c r="B806" s="444"/>
      <c r="C806" s="445"/>
    </row>
    <row r="807" spans="1:3">
      <c r="A807" s="443"/>
      <c r="B807" s="444"/>
      <c r="C807" s="445"/>
    </row>
    <row r="808" spans="1:3">
      <c r="A808" s="443"/>
      <c r="B808" s="444"/>
      <c r="C808" s="445"/>
    </row>
    <row r="809" spans="1:3">
      <c r="A809" s="443"/>
      <c r="B809" s="444"/>
      <c r="C809" s="445"/>
    </row>
    <row r="810" spans="1:3">
      <c r="A810" s="443"/>
      <c r="B810" s="444"/>
      <c r="C810" s="445"/>
    </row>
    <row r="811" spans="1:3">
      <c r="A811" s="443"/>
      <c r="B811" s="444"/>
      <c r="C811" s="445"/>
    </row>
    <row r="812" spans="1:3">
      <c r="A812" s="443"/>
      <c r="B812" s="444"/>
      <c r="C812" s="445"/>
    </row>
    <row r="813" spans="1:3">
      <c r="A813" s="443"/>
      <c r="B813" s="444"/>
      <c r="C813" s="445"/>
    </row>
    <row r="814" spans="1:3">
      <c r="A814" s="443"/>
      <c r="B814" s="444"/>
      <c r="C814" s="445"/>
    </row>
    <row r="815" spans="1:3">
      <c r="A815" s="443"/>
      <c r="B815" s="444"/>
      <c r="C815" s="445"/>
    </row>
    <row r="816" spans="1:3">
      <c r="A816" s="443"/>
      <c r="B816" s="444"/>
      <c r="C816" s="445"/>
    </row>
    <row r="817" spans="1:3">
      <c r="A817" s="443"/>
      <c r="B817" s="444"/>
      <c r="C817" s="445"/>
    </row>
    <row r="818" spans="1:3">
      <c r="A818" s="443"/>
      <c r="B818" s="444"/>
      <c r="C818" s="445"/>
    </row>
    <row r="819" spans="1:3">
      <c r="A819" s="443"/>
      <c r="B819" s="444"/>
      <c r="C819" s="445"/>
    </row>
    <row r="820" spans="1:3">
      <c r="A820" s="443"/>
      <c r="B820" s="444"/>
      <c r="C820" s="445"/>
    </row>
    <row r="821" spans="1:3">
      <c r="A821" s="443"/>
      <c r="B821" s="444"/>
      <c r="C821" s="445"/>
    </row>
    <row r="822" spans="1:3">
      <c r="A822" s="443"/>
      <c r="B822" s="444"/>
      <c r="C822" s="445"/>
    </row>
    <row r="823" spans="1:3">
      <c r="A823" s="443"/>
      <c r="B823" s="444"/>
      <c r="C823" s="445"/>
    </row>
    <row r="824" spans="1:3">
      <c r="A824" s="443"/>
      <c r="B824" s="444"/>
      <c r="C824" s="445"/>
    </row>
    <row r="825" spans="1:3">
      <c r="A825" s="443"/>
      <c r="B825" s="444"/>
      <c r="C825" s="445"/>
    </row>
    <row r="826" spans="1:3">
      <c r="A826" s="443"/>
      <c r="B826" s="444"/>
      <c r="C826" s="445"/>
    </row>
    <row r="827" spans="1:3">
      <c r="A827" s="443"/>
      <c r="B827" s="444"/>
      <c r="C827" s="445"/>
    </row>
    <row r="828" spans="1:3">
      <c r="A828" s="443"/>
      <c r="B828" s="444"/>
      <c r="C828" s="445"/>
    </row>
    <row r="829" spans="1:3">
      <c r="A829" s="443"/>
      <c r="B829" s="444"/>
      <c r="C829" s="445"/>
    </row>
    <row r="830" spans="1:3">
      <c r="A830" s="443"/>
      <c r="B830" s="444"/>
      <c r="C830" s="445"/>
    </row>
    <row r="831" spans="1:3">
      <c r="A831" s="443"/>
      <c r="B831" s="444"/>
      <c r="C831" s="445"/>
    </row>
    <row r="832" spans="1:3">
      <c r="A832" s="443"/>
      <c r="B832" s="444"/>
      <c r="C832" s="445"/>
    </row>
    <row r="833" spans="1:3">
      <c r="A833" s="443"/>
      <c r="B833" s="444"/>
      <c r="C833" s="445"/>
    </row>
    <row r="834" spans="1:3">
      <c r="A834" s="443"/>
      <c r="B834" s="444"/>
      <c r="C834" s="445"/>
    </row>
    <row r="835" spans="1:3">
      <c r="A835" s="443"/>
      <c r="B835" s="444"/>
      <c r="C835" s="445"/>
    </row>
    <row r="836" spans="1:3">
      <c r="A836" s="443"/>
      <c r="B836" s="444"/>
      <c r="C836" s="445"/>
    </row>
    <row r="837" spans="1:3">
      <c r="A837" s="443"/>
      <c r="B837" s="444"/>
      <c r="C837" s="445"/>
    </row>
    <row r="838" spans="1:3">
      <c r="A838" s="443"/>
      <c r="B838" s="444"/>
      <c r="C838" s="445"/>
    </row>
    <row r="839" spans="1:3">
      <c r="A839" s="443"/>
      <c r="B839" s="444"/>
      <c r="C839" s="445"/>
    </row>
    <row r="840" spans="1:3">
      <c r="A840" s="443"/>
      <c r="B840" s="444"/>
      <c r="C840" s="445"/>
    </row>
    <row r="841" spans="1:3">
      <c r="A841" s="443"/>
      <c r="B841" s="444"/>
      <c r="C841" s="445"/>
    </row>
    <row r="842" spans="1:3">
      <c r="A842" s="443"/>
      <c r="B842" s="444"/>
      <c r="C842" s="445"/>
    </row>
    <row r="843" spans="1:3">
      <c r="A843" s="443"/>
      <c r="B843" s="444"/>
      <c r="C843" s="445"/>
    </row>
    <row r="844" spans="1:3">
      <c r="A844" s="443"/>
      <c r="B844" s="444"/>
      <c r="C844" s="445"/>
    </row>
    <row r="845" spans="1:3">
      <c r="A845" s="443"/>
      <c r="B845" s="444"/>
      <c r="C845" s="445"/>
    </row>
    <row r="846" spans="1:3">
      <c r="A846" s="443"/>
      <c r="B846" s="444"/>
      <c r="C846" s="445"/>
    </row>
    <row r="847" spans="1:3">
      <c r="A847" s="443"/>
      <c r="B847" s="444"/>
      <c r="C847" s="445"/>
    </row>
    <row r="848" spans="1:3">
      <c r="A848" s="443"/>
      <c r="B848" s="444"/>
      <c r="C848" s="445"/>
    </row>
    <row r="849" spans="1:3">
      <c r="A849" s="443"/>
      <c r="B849" s="444"/>
      <c r="C849" s="445"/>
    </row>
    <row r="850" spans="1:3">
      <c r="A850" s="443"/>
      <c r="B850" s="444"/>
      <c r="C850" s="445"/>
    </row>
    <row r="851" spans="1:3">
      <c r="A851" s="443"/>
      <c r="B851" s="444"/>
      <c r="C851" s="445"/>
    </row>
    <row r="852" spans="1:3">
      <c r="A852" s="443"/>
      <c r="B852" s="444"/>
      <c r="C852" s="445"/>
    </row>
    <row r="853" spans="1:3">
      <c r="A853" s="443"/>
      <c r="B853" s="444"/>
      <c r="C853" s="445"/>
    </row>
    <row r="854" spans="1:3">
      <c r="A854" s="443"/>
      <c r="B854" s="444"/>
      <c r="C854" s="445"/>
    </row>
    <row r="855" spans="1:3">
      <c r="A855" s="443"/>
      <c r="B855" s="444"/>
      <c r="C855" s="445"/>
    </row>
    <row r="856" spans="1:3">
      <c r="A856" s="443"/>
      <c r="B856" s="444"/>
      <c r="C856" s="445"/>
    </row>
    <row r="857" spans="1:3">
      <c r="A857" s="443"/>
      <c r="B857" s="444"/>
      <c r="C857" s="445"/>
    </row>
    <row r="858" spans="1:3">
      <c r="A858" s="443"/>
      <c r="B858" s="444"/>
      <c r="C858" s="445"/>
    </row>
    <row r="859" spans="1:3">
      <c r="A859" s="443"/>
      <c r="B859" s="444"/>
      <c r="C859" s="445"/>
    </row>
    <row r="860" spans="1:3">
      <c r="A860" s="443"/>
      <c r="B860" s="444"/>
      <c r="C860" s="445"/>
    </row>
    <row r="861" spans="1:3">
      <c r="A861" s="443"/>
      <c r="B861" s="444"/>
      <c r="C861" s="445"/>
    </row>
    <row r="862" spans="1:3">
      <c r="A862" s="443"/>
      <c r="B862" s="444"/>
      <c r="C862" s="445"/>
    </row>
    <row r="863" spans="1:3">
      <c r="A863" s="443"/>
      <c r="B863" s="444"/>
      <c r="C863" s="445"/>
    </row>
    <row r="864" spans="1:3">
      <c r="A864" s="443"/>
      <c r="B864" s="444"/>
      <c r="C864" s="445"/>
    </row>
    <row r="865" spans="1:3">
      <c r="A865" s="443"/>
      <c r="B865" s="444"/>
      <c r="C865" s="445"/>
    </row>
    <row r="866" spans="1:3">
      <c r="A866" s="443"/>
      <c r="B866" s="444"/>
      <c r="C866" s="445"/>
    </row>
    <row r="867" spans="1:3">
      <c r="A867" s="443"/>
      <c r="B867" s="444"/>
      <c r="C867" s="445"/>
    </row>
    <row r="868" spans="1:3">
      <c r="A868" s="443"/>
      <c r="B868" s="444"/>
      <c r="C868" s="445"/>
    </row>
    <row r="869" spans="1:3">
      <c r="A869" s="443"/>
      <c r="B869" s="444"/>
      <c r="C869" s="445"/>
    </row>
    <row r="870" spans="1:3">
      <c r="A870" s="443"/>
      <c r="B870" s="444"/>
      <c r="C870" s="445"/>
    </row>
    <row r="871" spans="1:3">
      <c r="A871" s="443"/>
      <c r="B871" s="444"/>
      <c r="C871" s="445"/>
    </row>
    <row r="872" spans="1:3">
      <c r="A872" s="443"/>
      <c r="B872" s="444"/>
      <c r="C872" s="445"/>
    </row>
    <row r="873" spans="1:3">
      <c r="A873" s="443"/>
      <c r="B873" s="444"/>
      <c r="C873" s="445"/>
    </row>
    <row r="874" spans="1:3">
      <c r="A874" s="443"/>
      <c r="B874" s="444"/>
      <c r="C874" s="445"/>
    </row>
    <row r="875" spans="1:3">
      <c r="A875" s="443"/>
      <c r="B875" s="444"/>
      <c r="C875" s="445"/>
    </row>
    <row r="876" spans="1:3">
      <c r="A876" s="443"/>
      <c r="B876" s="444"/>
      <c r="C876" s="445"/>
    </row>
    <row r="877" spans="1:3">
      <c r="A877" s="443"/>
      <c r="B877" s="444"/>
      <c r="C877" s="445"/>
    </row>
    <row r="878" spans="1:3">
      <c r="A878" s="443"/>
      <c r="B878" s="444"/>
      <c r="C878" s="445"/>
    </row>
    <row r="879" spans="1:3">
      <c r="A879" s="443"/>
      <c r="B879" s="444"/>
      <c r="C879" s="445"/>
    </row>
    <row r="880" spans="1:3">
      <c r="A880" s="443"/>
      <c r="B880" s="444"/>
      <c r="C880" s="445"/>
    </row>
    <row r="881" spans="1:3">
      <c r="A881" s="443"/>
      <c r="B881" s="444"/>
      <c r="C881" s="445"/>
    </row>
    <row r="882" spans="1:3">
      <c r="A882" s="443"/>
      <c r="B882" s="444"/>
      <c r="C882" s="445"/>
    </row>
    <row r="883" spans="1:3">
      <c r="A883" s="443"/>
      <c r="B883" s="444"/>
      <c r="C883" s="445"/>
    </row>
    <row r="884" spans="1:3">
      <c r="A884" s="443"/>
      <c r="B884" s="444"/>
      <c r="C884" s="445"/>
    </row>
    <row r="885" spans="1:3">
      <c r="A885" s="443"/>
      <c r="B885" s="444"/>
      <c r="C885" s="445"/>
    </row>
    <row r="886" spans="1:3">
      <c r="A886" s="443"/>
      <c r="B886" s="444"/>
      <c r="C886" s="445"/>
    </row>
    <row r="887" spans="1:3">
      <c r="A887" s="443"/>
      <c r="B887" s="444"/>
      <c r="C887" s="445"/>
    </row>
    <row r="888" spans="1:3">
      <c r="A888" s="443"/>
      <c r="B888" s="444"/>
      <c r="C888" s="445"/>
    </row>
    <row r="889" spans="1:3">
      <c r="A889" s="443"/>
      <c r="B889" s="444"/>
      <c r="C889" s="445"/>
    </row>
    <row r="890" spans="1:3">
      <c r="A890" s="443"/>
      <c r="B890" s="444"/>
      <c r="C890" s="445"/>
    </row>
    <row r="891" spans="1:3">
      <c r="A891" s="443"/>
      <c r="B891" s="444"/>
      <c r="C891" s="445"/>
    </row>
    <row r="892" spans="1:3">
      <c r="A892" s="443"/>
      <c r="B892" s="444"/>
      <c r="C892" s="445"/>
    </row>
    <row r="893" spans="1:3">
      <c r="A893" s="443"/>
      <c r="B893" s="444"/>
      <c r="C893" s="445"/>
    </row>
    <row r="894" spans="1:3">
      <c r="A894" s="443"/>
      <c r="B894" s="444"/>
      <c r="C894" s="445"/>
    </row>
    <row r="895" spans="1:3">
      <c r="A895" s="443"/>
      <c r="B895" s="444"/>
      <c r="C895" s="445"/>
    </row>
    <row r="896" spans="1:3">
      <c r="A896" s="443"/>
      <c r="B896" s="444"/>
      <c r="C896" s="445"/>
    </row>
    <row r="897" spans="1:3">
      <c r="A897" s="443"/>
      <c r="B897" s="444"/>
      <c r="C897" s="445"/>
    </row>
    <row r="898" spans="1:3">
      <c r="A898" s="443"/>
      <c r="B898" s="444"/>
      <c r="C898" s="445"/>
    </row>
    <row r="899" spans="1:3">
      <c r="A899" s="443"/>
      <c r="B899" s="444"/>
      <c r="C899" s="445"/>
    </row>
    <row r="900" spans="1:3">
      <c r="A900" s="443"/>
      <c r="B900" s="444"/>
      <c r="C900" s="445"/>
    </row>
    <row r="901" spans="1:3">
      <c r="A901" s="443"/>
      <c r="B901" s="444"/>
      <c r="C901" s="445"/>
    </row>
    <row r="902" spans="1:3">
      <c r="A902" s="443"/>
      <c r="B902" s="444"/>
      <c r="C902" s="445"/>
    </row>
    <row r="903" spans="1:3">
      <c r="A903" s="443"/>
      <c r="B903" s="444"/>
      <c r="C903" s="445"/>
    </row>
    <row r="904" spans="1:3">
      <c r="A904" s="443"/>
      <c r="B904" s="444"/>
      <c r="C904" s="445"/>
    </row>
    <row r="905" spans="1:3">
      <c r="A905" s="443"/>
      <c r="B905" s="444"/>
      <c r="C905" s="445"/>
    </row>
    <row r="906" spans="1:3">
      <c r="A906" s="443"/>
      <c r="B906" s="444"/>
      <c r="C906" s="445"/>
    </row>
    <row r="907" spans="1:3">
      <c r="A907" s="443"/>
      <c r="B907" s="444"/>
      <c r="C907" s="445"/>
    </row>
    <row r="908" spans="1:3">
      <c r="A908" s="443"/>
      <c r="B908" s="444"/>
      <c r="C908" s="445"/>
    </row>
    <row r="909" spans="1:3">
      <c r="A909" s="443"/>
      <c r="B909" s="444"/>
      <c r="C909" s="445"/>
    </row>
    <row r="910" spans="1:3">
      <c r="A910" s="443"/>
      <c r="B910" s="444"/>
      <c r="C910" s="445"/>
    </row>
    <row r="911" spans="1:3">
      <c r="A911" s="443"/>
      <c r="B911" s="444"/>
      <c r="C911" s="445"/>
    </row>
    <row r="912" spans="1:3">
      <c r="A912" s="443"/>
      <c r="B912" s="444"/>
      <c r="C912" s="445"/>
    </row>
    <row r="913" spans="1:3">
      <c r="A913" s="443"/>
      <c r="B913" s="444"/>
      <c r="C913" s="445"/>
    </row>
    <row r="914" spans="1:3">
      <c r="A914" s="443"/>
      <c r="B914" s="444"/>
      <c r="C914" s="445"/>
    </row>
    <row r="915" spans="1:3">
      <c r="A915" s="443"/>
      <c r="B915" s="444"/>
      <c r="C915" s="445"/>
    </row>
    <row r="916" spans="1:3">
      <c r="A916" s="443"/>
      <c r="B916" s="444"/>
      <c r="C916" s="445"/>
    </row>
    <row r="917" spans="1:3">
      <c r="A917" s="443"/>
      <c r="B917" s="444"/>
      <c r="C917" s="445"/>
    </row>
    <row r="918" spans="1:3">
      <c r="A918" s="443"/>
      <c r="B918" s="444"/>
      <c r="C918" s="445"/>
    </row>
    <row r="919" spans="1:3">
      <c r="A919" s="443"/>
      <c r="B919" s="444"/>
      <c r="C919" s="445"/>
    </row>
    <row r="920" spans="1:3">
      <c r="A920" s="443"/>
      <c r="B920" s="444"/>
      <c r="C920" s="445"/>
    </row>
    <row r="921" spans="1:3">
      <c r="A921" s="443"/>
      <c r="B921" s="444"/>
      <c r="C921" s="445"/>
    </row>
    <row r="922" spans="1:3">
      <c r="A922" s="443"/>
      <c r="B922" s="444"/>
      <c r="C922" s="445"/>
    </row>
    <row r="923" spans="1:3">
      <c r="A923" s="443"/>
      <c r="B923" s="444"/>
      <c r="C923" s="445"/>
    </row>
    <row r="924" spans="1:3">
      <c r="A924" s="443"/>
      <c r="B924" s="444"/>
      <c r="C924" s="445"/>
    </row>
    <row r="925" spans="1:3">
      <c r="A925" s="443"/>
      <c r="B925" s="444"/>
      <c r="C925" s="445"/>
    </row>
    <row r="926" spans="1:3">
      <c r="A926" s="443"/>
      <c r="B926" s="444"/>
      <c r="C926" s="445"/>
    </row>
    <row r="927" spans="1:3">
      <c r="A927" s="443"/>
      <c r="B927" s="444"/>
      <c r="C927" s="445"/>
    </row>
    <row r="928" spans="1:3">
      <c r="A928" s="443"/>
      <c r="B928" s="444"/>
      <c r="C928" s="445"/>
    </row>
    <row r="929" spans="1:3">
      <c r="A929" s="443"/>
      <c r="B929" s="444"/>
      <c r="C929" s="445"/>
    </row>
    <row r="930" spans="1:3">
      <c r="A930" s="443"/>
      <c r="B930" s="444"/>
      <c r="C930" s="445"/>
    </row>
    <row r="931" spans="1:3">
      <c r="A931" s="443"/>
      <c r="B931" s="444"/>
      <c r="C931" s="445"/>
    </row>
    <row r="932" spans="1:3">
      <c r="A932" s="443"/>
      <c r="B932" s="444"/>
      <c r="C932" s="445"/>
    </row>
    <row r="933" spans="1:3">
      <c r="A933" s="443"/>
      <c r="B933" s="444"/>
      <c r="C933" s="445"/>
    </row>
    <row r="934" spans="1:3">
      <c r="A934" s="443"/>
      <c r="B934" s="444"/>
      <c r="C934" s="445"/>
    </row>
    <row r="935" spans="1:3">
      <c r="A935" s="443"/>
      <c r="B935" s="444"/>
      <c r="C935" s="445"/>
    </row>
    <row r="936" spans="1:3">
      <c r="A936" s="443"/>
      <c r="B936" s="444"/>
      <c r="C936" s="445"/>
    </row>
    <row r="937" spans="1:3">
      <c r="A937" s="443"/>
      <c r="B937" s="444"/>
      <c r="C937" s="445"/>
    </row>
    <row r="938" spans="1:3">
      <c r="A938" s="443"/>
      <c r="B938" s="444"/>
      <c r="C938" s="445"/>
    </row>
    <row r="939" spans="1:3">
      <c r="A939" s="443"/>
      <c r="B939" s="444"/>
      <c r="C939" s="445"/>
    </row>
    <row r="940" spans="1:3">
      <c r="A940" s="443"/>
      <c r="B940" s="444"/>
      <c r="C940" s="445"/>
    </row>
    <row r="941" spans="1:3">
      <c r="A941" s="443"/>
      <c r="B941" s="444"/>
      <c r="C941" s="445"/>
    </row>
    <row r="942" spans="1:3">
      <c r="A942" s="443"/>
      <c r="B942" s="444"/>
      <c r="C942" s="445"/>
    </row>
    <row r="943" spans="1:3">
      <c r="A943" s="443"/>
      <c r="B943" s="444"/>
      <c r="C943" s="445"/>
    </row>
    <row r="944" spans="1:3">
      <c r="A944" s="443"/>
      <c r="B944" s="444"/>
      <c r="C944" s="445"/>
    </row>
    <row r="945" spans="1:3">
      <c r="A945" s="443"/>
      <c r="B945" s="444"/>
      <c r="C945" s="445"/>
    </row>
    <row r="946" spans="1:3">
      <c r="A946" s="443"/>
      <c r="B946" s="444"/>
      <c r="C946" s="445"/>
    </row>
    <row r="947" spans="1:3">
      <c r="A947" s="443"/>
      <c r="B947" s="444"/>
      <c r="C947" s="445"/>
    </row>
    <row r="948" spans="1:3">
      <c r="A948" s="443"/>
      <c r="B948" s="444"/>
      <c r="C948" s="445"/>
    </row>
    <row r="949" spans="1:3">
      <c r="A949" s="443"/>
      <c r="B949" s="444"/>
      <c r="C949" s="445"/>
    </row>
    <row r="950" spans="1:3">
      <c r="A950" s="443"/>
      <c r="B950" s="444"/>
      <c r="C950" s="445"/>
    </row>
    <row r="951" spans="1:3">
      <c r="A951" s="443"/>
      <c r="B951" s="444"/>
      <c r="C951" s="445"/>
    </row>
    <row r="952" spans="1:3">
      <c r="A952" s="443"/>
      <c r="B952" s="444"/>
      <c r="C952" s="445"/>
    </row>
    <row r="953" spans="1:3">
      <c r="A953" s="443"/>
      <c r="B953" s="444"/>
      <c r="C953" s="445"/>
    </row>
    <row r="954" spans="1:3">
      <c r="A954" s="443"/>
      <c r="B954" s="444"/>
      <c r="C954" s="445"/>
    </row>
    <row r="955" spans="1:3">
      <c r="A955" s="443"/>
      <c r="B955" s="444"/>
      <c r="C955" s="445"/>
    </row>
    <row r="956" spans="1:3">
      <c r="A956" s="443"/>
      <c r="B956" s="444"/>
      <c r="C956" s="445"/>
    </row>
    <row r="957" spans="1:3">
      <c r="A957" s="443"/>
      <c r="B957" s="444"/>
      <c r="C957" s="445"/>
    </row>
    <row r="958" spans="1:3">
      <c r="A958" s="443"/>
      <c r="B958" s="444"/>
      <c r="C958" s="445"/>
    </row>
    <row r="959" spans="1:3">
      <c r="A959" s="443"/>
      <c r="B959" s="444"/>
      <c r="C959" s="445"/>
    </row>
    <row r="960" spans="1:3">
      <c r="A960" s="443"/>
      <c r="B960" s="444"/>
      <c r="C960" s="445"/>
    </row>
    <row r="961" spans="1:3">
      <c r="A961" s="443"/>
      <c r="B961" s="444"/>
      <c r="C961" s="445"/>
    </row>
    <row r="962" spans="1:3">
      <c r="A962" s="443"/>
      <c r="B962" s="444"/>
      <c r="C962" s="445"/>
    </row>
    <row r="963" spans="1:3">
      <c r="A963" s="443"/>
      <c r="B963" s="444"/>
      <c r="C963" s="445"/>
    </row>
    <row r="964" spans="1:3">
      <c r="A964" s="443"/>
      <c r="B964" s="444"/>
      <c r="C964" s="445"/>
    </row>
    <row r="965" spans="1:3">
      <c r="A965" s="443"/>
      <c r="B965" s="444"/>
      <c r="C965" s="445"/>
    </row>
    <row r="966" spans="1:3">
      <c r="A966" s="443"/>
      <c r="B966" s="444"/>
      <c r="C966" s="445"/>
    </row>
    <row r="967" spans="1:3">
      <c r="A967" s="443"/>
      <c r="B967" s="444"/>
      <c r="C967" s="445"/>
    </row>
    <row r="968" spans="1:3">
      <c r="A968" s="443"/>
      <c r="B968" s="444"/>
      <c r="C968" s="445"/>
    </row>
    <row r="969" spans="1:3">
      <c r="A969" s="443"/>
      <c r="B969" s="444"/>
      <c r="C969" s="445"/>
    </row>
    <row r="970" spans="1:3">
      <c r="A970" s="443"/>
      <c r="B970" s="444"/>
      <c r="C970" s="445"/>
    </row>
    <row r="971" spans="1:3">
      <c r="A971" s="443"/>
      <c r="B971" s="444"/>
      <c r="C971" s="445"/>
    </row>
    <row r="972" spans="1:3">
      <c r="A972" s="443"/>
      <c r="B972" s="444"/>
      <c r="C972" s="445"/>
    </row>
    <row r="973" spans="1:3">
      <c r="A973" s="443"/>
      <c r="B973" s="444"/>
      <c r="C973" s="445"/>
    </row>
    <row r="974" spans="1:3">
      <c r="A974" s="443"/>
      <c r="B974" s="444"/>
      <c r="C974" s="445"/>
    </row>
    <row r="975" spans="1:3">
      <c r="A975" s="443"/>
      <c r="B975" s="444"/>
      <c r="C975" s="445"/>
    </row>
    <row r="976" spans="1:3">
      <c r="A976" s="443"/>
      <c r="B976" s="444"/>
      <c r="C976" s="445"/>
    </row>
    <row r="977" spans="1:3">
      <c r="A977" s="443"/>
      <c r="B977" s="444"/>
      <c r="C977" s="445"/>
    </row>
    <row r="978" spans="1:3">
      <c r="A978" s="443"/>
      <c r="B978" s="444"/>
      <c r="C978" s="445"/>
    </row>
    <row r="979" spans="1:3">
      <c r="A979" s="443"/>
      <c r="B979" s="444"/>
      <c r="C979" s="445"/>
    </row>
    <row r="980" spans="1:3">
      <c r="A980" s="443"/>
      <c r="B980" s="444"/>
      <c r="C980" s="445"/>
    </row>
    <row r="981" spans="1:3">
      <c r="A981" s="443"/>
      <c r="B981" s="444"/>
      <c r="C981" s="445"/>
    </row>
    <row r="982" spans="1:3">
      <c r="A982" s="443"/>
      <c r="B982" s="444"/>
      <c r="C982" s="445"/>
    </row>
    <row r="983" spans="1:3">
      <c r="A983" s="443"/>
      <c r="B983" s="444"/>
      <c r="C983" s="445"/>
    </row>
    <row r="984" spans="1:3">
      <c r="A984" s="443"/>
      <c r="B984" s="444"/>
      <c r="C984" s="445"/>
    </row>
    <row r="985" spans="1:3">
      <c r="A985" s="443"/>
      <c r="B985" s="444"/>
      <c r="C985" s="445"/>
    </row>
    <row r="986" spans="1:3">
      <c r="A986" s="443"/>
      <c r="B986" s="444"/>
      <c r="C986" s="445"/>
    </row>
    <row r="987" spans="1:3">
      <c r="A987" s="443"/>
      <c r="B987" s="444"/>
      <c r="C987" s="445"/>
    </row>
    <row r="988" spans="1:3">
      <c r="A988" s="443"/>
      <c r="B988" s="444"/>
      <c r="C988" s="445"/>
    </row>
    <row r="989" spans="1:3">
      <c r="A989" s="443"/>
      <c r="B989" s="444"/>
      <c r="C989" s="445"/>
    </row>
    <row r="990" spans="1:3">
      <c r="A990" s="443"/>
      <c r="B990" s="444"/>
      <c r="C990" s="445"/>
    </row>
    <row r="991" spans="1:3">
      <c r="A991" s="443"/>
      <c r="B991" s="444"/>
      <c r="C991" s="445"/>
    </row>
    <row r="992" spans="1:3">
      <c r="A992" s="443"/>
      <c r="B992" s="444"/>
      <c r="C992" s="445"/>
    </row>
    <row r="993" spans="1:3">
      <c r="A993" s="443"/>
      <c r="B993" s="444"/>
      <c r="C993" s="445"/>
    </row>
    <row r="994" spans="1:3">
      <c r="A994" s="443"/>
      <c r="B994" s="444"/>
      <c r="C994" s="445"/>
    </row>
    <row r="995" spans="1:3">
      <c r="A995" s="443"/>
      <c r="B995" s="444"/>
      <c r="C995" s="445"/>
    </row>
    <row r="996" spans="1:3">
      <c r="A996" s="443"/>
      <c r="B996" s="444"/>
      <c r="C996" s="445"/>
    </row>
    <row r="997" spans="1:3">
      <c r="A997" s="443"/>
      <c r="B997" s="444"/>
      <c r="C997" s="445"/>
    </row>
    <row r="998" spans="1:3">
      <c r="A998" s="443"/>
      <c r="B998" s="444"/>
      <c r="C998" s="445"/>
    </row>
    <row r="999" spans="1:3">
      <c r="A999" s="443"/>
      <c r="B999" s="444"/>
      <c r="C999" s="445"/>
    </row>
    <row r="1000" spans="1:3">
      <c r="A1000" s="443"/>
      <c r="B1000" s="444"/>
      <c r="C1000" s="445"/>
    </row>
    <row r="1001" spans="1:3">
      <c r="A1001" s="443"/>
      <c r="B1001" s="444"/>
      <c r="C1001" s="445"/>
    </row>
    <row r="1002" spans="1:3">
      <c r="A1002" s="443"/>
      <c r="B1002" s="444"/>
      <c r="C1002" s="445"/>
    </row>
    <row r="1003" spans="1:3">
      <c r="A1003" s="443"/>
      <c r="B1003" s="444"/>
      <c r="C1003" s="445"/>
    </row>
    <row r="1004" spans="1:3">
      <c r="A1004" s="443"/>
      <c r="B1004" s="444"/>
      <c r="C1004" s="445"/>
    </row>
    <row r="1005" spans="1:3">
      <c r="A1005" s="443"/>
      <c r="B1005" s="444"/>
      <c r="C1005" s="445"/>
    </row>
    <row r="1006" spans="1:3">
      <c r="A1006" s="443"/>
      <c r="B1006" s="444"/>
      <c r="C1006" s="445"/>
    </row>
    <row r="1007" spans="1:3">
      <c r="A1007" s="443"/>
      <c r="B1007" s="444"/>
      <c r="C1007" s="445"/>
    </row>
    <row r="1008" spans="1:3">
      <c r="A1008" s="443"/>
      <c r="B1008" s="444"/>
      <c r="C1008" s="445"/>
    </row>
    <row r="1009" spans="1:3">
      <c r="A1009" s="443"/>
      <c r="B1009" s="444"/>
      <c r="C1009" s="445"/>
    </row>
    <row r="1010" spans="1:3">
      <c r="A1010" s="443"/>
      <c r="B1010" s="444"/>
      <c r="C1010" s="445"/>
    </row>
    <row r="1011" spans="1:3">
      <c r="A1011" s="443"/>
      <c r="B1011" s="444"/>
      <c r="C1011" s="445"/>
    </row>
    <row r="1012" spans="1:3">
      <c r="A1012" s="443"/>
      <c r="B1012" s="444"/>
      <c r="C1012" s="445"/>
    </row>
    <row r="1013" spans="1:3">
      <c r="A1013" s="443"/>
      <c r="B1013" s="444"/>
      <c r="C1013" s="445"/>
    </row>
    <row r="1014" spans="1:3">
      <c r="A1014" s="443"/>
      <c r="B1014" s="444"/>
      <c r="C1014" s="445"/>
    </row>
    <row r="1015" spans="1:3">
      <c r="A1015" s="443"/>
      <c r="B1015" s="444"/>
      <c r="C1015" s="445"/>
    </row>
    <row r="1016" spans="1:3">
      <c r="A1016" s="443"/>
      <c r="B1016" s="444"/>
      <c r="C1016" s="445"/>
    </row>
    <row r="1017" spans="1:3">
      <c r="A1017" s="443"/>
      <c r="B1017" s="444"/>
      <c r="C1017" s="445"/>
    </row>
    <row r="1018" spans="1:3">
      <c r="A1018" s="443"/>
      <c r="B1018" s="444"/>
      <c r="C1018" s="445"/>
    </row>
    <row r="1019" spans="1:3">
      <c r="A1019" s="443"/>
      <c r="B1019" s="444"/>
      <c r="C1019" s="445"/>
    </row>
    <row r="1020" spans="1:3">
      <c r="A1020" s="443"/>
      <c r="B1020" s="444"/>
      <c r="C1020" s="445"/>
    </row>
    <row r="1021" spans="1:3">
      <c r="A1021" s="443"/>
      <c r="B1021" s="444"/>
      <c r="C1021" s="445"/>
    </row>
    <row r="1022" spans="1:3">
      <c r="A1022" s="443"/>
      <c r="B1022" s="444"/>
      <c r="C1022" s="445"/>
    </row>
    <row r="1023" spans="1:3">
      <c r="A1023" s="443"/>
      <c r="B1023" s="444"/>
      <c r="C1023" s="445"/>
    </row>
    <row r="1024" spans="1:3">
      <c r="A1024" s="443"/>
      <c r="B1024" s="444"/>
      <c r="C1024" s="445"/>
    </row>
    <row r="1025" spans="1:3">
      <c r="A1025" s="443"/>
      <c r="B1025" s="444"/>
      <c r="C1025" s="445"/>
    </row>
    <row r="1026" spans="1:3">
      <c r="A1026" s="443"/>
      <c r="B1026" s="444"/>
      <c r="C1026" s="445"/>
    </row>
    <row r="1027" spans="1:3">
      <c r="A1027" s="443"/>
      <c r="B1027" s="444"/>
      <c r="C1027" s="445"/>
    </row>
    <row r="1028" spans="1:3">
      <c r="A1028" s="443"/>
      <c r="B1028" s="444"/>
      <c r="C1028" s="445"/>
    </row>
    <row r="1029" spans="1:3">
      <c r="A1029" s="443"/>
      <c r="B1029" s="444"/>
      <c r="C1029" s="445"/>
    </row>
    <row r="1030" spans="1:3">
      <c r="A1030" s="443"/>
      <c r="B1030" s="444"/>
      <c r="C1030" s="445"/>
    </row>
    <row r="1031" spans="1:3">
      <c r="A1031" s="443"/>
      <c r="B1031" s="444"/>
      <c r="C1031" s="445"/>
    </row>
    <row r="1032" spans="1:3">
      <c r="A1032" s="443"/>
      <c r="B1032" s="444"/>
      <c r="C1032" s="445"/>
    </row>
    <row r="1033" spans="1:3">
      <c r="A1033" s="443"/>
      <c r="B1033" s="444"/>
      <c r="C1033" s="445"/>
    </row>
    <row r="1034" spans="1:3">
      <c r="A1034" s="443"/>
      <c r="B1034" s="444"/>
      <c r="C1034" s="445"/>
    </row>
    <row r="1035" spans="1:3">
      <c r="A1035" s="443"/>
      <c r="B1035" s="444"/>
      <c r="C1035" s="445"/>
    </row>
    <row r="1036" spans="1:3">
      <c r="A1036" s="443"/>
      <c r="B1036" s="444"/>
      <c r="C1036" s="445"/>
    </row>
    <row r="1037" spans="1:3">
      <c r="A1037" s="443"/>
      <c r="B1037" s="444"/>
      <c r="C1037" s="445"/>
    </row>
    <row r="1038" spans="1:3">
      <c r="A1038" s="443"/>
      <c r="B1038" s="444"/>
      <c r="C1038" s="445"/>
    </row>
    <row r="1039" spans="1:3">
      <c r="A1039" s="443"/>
      <c r="B1039" s="444"/>
      <c r="C1039" s="445"/>
    </row>
    <row r="1040" spans="1:3">
      <c r="A1040" s="443"/>
      <c r="B1040" s="444"/>
      <c r="C1040" s="445"/>
    </row>
    <row r="1041" spans="1:3">
      <c r="A1041" s="443"/>
      <c r="B1041" s="444"/>
      <c r="C1041" s="445"/>
    </row>
    <row r="1042" spans="1:3">
      <c r="A1042" s="443"/>
      <c r="B1042" s="444"/>
      <c r="C1042" s="445"/>
    </row>
    <row r="1043" spans="1:3">
      <c r="A1043" s="443"/>
      <c r="B1043" s="444"/>
      <c r="C1043" s="445"/>
    </row>
    <row r="1044" spans="1:3">
      <c r="A1044" s="443"/>
      <c r="B1044" s="444"/>
      <c r="C1044" s="445"/>
    </row>
    <row r="1045" spans="1:3">
      <c r="A1045" s="443"/>
      <c r="B1045" s="444"/>
      <c r="C1045" s="445"/>
    </row>
    <row r="1046" spans="1:3">
      <c r="A1046" s="443"/>
      <c r="B1046" s="444"/>
      <c r="C1046" s="445"/>
    </row>
    <row r="1047" spans="1:3">
      <c r="A1047" s="443"/>
      <c r="B1047" s="444"/>
      <c r="C1047" s="445"/>
    </row>
    <row r="1048" spans="1:3">
      <c r="A1048" s="443"/>
      <c r="B1048" s="444"/>
      <c r="C1048" s="445"/>
    </row>
    <row r="1049" spans="1:3">
      <c r="A1049" s="443"/>
      <c r="B1049" s="444"/>
      <c r="C1049" s="445"/>
    </row>
    <row r="1050" spans="1:3">
      <c r="A1050" s="443"/>
      <c r="B1050" s="444"/>
      <c r="C1050" s="445"/>
    </row>
    <row r="1051" spans="1:3">
      <c r="A1051" s="443"/>
      <c r="B1051" s="444"/>
      <c r="C1051" s="445"/>
    </row>
    <row r="1052" spans="1:3">
      <c r="A1052" s="443"/>
      <c r="B1052" s="444"/>
      <c r="C1052" s="445"/>
    </row>
    <row r="1053" spans="1:3">
      <c r="A1053" s="443"/>
      <c r="B1053" s="444"/>
      <c r="C1053" s="445"/>
    </row>
    <row r="1054" spans="1:3">
      <c r="A1054" s="443"/>
      <c r="B1054" s="444"/>
      <c r="C1054" s="445"/>
    </row>
    <row r="1055" spans="1:3">
      <c r="A1055" s="443"/>
      <c r="B1055" s="444"/>
      <c r="C1055" s="445"/>
    </row>
    <row r="1056" spans="1:3">
      <c r="A1056" s="443"/>
      <c r="B1056" s="444"/>
      <c r="C1056" s="445"/>
    </row>
    <row r="1057" spans="1:3">
      <c r="A1057" s="443"/>
      <c r="B1057" s="444"/>
      <c r="C1057" s="445"/>
    </row>
    <row r="1058" spans="1:3">
      <c r="A1058" s="443"/>
      <c r="B1058" s="444"/>
      <c r="C1058" s="445"/>
    </row>
    <row r="1059" spans="1:3">
      <c r="A1059" s="443"/>
      <c r="B1059" s="444"/>
      <c r="C1059" s="445"/>
    </row>
    <row r="1060" spans="1:3">
      <c r="A1060" s="443"/>
      <c r="B1060" s="444"/>
      <c r="C1060" s="445"/>
    </row>
    <row r="1061" spans="1:3">
      <c r="A1061" s="443"/>
      <c r="B1061" s="444"/>
      <c r="C1061" s="445"/>
    </row>
    <row r="1062" spans="1:3">
      <c r="A1062" s="443"/>
      <c r="B1062" s="444"/>
      <c r="C1062" s="445"/>
    </row>
    <row r="1063" spans="1:3">
      <c r="A1063" s="443"/>
      <c r="B1063" s="444"/>
      <c r="C1063" s="445"/>
    </row>
    <row r="1064" spans="1:3">
      <c r="A1064" s="443"/>
      <c r="B1064" s="444"/>
      <c r="C1064" s="445"/>
    </row>
    <row r="1065" spans="1:3">
      <c r="A1065" s="443"/>
      <c r="B1065" s="444"/>
      <c r="C1065" s="445"/>
    </row>
    <row r="1066" spans="1:3">
      <c r="A1066" s="443"/>
      <c r="B1066" s="444"/>
      <c r="C1066" s="445"/>
    </row>
    <row r="1067" spans="1:3">
      <c r="A1067" s="443"/>
      <c r="B1067" s="444"/>
      <c r="C1067" s="445"/>
    </row>
    <row r="1068" spans="1:3">
      <c r="A1068" s="443"/>
      <c r="B1068" s="444"/>
      <c r="C1068" s="445"/>
    </row>
    <row r="1069" spans="1:3">
      <c r="A1069" s="443"/>
      <c r="B1069" s="444"/>
      <c r="C1069" s="445"/>
    </row>
    <row r="1070" spans="1:3">
      <c r="A1070" s="443"/>
      <c r="B1070" s="444"/>
      <c r="C1070" s="445"/>
    </row>
    <row r="1071" spans="1:3">
      <c r="A1071" s="443"/>
      <c r="B1071" s="444"/>
      <c r="C1071" s="445"/>
    </row>
    <row r="1072" spans="1:3">
      <c r="A1072" s="443"/>
      <c r="B1072" s="444"/>
      <c r="C1072" s="445"/>
    </row>
    <row r="1073" spans="1:3">
      <c r="A1073" s="443"/>
      <c r="B1073" s="444"/>
      <c r="C1073" s="445"/>
    </row>
    <row r="1074" spans="1:3">
      <c r="A1074" s="443"/>
      <c r="B1074" s="444"/>
      <c r="C1074" s="445"/>
    </row>
    <row r="1075" spans="1:3">
      <c r="A1075" s="443"/>
      <c r="B1075" s="444"/>
      <c r="C1075" s="445"/>
    </row>
    <row r="1076" spans="1:3">
      <c r="A1076" s="443"/>
      <c r="B1076" s="444"/>
      <c r="C1076" s="445"/>
    </row>
    <row r="1077" spans="1:3">
      <c r="A1077" s="443"/>
      <c r="B1077" s="444"/>
      <c r="C1077" s="445"/>
    </row>
    <row r="1078" spans="1:3">
      <c r="A1078" s="443"/>
      <c r="B1078" s="444"/>
      <c r="C1078" s="445"/>
    </row>
    <row r="1079" spans="1:3">
      <c r="A1079" s="443"/>
      <c r="B1079" s="444"/>
      <c r="C1079" s="445"/>
    </row>
    <row r="1080" spans="1:3">
      <c r="A1080" s="443"/>
      <c r="B1080" s="444"/>
      <c r="C1080" s="445"/>
    </row>
    <row r="1081" spans="1:3">
      <c r="A1081" s="443"/>
      <c r="B1081" s="444"/>
      <c r="C1081" s="445"/>
    </row>
    <row r="1082" spans="1:3">
      <c r="A1082" s="443"/>
      <c r="B1082" s="444"/>
      <c r="C1082" s="445"/>
    </row>
    <row r="1083" spans="1:3">
      <c r="A1083" s="443"/>
      <c r="B1083" s="444"/>
      <c r="C1083" s="445"/>
    </row>
    <row r="1084" spans="1:3">
      <c r="A1084" s="443"/>
      <c r="B1084" s="444"/>
      <c r="C1084" s="445"/>
    </row>
    <row r="1085" spans="1:3">
      <c r="A1085" s="443"/>
      <c r="B1085" s="444"/>
      <c r="C1085" s="445"/>
    </row>
    <row r="1086" spans="1:3">
      <c r="A1086" s="443"/>
      <c r="B1086" s="444"/>
      <c r="C1086" s="445"/>
    </row>
    <row r="1087" spans="1:3">
      <c r="A1087" s="443"/>
      <c r="B1087" s="444"/>
      <c r="C1087" s="445"/>
    </row>
    <row r="1088" spans="1:3">
      <c r="A1088" s="443"/>
      <c r="B1088" s="444"/>
      <c r="C1088" s="445"/>
    </row>
    <row r="1089" spans="1:3">
      <c r="A1089" s="443"/>
      <c r="B1089" s="444"/>
      <c r="C1089" s="445"/>
    </row>
    <row r="1090" spans="1:3">
      <c r="A1090" s="443"/>
      <c r="B1090" s="444"/>
      <c r="C1090" s="445"/>
    </row>
    <row r="1091" spans="1:3">
      <c r="A1091" s="443"/>
      <c r="B1091" s="444"/>
      <c r="C1091" s="445"/>
    </row>
    <row r="1092" spans="1:3">
      <c r="A1092" s="443"/>
      <c r="B1092" s="444"/>
      <c r="C1092" s="445"/>
    </row>
    <row r="1093" spans="1:3">
      <c r="A1093" s="443"/>
      <c r="B1093" s="444"/>
      <c r="C1093" s="445"/>
    </row>
    <row r="1094" spans="1:3">
      <c r="A1094" s="443"/>
      <c r="B1094" s="444"/>
      <c r="C1094" s="445"/>
    </row>
    <row r="1095" spans="1:3">
      <c r="A1095" s="443"/>
      <c r="B1095" s="444"/>
      <c r="C1095" s="445"/>
    </row>
    <row r="1096" spans="1:3">
      <c r="A1096" s="443"/>
      <c r="B1096" s="444"/>
      <c r="C1096" s="445"/>
    </row>
    <row r="1097" spans="1:3">
      <c r="A1097" s="443"/>
      <c r="B1097" s="444"/>
      <c r="C1097" s="445"/>
    </row>
    <row r="1098" spans="1:3">
      <c r="A1098" s="443"/>
      <c r="B1098" s="444"/>
      <c r="C1098" s="445"/>
    </row>
    <row r="1099" spans="1:3">
      <c r="A1099" s="443"/>
      <c r="B1099" s="444"/>
      <c r="C1099" s="445"/>
    </row>
    <row r="1100" spans="1:3">
      <c r="A1100" s="443"/>
      <c r="B1100" s="444"/>
      <c r="C1100" s="445"/>
    </row>
    <row r="1101" spans="1:3">
      <c r="A1101" s="443"/>
      <c r="B1101" s="444"/>
      <c r="C1101" s="445"/>
    </row>
    <row r="1102" spans="1:3">
      <c r="A1102" s="443"/>
      <c r="B1102" s="444"/>
      <c r="C1102" s="445"/>
    </row>
    <row r="1103" spans="1:3">
      <c r="A1103" s="443"/>
      <c r="B1103" s="444"/>
      <c r="C1103" s="445"/>
    </row>
    <row r="1104" spans="1:3">
      <c r="A1104" s="443"/>
      <c r="B1104" s="444"/>
      <c r="C1104" s="445"/>
    </row>
    <row r="1105" spans="1:3">
      <c r="A1105" s="443"/>
      <c r="B1105" s="444"/>
      <c r="C1105" s="445"/>
    </row>
    <row r="1106" spans="1:3">
      <c r="A1106" s="443"/>
      <c r="B1106" s="444"/>
      <c r="C1106" s="445"/>
    </row>
    <row r="1107" spans="1:3">
      <c r="A1107" s="443"/>
      <c r="B1107" s="444"/>
      <c r="C1107" s="445"/>
    </row>
    <row r="1108" spans="1:3">
      <c r="A1108" s="443"/>
      <c r="B1108" s="444"/>
      <c r="C1108" s="445"/>
    </row>
    <row r="1109" spans="1:3">
      <c r="A1109" s="443"/>
      <c r="B1109" s="444"/>
      <c r="C1109" s="445"/>
    </row>
    <row r="1110" spans="1:3">
      <c r="A1110" s="443"/>
      <c r="B1110" s="444"/>
      <c r="C1110" s="445"/>
    </row>
    <row r="1111" spans="1:3">
      <c r="A1111" s="443"/>
      <c r="B1111" s="444"/>
      <c r="C1111" s="445"/>
    </row>
    <row r="1112" spans="1:3">
      <c r="A1112" s="443"/>
      <c r="B1112" s="444"/>
      <c r="C1112" s="445"/>
    </row>
    <row r="1113" spans="1:3">
      <c r="A1113" s="443"/>
      <c r="B1113" s="444"/>
      <c r="C1113" s="445"/>
    </row>
    <row r="1114" spans="1:3">
      <c r="A1114" s="443"/>
      <c r="B1114" s="444"/>
      <c r="C1114" s="445"/>
    </row>
    <row r="1115" spans="1:3">
      <c r="A1115" s="443"/>
      <c r="B1115" s="444"/>
      <c r="C1115" s="445"/>
    </row>
    <row r="1116" spans="1:3">
      <c r="A1116" s="443"/>
      <c r="B1116" s="444"/>
      <c r="C1116" s="445"/>
    </row>
    <row r="1117" spans="1:3">
      <c r="A1117" s="443"/>
      <c r="B1117" s="444"/>
      <c r="C1117" s="445"/>
    </row>
    <row r="1118" spans="1:3">
      <c r="A1118" s="443"/>
      <c r="B1118" s="444"/>
      <c r="C1118" s="445"/>
    </row>
    <row r="1119" spans="1:3">
      <c r="A1119" s="443"/>
      <c r="B1119" s="444"/>
      <c r="C1119" s="445"/>
    </row>
    <row r="1120" spans="1:3">
      <c r="A1120" s="443"/>
      <c r="B1120" s="444"/>
      <c r="C1120" s="445"/>
    </row>
    <row r="1121" spans="1:3">
      <c r="A1121" s="443"/>
      <c r="B1121" s="444"/>
      <c r="C1121" s="445"/>
    </row>
    <row r="1122" spans="1:3">
      <c r="A1122" s="443"/>
      <c r="B1122" s="444"/>
      <c r="C1122" s="445"/>
    </row>
    <row r="1123" spans="1:3">
      <c r="A1123" s="443"/>
      <c r="B1123" s="444"/>
      <c r="C1123" s="445"/>
    </row>
    <row r="1124" spans="1:3">
      <c r="A1124" s="443"/>
      <c r="B1124" s="444"/>
      <c r="C1124" s="445"/>
    </row>
    <row r="1125" spans="1:3">
      <c r="A1125" s="443"/>
      <c r="B1125" s="444"/>
      <c r="C1125" s="445"/>
    </row>
    <row r="1126" spans="1:3">
      <c r="A1126" s="443"/>
      <c r="B1126" s="444"/>
      <c r="C1126" s="445"/>
    </row>
    <row r="1127" spans="1:3">
      <c r="A1127" s="443"/>
      <c r="B1127" s="444"/>
      <c r="C1127" s="445"/>
    </row>
    <row r="1128" spans="1:3">
      <c r="A1128" s="443"/>
      <c r="B1128" s="444"/>
      <c r="C1128" s="445"/>
    </row>
    <row r="1129" spans="1:3">
      <c r="A1129" s="443"/>
      <c r="B1129" s="444"/>
      <c r="C1129" s="445"/>
    </row>
    <row r="1130" spans="1:3">
      <c r="A1130" s="443"/>
      <c r="B1130" s="444"/>
      <c r="C1130" s="445"/>
    </row>
    <row r="1131" spans="1:3">
      <c r="A1131" s="443"/>
      <c r="B1131" s="444"/>
      <c r="C1131" s="445"/>
    </row>
    <row r="1132" spans="1:3">
      <c r="A1132" s="443"/>
      <c r="B1132" s="444"/>
      <c r="C1132" s="445"/>
    </row>
    <row r="1133" spans="1:3">
      <c r="A1133" s="443"/>
      <c r="B1133" s="444"/>
      <c r="C1133" s="445"/>
    </row>
    <row r="1134" spans="1:3">
      <c r="A1134" s="443"/>
      <c r="B1134" s="444"/>
      <c r="C1134" s="445"/>
    </row>
    <row r="1135" spans="1:3">
      <c r="A1135" s="443"/>
      <c r="B1135" s="444"/>
      <c r="C1135" s="445"/>
    </row>
    <row r="1136" spans="1:3">
      <c r="A1136" s="443"/>
      <c r="B1136" s="444"/>
      <c r="C1136" s="445"/>
    </row>
    <row r="1137" spans="1:3">
      <c r="A1137" s="443"/>
      <c r="B1137" s="444"/>
      <c r="C1137" s="445"/>
    </row>
    <row r="1138" spans="1:3">
      <c r="A1138" s="443"/>
      <c r="B1138" s="444"/>
      <c r="C1138" s="445"/>
    </row>
    <row r="1139" spans="1:3">
      <c r="A1139" s="443"/>
      <c r="B1139" s="444"/>
      <c r="C1139" s="445"/>
    </row>
    <row r="1140" spans="1:3">
      <c r="A1140" s="443"/>
      <c r="B1140" s="444"/>
      <c r="C1140" s="445"/>
    </row>
    <row r="1141" spans="1:3">
      <c r="A1141" s="443"/>
      <c r="B1141" s="444"/>
      <c r="C1141" s="445"/>
    </row>
    <row r="1142" spans="1:3">
      <c r="A1142" s="443"/>
      <c r="B1142" s="444"/>
      <c r="C1142" s="445"/>
    </row>
    <row r="1143" spans="1:3">
      <c r="A1143" s="443"/>
      <c r="B1143" s="444"/>
      <c r="C1143" s="445"/>
    </row>
    <row r="1144" spans="1:3">
      <c r="A1144" s="443"/>
      <c r="B1144" s="444"/>
      <c r="C1144" s="445"/>
    </row>
    <row r="1145" spans="1:3">
      <c r="A1145" s="443"/>
      <c r="B1145" s="444"/>
      <c r="C1145" s="445"/>
    </row>
    <row r="1146" spans="1:3">
      <c r="A1146" s="443"/>
      <c r="B1146" s="444"/>
      <c r="C1146" s="445"/>
    </row>
    <row r="1147" spans="1:3">
      <c r="A1147" s="443"/>
      <c r="B1147" s="444"/>
      <c r="C1147" s="445"/>
    </row>
    <row r="1148" spans="1:3">
      <c r="A1148" s="443"/>
      <c r="B1148" s="444"/>
      <c r="C1148" s="445"/>
    </row>
    <row r="1149" spans="1:3">
      <c r="A1149" s="443"/>
      <c r="B1149" s="444"/>
      <c r="C1149" s="445"/>
    </row>
    <row r="1150" spans="1:3">
      <c r="A1150" s="443"/>
      <c r="B1150" s="444"/>
      <c r="C1150" s="445"/>
    </row>
    <row r="1151" spans="1:3">
      <c r="A1151" s="443"/>
      <c r="B1151" s="444"/>
      <c r="C1151" s="445"/>
    </row>
    <row r="1152" spans="1:3">
      <c r="A1152" s="443"/>
      <c r="B1152" s="444"/>
      <c r="C1152" s="445"/>
    </row>
    <row r="1153" spans="1:3">
      <c r="A1153" s="443"/>
      <c r="B1153" s="444"/>
      <c r="C1153" s="445"/>
    </row>
    <row r="1154" spans="1:3">
      <c r="A1154" s="443"/>
      <c r="B1154" s="444"/>
      <c r="C1154" s="445"/>
    </row>
    <row r="1155" spans="1:3">
      <c r="A1155" s="443"/>
      <c r="B1155" s="444"/>
      <c r="C1155" s="445"/>
    </row>
    <row r="1156" spans="1:3">
      <c r="A1156" s="443"/>
      <c r="B1156" s="444"/>
      <c r="C1156" s="445"/>
    </row>
    <row r="1157" spans="1:3">
      <c r="A1157" s="443"/>
      <c r="B1157" s="444"/>
      <c r="C1157" s="445"/>
    </row>
    <row r="1158" spans="1:3">
      <c r="A1158" s="443"/>
      <c r="B1158" s="444"/>
      <c r="C1158" s="445"/>
    </row>
    <row r="1159" spans="1:3">
      <c r="A1159" s="443"/>
      <c r="B1159" s="444"/>
      <c r="C1159" s="445"/>
    </row>
    <row r="1160" spans="1:3">
      <c r="A1160" s="443"/>
      <c r="B1160" s="444"/>
      <c r="C1160" s="445"/>
    </row>
    <row r="1161" spans="1:3">
      <c r="A1161" s="443"/>
      <c r="B1161" s="444"/>
      <c r="C1161" s="445"/>
    </row>
    <row r="1162" spans="1:3">
      <c r="A1162" s="443"/>
      <c r="B1162" s="444"/>
      <c r="C1162" s="445"/>
    </row>
    <row r="1163" spans="1:3">
      <c r="A1163" s="443"/>
      <c r="B1163" s="444"/>
      <c r="C1163" s="445"/>
    </row>
    <row r="1164" spans="1:3">
      <c r="A1164" s="443"/>
      <c r="B1164" s="444"/>
      <c r="C1164" s="445"/>
    </row>
    <row r="1165" spans="1:3">
      <c r="A1165" s="443"/>
      <c r="B1165" s="444"/>
      <c r="C1165" s="445"/>
    </row>
    <row r="1166" spans="1:3">
      <c r="A1166" s="443"/>
      <c r="B1166" s="444"/>
      <c r="C1166" s="445"/>
    </row>
    <row r="1167" spans="1:3">
      <c r="A1167" s="443"/>
      <c r="B1167" s="444"/>
      <c r="C1167" s="445"/>
    </row>
    <row r="1168" spans="1:3">
      <c r="A1168" s="443"/>
      <c r="B1168" s="444"/>
      <c r="C1168" s="445"/>
    </row>
    <row r="1169" spans="1:3">
      <c r="A1169" s="443"/>
      <c r="B1169" s="444"/>
      <c r="C1169" s="445"/>
    </row>
    <row r="1170" spans="1:3">
      <c r="A1170" s="443"/>
      <c r="B1170" s="444"/>
      <c r="C1170" s="445"/>
    </row>
    <row r="1171" spans="1:3">
      <c r="A1171" s="443"/>
      <c r="B1171" s="444"/>
      <c r="C1171" s="445"/>
    </row>
    <row r="1172" spans="1:3">
      <c r="A1172" s="443"/>
      <c r="B1172" s="444"/>
      <c r="C1172" s="445"/>
    </row>
    <row r="1173" spans="1:3">
      <c r="A1173" s="443"/>
      <c r="B1173" s="444"/>
      <c r="C1173" s="445"/>
    </row>
    <row r="1174" spans="1:3">
      <c r="A1174" s="443"/>
      <c r="B1174" s="444"/>
      <c r="C1174" s="445"/>
    </row>
    <row r="1175" spans="1:3">
      <c r="A1175" s="443"/>
      <c r="B1175" s="444"/>
      <c r="C1175" s="445"/>
    </row>
    <row r="1176" spans="1:3">
      <c r="A1176" s="443"/>
      <c r="B1176" s="444"/>
      <c r="C1176" s="445"/>
    </row>
    <row r="1177" spans="1:3">
      <c r="A1177" s="443"/>
      <c r="B1177" s="444"/>
      <c r="C1177" s="445"/>
    </row>
    <row r="1178" spans="1:3">
      <c r="A1178" s="443"/>
      <c r="B1178" s="444"/>
      <c r="C1178" s="445"/>
    </row>
    <row r="1179" spans="1:3">
      <c r="A1179" s="443"/>
      <c r="B1179" s="444"/>
      <c r="C1179" s="445"/>
    </row>
    <row r="1180" spans="1:3">
      <c r="A1180" s="443"/>
      <c r="B1180" s="444"/>
      <c r="C1180" s="445"/>
    </row>
    <row r="1181" spans="1:3">
      <c r="A1181" s="443"/>
      <c r="B1181" s="444"/>
      <c r="C1181" s="445"/>
    </row>
    <row r="1182" spans="1:3">
      <c r="A1182" s="443"/>
      <c r="B1182" s="444"/>
      <c r="C1182" s="445"/>
    </row>
    <row r="1183" spans="1:3">
      <c r="A1183" s="443"/>
      <c r="B1183" s="444"/>
      <c r="C1183" s="445"/>
    </row>
    <row r="1184" spans="1:3">
      <c r="A1184" s="443"/>
      <c r="B1184" s="444"/>
      <c r="C1184" s="445"/>
    </row>
    <row r="1185" spans="1:3">
      <c r="A1185" s="443"/>
      <c r="B1185" s="444"/>
      <c r="C1185" s="445"/>
    </row>
    <row r="1186" spans="1:3">
      <c r="A1186" s="443"/>
      <c r="B1186" s="444"/>
      <c r="C1186" s="445"/>
    </row>
    <row r="1187" spans="1:3">
      <c r="A1187" s="443"/>
      <c r="B1187" s="444"/>
      <c r="C1187" s="445"/>
    </row>
    <row r="1188" spans="1:3">
      <c r="A1188" s="443"/>
      <c r="B1188" s="444"/>
      <c r="C1188" s="445"/>
    </row>
    <row r="1189" spans="1:3">
      <c r="A1189" s="443"/>
      <c r="B1189" s="444"/>
      <c r="C1189" s="445"/>
    </row>
    <row r="1190" spans="1:3">
      <c r="A1190" s="443"/>
      <c r="B1190" s="444"/>
      <c r="C1190" s="445"/>
    </row>
    <row r="1191" spans="1:3">
      <c r="A1191" s="443"/>
      <c r="B1191" s="444"/>
      <c r="C1191" s="445"/>
    </row>
    <row r="1192" spans="1:3">
      <c r="A1192" s="443"/>
      <c r="B1192" s="444"/>
      <c r="C1192" s="445"/>
    </row>
    <row r="1193" spans="1:3">
      <c r="A1193" s="443"/>
      <c r="B1193" s="444"/>
      <c r="C1193" s="445"/>
    </row>
    <row r="1194" spans="1:3">
      <c r="A1194" s="443"/>
      <c r="B1194" s="444"/>
      <c r="C1194" s="445"/>
    </row>
    <row r="1195" spans="1:3">
      <c r="A1195" s="443"/>
      <c r="B1195" s="444"/>
      <c r="C1195" s="445"/>
    </row>
    <row r="1196" spans="1:3">
      <c r="A1196" s="443"/>
      <c r="B1196" s="444"/>
      <c r="C1196" s="445"/>
    </row>
    <row r="1197" spans="1:3">
      <c r="A1197" s="443"/>
      <c r="B1197" s="444"/>
      <c r="C1197" s="445"/>
    </row>
    <row r="1198" spans="1:3">
      <c r="A1198" s="443"/>
      <c r="B1198" s="444"/>
      <c r="C1198" s="445"/>
    </row>
    <row r="1199" spans="1:3">
      <c r="A1199" s="443"/>
      <c r="B1199" s="444"/>
      <c r="C1199" s="445"/>
    </row>
    <row r="1200" spans="1:3">
      <c r="A1200" s="443"/>
      <c r="B1200" s="444"/>
      <c r="C1200" s="445"/>
    </row>
    <row r="1201" spans="1:3">
      <c r="A1201" s="443"/>
      <c r="B1201" s="444"/>
      <c r="C1201" s="445"/>
    </row>
    <row r="1202" spans="1:3">
      <c r="A1202" s="443"/>
      <c r="B1202" s="444"/>
      <c r="C1202" s="445"/>
    </row>
    <row r="1203" spans="1:3">
      <c r="A1203" s="443"/>
      <c r="B1203" s="444"/>
      <c r="C1203" s="445"/>
    </row>
    <row r="1204" spans="1:3">
      <c r="A1204" s="443"/>
      <c r="B1204" s="444"/>
      <c r="C1204" s="445"/>
    </row>
    <row r="1205" spans="1:3">
      <c r="A1205" s="443"/>
      <c r="B1205" s="444"/>
      <c r="C1205" s="445"/>
    </row>
    <row r="1206" spans="1:3">
      <c r="A1206" s="443"/>
      <c r="B1206" s="444"/>
      <c r="C1206" s="445"/>
    </row>
    <row r="1207" spans="1:3">
      <c r="A1207" s="443"/>
      <c r="B1207" s="444"/>
      <c r="C1207" s="445"/>
    </row>
    <row r="1208" spans="1:3">
      <c r="A1208" s="443"/>
      <c r="B1208" s="444"/>
      <c r="C1208" s="445"/>
    </row>
    <row r="1209" spans="1:3">
      <c r="A1209" s="443"/>
      <c r="B1209" s="444"/>
      <c r="C1209" s="445"/>
    </row>
    <row r="1210" spans="1:3">
      <c r="A1210" s="443"/>
      <c r="B1210" s="444"/>
      <c r="C1210" s="445"/>
    </row>
    <row r="1211" spans="1:3">
      <c r="A1211" s="443"/>
      <c r="B1211" s="444"/>
      <c r="C1211" s="445"/>
    </row>
    <row r="1212" spans="1:3">
      <c r="A1212" s="443"/>
      <c r="B1212" s="444"/>
      <c r="C1212" s="445"/>
    </row>
    <row r="1213" spans="1:3">
      <c r="A1213" s="443"/>
      <c r="B1213" s="444"/>
      <c r="C1213" s="445"/>
    </row>
    <row r="1214" spans="1:3">
      <c r="A1214" s="443"/>
      <c r="B1214" s="444"/>
      <c r="C1214" s="445"/>
    </row>
    <row r="1215" spans="1:3">
      <c r="A1215" s="443"/>
      <c r="B1215" s="444"/>
      <c r="C1215" s="445"/>
    </row>
    <row r="1216" spans="1:3">
      <c r="A1216" s="443"/>
      <c r="B1216" s="444"/>
      <c r="C1216" s="445"/>
    </row>
    <row r="1217" spans="1:3">
      <c r="A1217" s="443"/>
      <c r="B1217" s="444"/>
      <c r="C1217" s="445"/>
    </row>
    <row r="1218" spans="1:3">
      <c r="A1218" s="443"/>
      <c r="B1218" s="444"/>
      <c r="C1218" s="445"/>
    </row>
    <row r="1219" spans="1:3">
      <c r="A1219" s="443"/>
      <c r="B1219" s="444"/>
      <c r="C1219" s="445"/>
    </row>
    <row r="1220" spans="1:3">
      <c r="A1220" s="443"/>
      <c r="B1220" s="444"/>
      <c r="C1220" s="445"/>
    </row>
    <row r="1221" spans="1:3">
      <c r="A1221" s="443"/>
      <c r="B1221" s="444"/>
      <c r="C1221" s="445"/>
    </row>
    <row r="1222" spans="1:3">
      <c r="A1222" s="443"/>
      <c r="B1222" s="444"/>
      <c r="C1222" s="445"/>
    </row>
    <row r="1223" spans="1:3">
      <c r="A1223" s="443"/>
      <c r="B1223" s="444"/>
      <c r="C1223" s="445"/>
    </row>
    <row r="1224" spans="1:3">
      <c r="A1224" s="443"/>
      <c r="B1224" s="444"/>
      <c r="C1224" s="445"/>
    </row>
    <row r="1225" spans="1:3">
      <c r="A1225" s="443"/>
      <c r="B1225" s="444"/>
      <c r="C1225" s="445"/>
    </row>
    <row r="1226" spans="1:3">
      <c r="A1226" s="443"/>
      <c r="B1226" s="444"/>
      <c r="C1226" s="445"/>
    </row>
    <row r="1227" spans="1:3">
      <c r="A1227" s="443"/>
      <c r="B1227" s="444"/>
      <c r="C1227" s="445"/>
    </row>
    <row r="1228" spans="1:3">
      <c r="A1228" s="443"/>
      <c r="B1228" s="444"/>
      <c r="C1228" s="445"/>
    </row>
    <row r="1229" spans="1:3">
      <c r="A1229" s="443"/>
      <c r="B1229" s="444"/>
      <c r="C1229" s="445"/>
    </row>
    <row r="1230" spans="1:3">
      <c r="A1230" s="443"/>
      <c r="B1230" s="444"/>
      <c r="C1230" s="445"/>
    </row>
    <row r="1231" spans="1:3">
      <c r="A1231" s="443"/>
      <c r="B1231" s="444"/>
      <c r="C1231" s="445"/>
    </row>
    <row r="1232" spans="1:3">
      <c r="A1232" s="443"/>
      <c r="B1232" s="444"/>
      <c r="C1232" s="445"/>
    </row>
    <row r="1233" spans="1:3">
      <c r="A1233" s="443"/>
      <c r="B1233" s="444"/>
      <c r="C1233" s="445"/>
    </row>
    <row r="1234" spans="1:3">
      <c r="A1234" s="443"/>
      <c r="B1234" s="444"/>
      <c r="C1234" s="445"/>
    </row>
    <row r="1235" spans="1:3">
      <c r="A1235" s="443"/>
      <c r="B1235" s="444"/>
      <c r="C1235" s="445"/>
    </row>
    <row r="1236" spans="1:3">
      <c r="A1236" s="443"/>
      <c r="B1236" s="444"/>
      <c r="C1236" s="445"/>
    </row>
    <row r="1237" spans="1:3">
      <c r="A1237" s="443"/>
      <c r="B1237" s="444"/>
      <c r="C1237" s="445"/>
    </row>
    <row r="1238" spans="1:3">
      <c r="A1238" s="443"/>
      <c r="B1238" s="444"/>
      <c r="C1238" s="445"/>
    </row>
    <row r="1239" spans="1:3">
      <c r="A1239" s="443"/>
      <c r="B1239" s="444"/>
      <c r="C1239" s="445"/>
    </row>
    <row r="1240" spans="1:3">
      <c r="A1240" s="443"/>
      <c r="B1240" s="444"/>
      <c r="C1240" s="445"/>
    </row>
    <row r="1241" spans="1:3">
      <c r="A1241" s="443"/>
      <c r="B1241" s="444"/>
      <c r="C1241" s="445"/>
    </row>
    <row r="1242" spans="1:3">
      <c r="A1242" s="443"/>
      <c r="B1242" s="444"/>
      <c r="C1242" s="445"/>
    </row>
    <row r="1243" spans="1:3">
      <c r="A1243" s="443"/>
      <c r="B1243" s="444"/>
      <c r="C1243" s="445"/>
    </row>
    <row r="1244" spans="1:3">
      <c r="A1244" s="443"/>
      <c r="B1244" s="444"/>
      <c r="C1244" s="445"/>
    </row>
    <row r="1245" spans="1:3">
      <c r="A1245" s="443"/>
      <c r="B1245" s="444"/>
      <c r="C1245" s="445"/>
    </row>
    <row r="1246" spans="1:3">
      <c r="A1246" s="443"/>
      <c r="B1246" s="444"/>
      <c r="C1246" s="445"/>
    </row>
    <row r="1247" spans="1:3">
      <c r="A1247" s="443"/>
      <c r="B1247" s="444"/>
      <c r="C1247" s="445"/>
    </row>
    <row r="1248" spans="1:3">
      <c r="A1248" s="443"/>
      <c r="B1248" s="444"/>
      <c r="C1248" s="445"/>
    </row>
    <row r="1249" spans="1:3">
      <c r="A1249" s="443"/>
      <c r="B1249" s="444"/>
      <c r="C1249" s="445"/>
    </row>
    <row r="1250" spans="1:3">
      <c r="A1250" s="443"/>
      <c r="B1250" s="444"/>
      <c r="C1250" s="445"/>
    </row>
    <row r="1251" spans="1:3">
      <c r="A1251" s="443"/>
      <c r="B1251" s="444"/>
      <c r="C1251" s="445"/>
    </row>
    <row r="1252" spans="1:3">
      <c r="A1252" s="443"/>
      <c r="B1252" s="444"/>
      <c r="C1252" s="445"/>
    </row>
    <row r="1253" spans="1:3">
      <c r="A1253" s="443"/>
      <c r="B1253" s="444"/>
      <c r="C1253" s="445"/>
    </row>
    <row r="1254" spans="1:3">
      <c r="A1254" s="443"/>
      <c r="B1254" s="444"/>
      <c r="C1254" s="445"/>
    </row>
    <row r="1255" spans="1:3">
      <c r="A1255" s="443"/>
      <c r="B1255" s="444"/>
      <c r="C1255" s="445"/>
    </row>
    <row r="1256" spans="1:3">
      <c r="A1256" s="443"/>
      <c r="B1256" s="444"/>
      <c r="C1256" s="445"/>
    </row>
    <row r="1257" spans="1:3">
      <c r="A1257" s="443"/>
      <c r="B1257" s="444"/>
      <c r="C1257" s="445"/>
    </row>
    <row r="1258" spans="1:3">
      <c r="A1258" s="443"/>
      <c r="B1258" s="444"/>
      <c r="C1258" s="445"/>
    </row>
    <row r="1259" spans="1:3">
      <c r="A1259" s="443"/>
      <c r="B1259" s="444"/>
      <c r="C1259" s="445"/>
    </row>
    <row r="1260" spans="1:3">
      <c r="A1260" s="443"/>
      <c r="B1260" s="444"/>
      <c r="C1260" s="445"/>
    </row>
    <row r="1261" spans="1:3">
      <c r="A1261" s="443"/>
      <c r="B1261" s="444"/>
      <c r="C1261" s="445"/>
    </row>
    <row r="1262" spans="1:3">
      <c r="A1262" s="443"/>
      <c r="B1262" s="444"/>
      <c r="C1262" s="445"/>
    </row>
    <row r="1263" spans="1:3">
      <c r="A1263" s="443"/>
      <c r="B1263" s="444"/>
      <c r="C1263" s="445"/>
    </row>
    <row r="1264" spans="1:3">
      <c r="A1264" s="443"/>
      <c r="B1264" s="444"/>
      <c r="C1264" s="445"/>
    </row>
    <row r="1265" spans="1:3">
      <c r="A1265" s="443"/>
      <c r="B1265" s="444"/>
      <c r="C1265" s="445"/>
    </row>
    <row r="1266" spans="1:3">
      <c r="A1266" s="443"/>
      <c r="B1266" s="444"/>
      <c r="C1266" s="445"/>
    </row>
    <row r="1267" spans="1:3">
      <c r="A1267" s="443"/>
      <c r="B1267" s="444"/>
      <c r="C1267" s="445"/>
    </row>
    <row r="1268" spans="1:3">
      <c r="B1268" s="444"/>
      <c r="C1268" s="445"/>
    </row>
    <row r="1269" spans="1:3">
      <c r="B1269" s="444"/>
      <c r="C1269" s="445"/>
    </row>
    <row r="1270" spans="1:3">
      <c r="B1270" s="444"/>
      <c r="C1270" s="445"/>
    </row>
    <row r="1271" spans="1:3">
      <c r="B1271" s="444"/>
      <c r="C1271" s="445"/>
    </row>
    <row r="1272" spans="1:3">
      <c r="B1272" s="444"/>
      <c r="C1272" s="445"/>
    </row>
    <row r="1273" spans="1:3">
      <c r="B1273" s="444"/>
      <c r="C1273" s="445"/>
    </row>
    <row r="1274" spans="1:3">
      <c r="B1274" s="444"/>
      <c r="C1274" s="445"/>
    </row>
    <row r="1275" spans="1:3">
      <c r="B1275" s="444"/>
      <c r="C1275" s="445"/>
    </row>
    <row r="1276" spans="1:3">
      <c r="B1276" s="444"/>
      <c r="C1276" s="445"/>
    </row>
    <row r="1277" spans="1:3">
      <c r="B1277" s="444"/>
      <c r="C1277" s="445"/>
    </row>
    <row r="1278" spans="1:3">
      <c r="B1278" s="444"/>
      <c r="C1278" s="445"/>
    </row>
    <row r="1279" spans="1:3">
      <c r="B1279" s="444"/>
      <c r="C1279" s="445"/>
    </row>
    <row r="1280" spans="1:3">
      <c r="B1280" s="444"/>
      <c r="C1280" s="445"/>
    </row>
    <row r="1281" spans="2:3">
      <c r="B1281" s="444"/>
      <c r="C1281" s="445"/>
    </row>
    <row r="1282" spans="2:3">
      <c r="B1282" s="444"/>
      <c r="C1282" s="445"/>
    </row>
    <row r="1283" spans="2:3">
      <c r="B1283" s="444"/>
      <c r="C1283" s="445"/>
    </row>
    <row r="1284" spans="2:3">
      <c r="B1284" s="444"/>
      <c r="C1284" s="445"/>
    </row>
    <row r="1285" spans="2:3">
      <c r="B1285" s="444"/>
      <c r="C1285" s="445"/>
    </row>
    <row r="1286" spans="2:3">
      <c r="B1286" s="444"/>
      <c r="C1286" s="445"/>
    </row>
    <row r="1287" spans="2:3">
      <c r="B1287" s="444"/>
      <c r="C1287" s="445"/>
    </row>
    <row r="1288" spans="2:3">
      <c r="B1288" s="444"/>
      <c r="C1288" s="445"/>
    </row>
    <row r="1289" spans="2:3">
      <c r="B1289" s="444"/>
      <c r="C1289" s="445"/>
    </row>
    <row r="1290" spans="2:3">
      <c r="B1290" s="444"/>
      <c r="C1290" s="445"/>
    </row>
    <row r="1291" spans="2:3">
      <c r="B1291" s="444"/>
      <c r="C1291" s="445"/>
    </row>
    <row r="1292" spans="2:3">
      <c r="B1292" s="444"/>
      <c r="C1292" s="445"/>
    </row>
    <row r="1293" spans="2:3">
      <c r="B1293" s="444"/>
      <c r="C1293" s="445"/>
    </row>
    <row r="1294" spans="2:3">
      <c r="B1294" s="444"/>
      <c r="C1294" s="445"/>
    </row>
    <row r="1295" spans="2:3">
      <c r="B1295" s="444"/>
      <c r="C1295" s="445"/>
    </row>
    <row r="1296" spans="2:3">
      <c r="B1296" s="444"/>
      <c r="C1296" s="445"/>
    </row>
    <row r="1297" spans="2:3">
      <c r="B1297" s="444"/>
      <c r="C1297" s="445"/>
    </row>
    <row r="1298" spans="2:3">
      <c r="B1298" s="444"/>
      <c r="C1298" s="445"/>
    </row>
    <row r="1299" spans="2:3">
      <c r="B1299" s="444"/>
      <c r="C1299" s="445"/>
    </row>
    <row r="1300" spans="2:3">
      <c r="B1300" s="444"/>
      <c r="C1300" s="445"/>
    </row>
    <row r="1301" spans="2:3">
      <c r="B1301" s="444"/>
      <c r="C1301" s="445"/>
    </row>
    <row r="1302" spans="2:3">
      <c r="B1302" s="444"/>
      <c r="C1302" s="445"/>
    </row>
    <row r="1303" spans="2:3">
      <c r="B1303" s="444"/>
      <c r="C1303" s="445"/>
    </row>
    <row r="1304" spans="2:3">
      <c r="B1304" s="444"/>
      <c r="C1304" s="445"/>
    </row>
    <row r="1305" spans="2:3">
      <c r="B1305" s="444"/>
      <c r="C1305" s="445"/>
    </row>
    <row r="1306" spans="2:3">
      <c r="B1306" s="444"/>
      <c r="C1306" s="445"/>
    </row>
    <row r="1307" spans="2:3">
      <c r="B1307" s="444"/>
      <c r="C1307" s="445"/>
    </row>
    <row r="1308" spans="2:3">
      <c r="B1308" s="444"/>
      <c r="C1308" s="445"/>
    </row>
    <row r="1309" spans="2:3">
      <c r="B1309" s="444"/>
      <c r="C1309" s="445"/>
    </row>
    <row r="1310" spans="2:3">
      <c r="B1310" s="444"/>
      <c r="C1310" s="445"/>
    </row>
    <row r="1311" spans="2:3">
      <c r="B1311" s="444"/>
      <c r="C1311" s="445"/>
    </row>
    <row r="1312" spans="2:3">
      <c r="B1312" s="444"/>
      <c r="C1312" s="445"/>
    </row>
    <row r="1313" spans="2:3">
      <c r="B1313" s="444"/>
      <c r="C1313" s="445"/>
    </row>
    <row r="1314" spans="2:3">
      <c r="B1314" s="444"/>
      <c r="C1314" s="445"/>
    </row>
    <row r="1315" spans="2:3">
      <c r="B1315" s="444"/>
      <c r="C1315" s="445"/>
    </row>
    <row r="1316" spans="2:3">
      <c r="B1316" s="444"/>
      <c r="C1316" s="445"/>
    </row>
    <row r="1317" spans="2:3">
      <c r="B1317" s="444"/>
      <c r="C1317" s="445"/>
    </row>
    <row r="1318" spans="2:3">
      <c r="B1318" s="444"/>
      <c r="C1318" s="445"/>
    </row>
    <row r="1319" spans="2:3">
      <c r="B1319" s="444"/>
      <c r="C1319" s="445"/>
    </row>
    <row r="1320" spans="2:3">
      <c r="B1320" s="444"/>
      <c r="C1320" s="445"/>
    </row>
    <row r="1321" spans="2:3">
      <c r="B1321" s="444"/>
      <c r="C1321" s="445"/>
    </row>
    <row r="1322" spans="2:3">
      <c r="B1322" s="444"/>
      <c r="C1322" s="445"/>
    </row>
    <row r="1323" spans="2:3">
      <c r="B1323" s="444"/>
      <c r="C1323" s="445"/>
    </row>
    <row r="1324" spans="2:3">
      <c r="B1324" s="444"/>
      <c r="C1324" s="445"/>
    </row>
    <row r="1325" spans="2:3">
      <c r="B1325" s="444"/>
      <c r="C1325" s="445"/>
    </row>
    <row r="1326" spans="2:3">
      <c r="B1326" s="444"/>
      <c r="C1326" s="445"/>
    </row>
    <row r="1327" spans="2:3">
      <c r="B1327" s="444"/>
      <c r="C1327" s="445"/>
    </row>
    <row r="1328" spans="2:3">
      <c r="B1328" s="444"/>
      <c r="C1328" s="445"/>
    </row>
    <row r="1329" spans="2:3">
      <c r="B1329" s="444"/>
      <c r="C1329" s="445"/>
    </row>
    <row r="1330" spans="2:3">
      <c r="B1330" s="444"/>
      <c r="C1330" s="445"/>
    </row>
    <row r="1331" spans="2:3">
      <c r="B1331" s="444"/>
      <c r="C1331" s="445"/>
    </row>
    <row r="1332" spans="2:3">
      <c r="B1332" s="444"/>
      <c r="C1332" s="445"/>
    </row>
    <row r="1333" spans="2:3">
      <c r="B1333" s="444"/>
      <c r="C1333" s="445"/>
    </row>
    <row r="1334" spans="2:3">
      <c r="B1334" s="444"/>
      <c r="C1334" s="445"/>
    </row>
    <row r="1335" spans="2:3">
      <c r="B1335" s="444"/>
      <c r="C1335" s="445"/>
    </row>
    <row r="1336" spans="2:3">
      <c r="B1336" s="444"/>
      <c r="C1336" s="445"/>
    </row>
    <row r="1337" spans="2:3">
      <c r="B1337" s="444"/>
      <c r="C1337" s="445"/>
    </row>
    <row r="1338" spans="2:3">
      <c r="B1338" s="444"/>
      <c r="C1338" s="445"/>
    </row>
    <row r="1339" spans="2:3">
      <c r="B1339" s="444"/>
      <c r="C1339" s="445"/>
    </row>
    <row r="1340" spans="2:3">
      <c r="B1340" s="444"/>
      <c r="C1340" s="445"/>
    </row>
    <row r="1341" spans="2:3">
      <c r="B1341" s="444"/>
      <c r="C1341" s="445"/>
    </row>
    <row r="1342" spans="2:3">
      <c r="B1342" s="444"/>
      <c r="C1342" s="445"/>
    </row>
    <row r="1343" spans="2:3">
      <c r="B1343" s="444"/>
      <c r="C1343" s="445"/>
    </row>
    <row r="1344" spans="2:3">
      <c r="B1344" s="444"/>
      <c r="C1344" s="445"/>
    </row>
    <row r="1345" spans="2:3">
      <c r="B1345" s="444"/>
      <c r="C1345" s="445"/>
    </row>
    <row r="1346" spans="2:3">
      <c r="B1346" s="444"/>
      <c r="C1346" s="445"/>
    </row>
    <row r="1347" spans="2:3">
      <c r="B1347" s="444"/>
      <c r="C1347" s="445"/>
    </row>
    <row r="1348" spans="2:3">
      <c r="B1348" s="444"/>
      <c r="C1348" s="445"/>
    </row>
    <row r="1349" spans="2:3">
      <c r="B1349" s="444"/>
      <c r="C1349" s="445"/>
    </row>
    <row r="1350" spans="2:3">
      <c r="B1350" s="444"/>
      <c r="C1350" s="445"/>
    </row>
    <row r="1351" spans="2:3">
      <c r="B1351" s="444"/>
      <c r="C1351" s="445"/>
    </row>
    <row r="1352" spans="2:3">
      <c r="B1352" s="444"/>
      <c r="C1352" s="445"/>
    </row>
    <row r="1353" spans="2:3">
      <c r="B1353" s="444"/>
      <c r="C1353" s="445"/>
    </row>
    <row r="1354" spans="2:3">
      <c r="B1354" s="444"/>
      <c r="C1354" s="445"/>
    </row>
    <row r="1355" spans="2:3">
      <c r="B1355" s="444"/>
      <c r="C1355" s="445"/>
    </row>
    <row r="1356" spans="2:3">
      <c r="B1356" s="444"/>
      <c r="C1356" s="445"/>
    </row>
    <row r="1357" spans="2:3">
      <c r="B1357" s="444"/>
      <c r="C1357" s="445"/>
    </row>
    <row r="1358" spans="2:3">
      <c r="B1358" s="444"/>
      <c r="C1358" s="445"/>
    </row>
    <row r="1359" spans="2:3">
      <c r="B1359" s="444"/>
      <c r="C1359" s="445"/>
    </row>
    <row r="1360" spans="2:3">
      <c r="B1360" s="444"/>
      <c r="C1360" s="445"/>
    </row>
    <row r="1361" spans="2:3">
      <c r="B1361" s="444"/>
      <c r="C1361" s="445"/>
    </row>
    <row r="1362" spans="2:3">
      <c r="B1362" s="444"/>
      <c r="C1362" s="445"/>
    </row>
    <row r="1363" spans="2:3">
      <c r="B1363" s="444"/>
      <c r="C1363" s="445"/>
    </row>
    <row r="1364" spans="2:3">
      <c r="B1364" s="444"/>
      <c r="C1364" s="445"/>
    </row>
    <row r="1365" spans="2:3">
      <c r="B1365" s="444"/>
      <c r="C1365" s="445"/>
    </row>
    <row r="1366" spans="2:3">
      <c r="B1366" s="444"/>
      <c r="C1366" s="445"/>
    </row>
    <row r="1367" spans="2:3">
      <c r="B1367" s="444"/>
      <c r="C1367" s="445"/>
    </row>
    <row r="1368" spans="2:3">
      <c r="B1368" s="444"/>
      <c r="C1368" s="445"/>
    </row>
    <row r="1369" spans="2:3">
      <c r="B1369" s="444"/>
      <c r="C1369" s="445"/>
    </row>
    <row r="1370" spans="2:3">
      <c r="B1370" s="444"/>
      <c r="C1370" s="445"/>
    </row>
    <row r="1371" spans="2:3">
      <c r="B1371" s="444"/>
      <c r="C1371" s="445"/>
    </row>
    <row r="1372" spans="2:3">
      <c r="B1372" s="444"/>
      <c r="C1372" s="445"/>
    </row>
    <row r="1373" spans="2:3">
      <c r="B1373" s="444"/>
      <c r="C1373" s="445"/>
    </row>
    <row r="1374" spans="2:3">
      <c r="B1374" s="444"/>
      <c r="C1374" s="445"/>
    </row>
    <row r="1375" spans="2:3">
      <c r="B1375" s="444"/>
      <c r="C1375" s="445"/>
    </row>
    <row r="1376" spans="2:3">
      <c r="B1376" s="444"/>
      <c r="C1376" s="445"/>
    </row>
    <row r="1377" spans="2:3">
      <c r="B1377" s="444"/>
      <c r="C1377" s="445"/>
    </row>
    <row r="1378" spans="2:3">
      <c r="B1378" s="444"/>
      <c r="C1378" s="445"/>
    </row>
    <row r="1379" spans="2:3">
      <c r="B1379" s="444"/>
      <c r="C1379" s="445"/>
    </row>
    <row r="1380" spans="2:3">
      <c r="B1380" s="444"/>
      <c r="C1380" s="445"/>
    </row>
    <row r="1381" spans="2:3">
      <c r="B1381" s="444"/>
      <c r="C1381" s="445"/>
    </row>
    <row r="1382" spans="2:3">
      <c r="B1382" s="444"/>
      <c r="C1382" s="445"/>
    </row>
    <row r="1383" spans="2:3">
      <c r="B1383" s="444"/>
      <c r="C1383" s="445"/>
    </row>
    <row r="1384" spans="2:3">
      <c r="B1384" s="444"/>
      <c r="C1384" s="445"/>
    </row>
    <row r="1385" spans="2:3">
      <c r="B1385" s="444"/>
      <c r="C1385" s="445"/>
    </row>
    <row r="1386" spans="2:3">
      <c r="B1386" s="444"/>
      <c r="C1386" s="445"/>
    </row>
    <row r="1387" spans="2:3">
      <c r="B1387" s="444"/>
      <c r="C1387" s="445"/>
    </row>
    <row r="1388" spans="2:3">
      <c r="B1388" s="444"/>
      <c r="C1388" s="445"/>
    </row>
    <row r="1389" spans="2:3">
      <c r="B1389" s="444"/>
      <c r="C1389" s="445"/>
    </row>
    <row r="1390" spans="2:3">
      <c r="B1390" s="444"/>
      <c r="C1390" s="445"/>
    </row>
    <row r="1391" spans="2:3">
      <c r="B1391" s="444"/>
      <c r="C1391" s="445"/>
    </row>
    <row r="1392" spans="2:3">
      <c r="B1392" s="444"/>
      <c r="C1392" s="445"/>
    </row>
    <row r="1393" spans="2:3">
      <c r="B1393" s="444"/>
      <c r="C1393" s="445"/>
    </row>
    <row r="1394" spans="2:3">
      <c r="B1394" s="444"/>
      <c r="C1394" s="445"/>
    </row>
    <row r="1395" spans="2:3">
      <c r="B1395" s="444"/>
      <c r="C1395" s="445"/>
    </row>
    <row r="1396" spans="2:3">
      <c r="B1396" s="444"/>
      <c r="C1396" s="445"/>
    </row>
    <row r="1397" spans="2:3">
      <c r="B1397" s="444"/>
      <c r="C1397" s="445"/>
    </row>
    <row r="1398" spans="2:3">
      <c r="B1398" s="444"/>
      <c r="C1398" s="445"/>
    </row>
    <row r="1399" spans="2:3">
      <c r="B1399" s="444"/>
      <c r="C1399" s="445"/>
    </row>
    <row r="1400" spans="2:3">
      <c r="B1400" s="444"/>
      <c r="C1400" s="445"/>
    </row>
    <row r="1401" spans="2:3">
      <c r="B1401" s="444"/>
      <c r="C1401" s="445"/>
    </row>
    <row r="1402" spans="2:3">
      <c r="B1402" s="444"/>
      <c r="C1402" s="445"/>
    </row>
    <row r="1403" spans="2:3">
      <c r="B1403" s="444"/>
      <c r="C1403" s="445"/>
    </row>
    <row r="1404" spans="2:3">
      <c r="B1404" s="444"/>
      <c r="C1404" s="445"/>
    </row>
    <row r="1405" spans="2:3">
      <c r="B1405" s="444"/>
      <c r="C1405" s="445"/>
    </row>
    <row r="1406" spans="2:3">
      <c r="B1406" s="444"/>
      <c r="C1406" s="445"/>
    </row>
    <row r="1407" spans="2:3">
      <c r="B1407" s="444"/>
      <c r="C1407" s="445"/>
    </row>
    <row r="1408" spans="2:3">
      <c r="B1408" s="444"/>
      <c r="C1408" s="445"/>
    </row>
    <row r="1409" spans="2:3">
      <c r="B1409" s="444"/>
      <c r="C1409" s="445"/>
    </row>
    <row r="1410" spans="2:3">
      <c r="B1410" s="444"/>
      <c r="C1410" s="445"/>
    </row>
    <row r="1411" spans="2:3">
      <c r="B1411" s="444"/>
      <c r="C1411" s="445"/>
    </row>
    <row r="1412" spans="2:3">
      <c r="B1412" s="444"/>
      <c r="C1412" s="445"/>
    </row>
    <row r="1413" spans="2:3">
      <c r="B1413" s="444"/>
      <c r="C1413" s="445"/>
    </row>
    <row r="1414" spans="2:3">
      <c r="B1414" s="444"/>
      <c r="C1414" s="445"/>
    </row>
    <row r="1415" spans="2:3">
      <c r="B1415" s="444"/>
      <c r="C1415" s="445"/>
    </row>
    <row r="1416" spans="2:3">
      <c r="B1416" s="444"/>
      <c r="C1416" s="445"/>
    </row>
    <row r="1417" spans="2:3">
      <c r="B1417" s="444"/>
      <c r="C1417" s="445"/>
    </row>
    <row r="1418" spans="2:3">
      <c r="B1418" s="444"/>
      <c r="C1418" s="445"/>
    </row>
    <row r="1419" spans="2:3">
      <c r="B1419" s="444"/>
      <c r="C1419" s="445"/>
    </row>
    <row r="1420" spans="2:3">
      <c r="B1420" s="444"/>
      <c r="C1420" s="445"/>
    </row>
    <row r="1421" spans="2:3">
      <c r="B1421" s="444"/>
      <c r="C1421" s="445"/>
    </row>
    <row r="1422" spans="2:3">
      <c r="B1422" s="444"/>
      <c r="C1422" s="445"/>
    </row>
    <row r="1423" spans="2:3">
      <c r="B1423" s="444"/>
      <c r="C1423" s="445"/>
    </row>
    <row r="1424" spans="2:3">
      <c r="B1424" s="444"/>
      <c r="C1424" s="445"/>
    </row>
    <row r="1425" spans="2:3">
      <c r="B1425" s="444"/>
      <c r="C1425" s="445"/>
    </row>
    <row r="1426" spans="2:3">
      <c r="B1426" s="444"/>
      <c r="C1426" s="445"/>
    </row>
    <row r="1427" spans="2:3">
      <c r="B1427" s="444"/>
      <c r="C1427" s="445"/>
    </row>
    <row r="1428" spans="2:3">
      <c r="B1428" s="444"/>
      <c r="C1428" s="445"/>
    </row>
    <row r="1429" spans="2:3">
      <c r="B1429" s="444"/>
      <c r="C1429" s="445"/>
    </row>
    <row r="1430" spans="2:3">
      <c r="B1430" s="444"/>
      <c r="C1430" s="445"/>
    </row>
    <row r="1431" spans="2:3">
      <c r="B1431" s="444"/>
      <c r="C1431" s="445"/>
    </row>
    <row r="1432" spans="2:3">
      <c r="B1432" s="444"/>
      <c r="C1432" s="445"/>
    </row>
    <row r="1433" spans="2:3">
      <c r="B1433" s="444"/>
      <c r="C1433" s="445"/>
    </row>
    <row r="1434" spans="2:3">
      <c r="B1434" s="444"/>
      <c r="C1434" s="445"/>
    </row>
    <row r="1435" spans="2:3">
      <c r="B1435" s="444"/>
      <c r="C1435" s="445"/>
    </row>
    <row r="1436" spans="2:3">
      <c r="B1436" s="444"/>
      <c r="C1436" s="445"/>
    </row>
    <row r="1437" spans="2:3">
      <c r="B1437" s="444"/>
      <c r="C1437" s="445"/>
    </row>
    <row r="1438" spans="2:3">
      <c r="B1438" s="444"/>
      <c r="C1438" s="445"/>
    </row>
    <row r="1439" spans="2:3">
      <c r="B1439" s="444"/>
      <c r="C1439" s="445"/>
    </row>
    <row r="1440" spans="2:3">
      <c r="B1440" s="444"/>
      <c r="C1440" s="445"/>
    </row>
    <row r="1441" spans="2:3">
      <c r="B1441" s="444"/>
      <c r="C1441" s="445"/>
    </row>
    <row r="1442" spans="2:3">
      <c r="B1442" s="444"/>
      <c r="C1442" s="445"/>
    </row>
    <row r="1443" spans="2:3">
      <c r="B1443" s="444"/>
      <c r="C1443" s="445"/>
    </row>
    <row r="1444" spans="2:3">
      <c r="B1444" s="444"/>
      <c r="C1444" s="445"/>
    </row>
    <row r="1445" spans="2:3">
      <c r="B1445" s="444"/>
      <c r="C1445" s="445"/>
    </row>
    <row r="1446" spans="2:3">
      <c r="B1446" s="444"/>
      <c r="C1446" s="445"/>
    </row>
    <row r="1447" spans="2:3">
      <c r="B1447" s="444"/>
      <c r="C1447" s="445"/>
    </row>
    <row r="1448" spans="2:3">
      <c r="B1448" s="444"/>
      <c r="C1448" s="445"/>
    </row>
    <row r="1449" spans="2:3">
      <c r="B1449" s="444"/>
      <c r="C1449" s="445"/>
    </row>
    <row r="1450" spans="2:3">
      <c r="B1450" s="444"/>
      <c r="C1450" s="445"/>
    </row>
    <row r="1451" spans="2:3">
      <c r="B1451" s="444"/>
      <c r="C1451" s="445"/>
    </row>
    <row r="1452" spans="2:3">
      <c r="B1452" s="444"/>
      <c r="C1452" s="445"/>
    </row>
    <row r="1453" spans="2:3">
      <c r="B1453" s="444"/>
      <c r="C1453" s="445"/>
    </row>
    <row r="1454" spans="2:3">
      <c r="B1454" s="444"/>
      <c r="C1454" s="445"/>
    </row>
    <row r="1455" spans="2:3">
      <c r="B1455" s="444"/>
      <c r="C1455" s="445"/>
    </row>
    <row r="1456" spans="2:3">
      <c r="B1456" s="444"/>
      <c r="C1456" s="445"/>
    </row>
    <row r="1457" spans="2:3">
      <c r="B1457" s="444"/>
      <c r="C1457" s="445"/>
    </row>
    <row r="1458" spans="2:3">
      <c r="B1458" s="444"/>
      <c r="C1458" s="445"/>
    </row>
    <row r="1459" spans="2:3">
      <c r="B1459" s="444"/>
      <c r="C1459" s="445"/>
    </row>
    <row r="1460" spans="2:3">
      <c r="B1460" s="444"/>
      <c r="C1460" s="445"/>
    </row>
    <row r="1461" spans="2:3">
      <c r="B1461" s="444"/>
      <c r="C1461" s="445"/>
    </row>
    <row r="1462" spans="2:3">
      <c r="B1462" s="444"/>
      <c r="C1462" s="445"/>
    </row>
    <row r="1463" spans="2:3">
      <c r="B1463" s="444"/>
      <c r="C1463" s="445"/>
    </row>
    <row r="1464" spans="2:3">
      <c r="B1464" s="444"/>
      <c r="C1464" s="445"/>
    </row>
    <row r="1465" spans="2:3">
      <c r="B1465" s="444"/>
      <c r="C1465" s="445"/>
    </row>
    <row r="1466" spans="2:3">
      <c r="B1466" s="444"/>
      <c r="C1466" s="445"/>
    </row>
    <row r="1467" spans="2:3">
      <c r="B1467" s="444"/>
      <c r="C1467" s="445"/>
    </row>
    <row r="1468" spans="2:3">
      <c r="B1468" s="444"/>
      <c r="C1468" s="445"/>
    </row>
    <row r="1469" spans="2:3">
      <c r="B1469" s="444"/>
      <c r="C1469" s="445"/>
    </row>
    <row r="1470" spans="2:3">
      <c r="B1470" s="444"/>
      <c r="C1470" s="445"/>
    </row>
    <row r="1471" spans="2:3">
      <c r="B1471" s="444"/>
      <c r="C1471" s="445"/>
    </row>
    <row r="1472" spans="2:3">
      <c r="B1472" s="444"/>
      <c r="C1472" s="445"/>
    </row>
    <row r="1473" spans="2:3">
      <c r="B1473" s="444"/>
      <c r="C1473" s="445"/>
    </row>
    <row r="1474" spans="2:3">
      <c r="B1474" s="444"/>
      <c r="C1474" s="445"/>
    </row>
    <row r="1475" spans="2:3">
      <c r="B1475" s="444"/>
      <c r="C1475" s="445"/>
    </row>
    <row r="1476" spans="2:3">
      <c r="B1476" s="444"/>
      <c r="C1476" s="445"/>
    </row>
    <row r="1477" spans="2:3">
      <c r="B1477" s="444"/>
      <c r="C1477" s="445"/>
    </row>
    <row r="1478" spans="2:3">
      <c r="B1478" s="444"/>
      <c r="C1478" s="445"/>
    </row>
    <row r="1479" spans="2:3">
      <c r="B1479" s="444"/>
      <c r="C1479" s="445"/>
    </row>
    <row r="1480" spans="2:3">
      <c r="B1480" s="444"/>
      <c r="C1480" s="445"/>
    </row>
    <row r="1481" spans="2:3">
      <c r="B1481" s="444"/>
      <c r="C1481" s="445"/>
    </row>
    <row r="1482" spans="2:3">
      <c r="B1482" s="444"/>
      <c r="C1482" s="445"/>
    </row>
    <row r="1483" spans="2:3">
      <c r="B1483" s="444"/>
      <c r="C1483" s="445"/>
    </row>
    <row r="1484" spans="2:3">
      <c r="B1484" s="444"/>
      <c r="C1484" s="445"/>
    </row>
    <row r="1485" spans="2:3">
      <c r="B1485" s="444"/>
      <c r="C1485" s="445"/>
    </row>
    <row r="1486" spans="2:3">
      <c r="B1486" s="444"/>
      <c r="C1486" s="445"/>
    </row>
    <row r="1487" spans="2:3">
      <c r="B1487" s="444"/>
      <c r="C1487" s="445"/>
    </row>
    <row r="1488" spans="2:3">
      <c r="B1488" s="444"/>
      <c r="C1488" s="445"/>
    </row>
    <row r="1489" spans="2:3">
      <c r="B1489" s="444"/>
      <c r="C1489" s="445"/>
    </row>
    <row r="1490" spans="2:3">
      <c r="B1490" s="444"/>
      <c r="C1490" s="445"/>
    </row>
    <row r="1491" spans="2:3">
      <c r="B1491" s="444"/>
      <c r="C1491" s="445"/>
    </row>
    <row r="1492" spans="2:3">
      <c r="B1492" s="444"/>
      <c r="C1492" s="445"/>
    </row>
    <row r="1493" spans="2:3">
      <c r="B1493" s="444"/>
      <c r="C1493" s="445"/>
    </row>
    <row r="1494" spans="2:3">
      <c r="B1494" s="444"/>
      <c r="C1494" s="445"/>
    </row>
    <row r="1495" spans="2:3">
      <c r="B1495" s="444"/>
      <c r="C1495" s="445"/>
    </row>
    <row r="1496" spans="2:3">
      <c r="B1496" s="444"/>
      <c r="C1496" s="445"/>
    </row>
    <row r="1497" spans="2:3">
      <c r="B1497" s="444"/>
      <c r="C1497" s="445"/>
    </row>
    <row r="1498" spans="2:3">
      <c r="B1498" s="444"/>
      <c r="C1498" s="445"/>
    </row>
    <row r="1499" spans="2:3">
      <c r="B1499" s="444"/>
      <c r="C1499" s="445"/>
    </row>
    <row r="1500" spans="2:3">
      <c r="B1500" s="444"/>
      <c r="C1500" s="445"/>
    </row>
    <row r="1501" spans="2:3">
      <c r="B1501" s="444"/>
      <c r="C1501" s="445"/>
    </row>
    <row r="1502" spans="2:3">
      <c r="B1502" s="444"/>
      <c r="C1502" s="445"/>
    </row>
    <row r="1503" spans="2:3">
      <c r="B1503" s="444"/>
      <c r="C1503" s="445"/>
    </row>
    <row r="1504" spans="2:3">
      <c r="B1504" s="444"/>
      <c r="C1504" s="445"/>
    </row>
    <row r="1505" spans="2:3">
      <c r="B1505" s="444"/>
      <c r="C1505" s="445"/>
    </row>
    <row r="1506" spans="2:3">
      <c r="B1506" s="444"/>
      <c r="C1506" s="445"/>
    </row>
    <row r="1507" spans="2:3">
      <c r="B1507" s="444"/>
      <c r="C1507" s="445"/>
    </row>
    <row r="1508" spans="2:3">
      <c r="B1508" s="444"/>
      <c r="C1508" s="445"/>
    </row>
    <row r="1509" spans="2:3">
      <c r="B1509" s="444"/>
      <c r="C1509" s="445"/>
    </row>
    <row r="1510" spans="2:3">
      <c r="B1510" s="444"/>
      <c r="C1510" s="445"/>
    </row>
    <row r="1511" spans="2:3">
      <c r="B1511" s="444"/>
      <c r="C1511" s="445"/>
    </row>
    <row r="1512" spans="2:3">
      <c r="B1512" s="444"/>
      <c r="C1512" s="445"/>
    </row>
    <row r="1513" spans="2:3">
      <c r="B1513" s="444"/>
      <c r="C1513" s="445"/>
    </row>
    <row r="1514" spans="2:3">
      <c r="B1514" s="444"/>
      <c r="C1514" s="445"/>
    </row>
    <row r="1515" spans="2:3">
      <c r="B1515" s="444"/>
      <c r="C1515" s="445"/>
    </row>
    <row r="1516" spans="2:3">
      <c r="B1516" s="444"/>
      <c r="C1516" s="445"/>
    </row>
    <row r="1517" spans="2:3">
      <c r="B1517" s="444"/>
      <c r="C1517" s="445"/>
    </row>
    <row r="1518" spans="2:3">
      <c r="B1518" s="444"/>
      <c r="C1518" s="445"/>
    </row>
    <row r="1519" spans="2:3">
      <c r="B1519" s="444"/>
      <c r="C1519" s="445"/>
    </row>
    <row r="1520" spans="2:3">
      <c r="B1520" s="444"/>
      <c r="C1520" s="445"/>
    </row>
    <row r="1521" spans="2:3">
      <c r="B1521" s="444"/>
      <c r="C1521" s="445"/>
    </row>
    <row r="1522" spans="2:3">
      <c r="B1522" s="444"/>
      <c r="C1522" s="445"/>
    </row>
    <row r="1523" spans="2:3">
      <c r="B1523" s="444"/>
      <c r="C1523" s="445"/>
    </row>
    <row r="1524" spans="2:3">
      <c r="B1524" s="444"/>
      <c r="C1524" s="445"/>
    </row>
    <row r="1525" spans="2:3">
      <c r="B1525" s="444"/>
      <c r="C1525" s="445"/>
    </row>
    <row r="1526" spans="2:3">
      <c r="B1526" s="444"/>
      <c r="C1526" s="445"/>
    </row>
    <row r="1527" spans="2:3">
      <c r="B1527" s="444"/>
      <c r="C1527" s="445"/>
    </row>
    <row r="1528" spans="2:3">
      <c r="B1528" s="444"/>
      <c r="C1528" s="445"/>
    </row>
    <row r="1529" spans="2:3">
      <c r="B1529" s="444"/>
      <c r="C1529" s="445"/>
    </row>
    <row r="1530" spans="2:3">
      <c r="B1530" s="444"/>
      <c r="C1530" s="445"/>
    </row>
    <row r="1531" spans="2:3">
      <c r="B1531" s="444"/>
      <c r="C1531" s="445"/>
    </row>
    <row r="1532" spans="2:3">
      <c r="B1532" s="444"/>
      <c r="C1532" s="445"/>
    </row>
    <row r="1533" spans="2:3">
      <c r="B1533" s="444"/>
      <c r="C1533" s="445"/>
    </row>
    <row r="1534" spans="2:3">
      <c r="B1534" s="444"/>
      <c r="C1534" s="445"/>
    </row>
    <row r="1535" spans="2:3">
      <c r="B1535" s="444"/>
      <c r="C1535" s="445"/>
    </row>
    <row r="1536" spans="2:3">
      <c r="B1536" s="444"/>
      <c r="C1536" s="445"/>
    </row>
    <row r="1537" spans="2:3">
      <c r="B1537" s="444"/>
      <c r="C1537" s="445"/>
    </row>
    <row r="1538" spans="2:3">
      <c r="B1538" s="444"/>
      <c r="C1538" s="445"/>
    </row>
    <row r="1539" spans="2:3">
      <c r="B1539" s="444"/>
      <c r="C1539" s="445"/>
    </row>
    <row r="1540" spans="2:3">
      <c r="B1540" s="444"/>
      <c r="C1540" s="445"/>
    </row>
    <row r="1541" spans="2:3">
      <c r="B1541" s="444"/>
      <c r="C1541" s="445"/>
    </row>
    <row r="1542" spans="2:3">
      <c r="B1542" s="444"/>
      <c r="C1542" s="445"/>
    </row>
    <row r="1543" spans="2:3">
      <c r="B1543" s="444"/>
      <c r="C1543" s="445"/>
    </row>
    <row r="1544" spans="2:3">
      <c r="B1544" s="444"/>
      <c r="C1544" s="445"/>
    </row>
    <row r="1545" spans="2:3">
      <c r="B1545" s="444"/>
      <c r="C1545" s="445"/>
    </row>
    <row r="1546" spans="2:3">
      <c r="B1546" s="444"/>
      <c r="C1546" s="445"/>
    </row>
    <row r="1547" spans="2:3">
      <c r="B1547" s="444"/>
      <c r="C1547" s="445"/>
    </row>
    <row r="1548" spans="2:3">
      <c r="B1548" s="444"/>
      <c r="C1548" s="445"/>
    </row>
    <row r="1549" spans="2:3">
      <c r="B1549" s="444"/>
      <c r="C1549" s="445"/>
    </row>
    <row r="1550" spans="2:3">
      <c r="B1550" s="444"/>
      <c r="C1550" s="445"/>
    </row>
    <row r="1551" spans="2:3">
      <c r="B1551" s="444"/>
      <c r="C1551" s="445"/>
    </row>
    <row r="1552" spans="2:3">
      <c r="B1552" s="444"/>
      <c r="C1552" s="445"/>
    </row>
    <row r="1553" spans="2:3">
      <c r="B1553" s="444"/>
      <c r="C1553" s="445"/>
    </row>
    <row r="1554" spans="2:3">
      <c r="B1554" s="444"/>
      <c r="C1554" s="445"/>
    </row>
    <row r="1555" spans="2:3">
      <c r="B1555" s="444"/>
      <c r="C1555" s="445"/>
    </row>
    <row r="1556" spans="2:3">
      <c r="B1556" s="444"/>
      <c r="C1556" s="445"/>
    </row>
    <row r="1557" spans="2:3">
      <c r="B1557" s="444"/>
      <c r="C1557" s="445"/>
    </row>
    <row r="1558" spans="2:3">
      <c r="B1558" s="444"/>
      <c r="C1558" s="445"/>
    </row>
    <row r="1559" spans="2:3">
      <c r="B1559" s="444"/>
      <c r="C1559" s="445"/>
    </row>
    <row r="1560" spans="2:3">
      <c r="B1560" s="444"/>
      <c r="C1560" s="445"/>
    </row>
    <row r="1561" spans="2:3">
      <c r="B1561" s="444"/>
      <c r="C1561" s="445"/>
    </row>
    <row r="1562" spans="2:3">
      <c r="B1562" s="444"/>
      <c r="C1562" s="445"/>
    </row>
    <row r="1563" spans="2:3">
      <c r="B1563" s="444"/>
      <c r="C1563" s="445"/>
    </row>
    <row r="1564" spans="2:3">
      <c r="B1564" s="444"/>
      <c r="C1564" s="445"/>
    </row>
    <row r="1565" spans="2:3">
      <c r="B1565" s="444"/>
      <c r="C1565" s="445"/>
    </row>
    <row r="1566" spans="2:3">
      <c r="B1566" s="444"/>
      <c r="C1566" s="445"/>
    </row>
    <row r="1567" spans="2:3">
      <c r="B1567" s="444"/>
      <c r="C1567" s="445"/>
    </row>
    <row r="1568" spans="2:3">
      <c r="B1568" s="444"/>
      <c r="C1568" s="445"/>
    </row>
    <row r="1569" spans="2:3">
      <c r="B1569" s="444"/>
      <c r="C1569" s="445"/>
    </row>
    <row r="1570" spans="2:3">
      <c r="B1570" s="444"/>
      <c r="C1570" s="445"/>
    </row>
    <row r="1571" spans="2:3">
      <c r="B1571" s="444"/>
      <c r="C1571" s="445"/>
    </row>
    <row r="1572" spans="2:3">
      <c r="B1572" s="444"/>
      <c r="C1572" s="445"/>
    </row>
    <row r="1573" spans="2:3">
      <c r="B1573" s="444"/>
      <c r="C1573" s="445"/>
    </row>
    <row r="1574" spans="2:3">
      <c r="B1574" s="444"/>
      <c r="C1574" s="445"/>
    </row>
    <row r="1575" spans="2:3">
      <c r="B1575" s="444"/>
      <c r="C1575" s="445"/>
    </row>
    <row r="1576" spans="2:3">
      <c r="B1576" s="444"/>
      <c r="C1576" s="445"/>
    </row>
    <row r="1577" spans="2:3">
      <c r="B1577" s="444"/>
      <c r="C1577" s="445"/>
    </row>
    <row r="1578" spans="2:3">
      <c r="B1578" s="444"/>
      <c r="C1578" s="445"/>
    </row>
    <row r="1579" spans="2:3">
      <c r="B1579" s="444"/>
      <c r="C1579" s="445"/>
    </row>
    <row r="1580" spans="2:3">
      <c r="B1580" s="444"/>
      <c r="C1580" s="445"/>
    </row>
    <row r="1581" spans="2:3">
      <c r="B1581" s="444"/>
      <c r="C1581" s="445"/>
    </row>
    <row r="1582" spans="2:3">
      <c r="B1582" s="444"/>
      <c r="C1582" s="445"/>
    </row>
    <row r="1583" spans="2:3">
      <c r="B1583" s="444"/>
      <c r="C1583" s="445"/>
    </row>
    <row r="1584" spans="2:3">
      <c r="B1584" s="444"/>
      <c r="C1584" s="445"/>
    </row>
    <row r="1585" spans="2:3">
      <c r="B1585" s="444"/>
      <c r="C1585" s="445"/>
    </row>
    <row r="1586" spans="2:3">
      <c r="B1586" s="444"/>
      <c r="C1586" s="445"/>
    </row>
    <row r="1587" spans="2:3">
      <c r="B1587" s="444"/>
      <c r="C1587" s="445"/>
    </row>
    <row r="1588" spans="2:3">
      <c r="B1588" s="444"/>
      <c r="C1588" s="445"/>
    </row>
    <row r="1589" spans="2:3">
      <c r="B1589" s="444"/>
      <c r="C1589" s="445"/>
    </row>
    <row r="1590" spans="2:3">
      <c r="B1590" s="444"/>
      <c r="C1590" s="445"/>
    </row>
    <row r="1591" spans="2:3">
      <c r="B1591" s="444"/>
      <c r="C1591" s="445"/>
    </row>
    <row r="1592" spans="2:3">
      <c r="B1592" s="444"/>
      <c r="C1592" s="445"/>
    </row>
    <row r="1593" spans="2:3">
      <c r="B1593" s="444"/>
      <c r="C1593" s="445"/>
    </row>
    <row r="1594" spans="2:3">
      <c r="B1594" s="444"/>
      <c r="C1594" s="445"/>
    </row>
    <row r="1595" spans="2:3">
      <c r="B1595" s="444"/>
      <c r="C1595" s="445"/>
    </row>
    <row r="1596" spans="2:3">
      <c r="B1596" s="444"/>
      <c r="C1596" s="445"/>
    </row>
    <row r="1597" spans="2:3">
      <c r="B1597" s="444"/>
      <c r="C1597" s="445"/>
    </row>
    <row r="1598" spans="2:3">
      <c r="B1598" s="444"/>
      <c r="C1598" s="445"/>
    </row>
    <row r="1599" spans="2:3">
      <c r="B1599" s="444"/>
      <c r="C1599" s="445"/>
    </row>
    <row r="1600" spans="2:3">
      <c r="B1600" s="444"/>
      <c r="C1600" s="445"/>
    </row>
    <row r="1601" spans="2:3">
      <c r="B1601" s="444"/>
      <c r="C1601" s="445"/>
    </row>
    <row r="1602" spans="2:3">
      <c r="B1602" s="444"/>
      <c r="C1602" s="445"/>
    </row>
    <row r="1603" spans="2:3">
      <c r="B1603" s="444"/>
      <c r="C1603" s="445"/>
    </row>
    <row r="1604" spans="2:3">
      <c r="B1604" s="444"/>
      <c r="C1604" s="445"/>
    </row>
    <row r="1605" spans="2:3">
      <c r="B1605" s="444"/>
      <c r="C1605" s="445"/>
    </row>
    <row r="1606" spans="2:3">
      <c r="B1606" s="444"/>
      <c r="C1606" s="445"/>
    </row>
    <row r="1607" spans="2:3">
      <c r="B1607" s="444"/>
      <c r="C1607" s="445"/>
    </row>
    <row r="1608" spans="2:3">
      <c r="B1608" s="444"/>
      <c r="C1608" s="445"/>
    </row>
    <row r="1609" spans="2:3">
      <c r="B1609" s="444"/>
      <c r="C1609" s="445"/>
    </row>
    <row r="1610" spans="2:3">
      <c r="B1610" s="444"/>
      <c r="C1610" s="445"/>
    </row>
    <row r="1611" spans="2:3">
      <c r="B1611" s="444"/>
      <c r="C1611" s="445"/>
    </row>
    <row r="1612" spans="2:3">
      <c r="B1612" s="444"/>
      <c r="C1612" s="445"/>
    </row>
    <row r="1613" spans="2:3">
      <c r="B1613" s="444"/>
      <c r="C1613" s="445"/>
    </row>
    <row r="1614" spans="2:3">
      <c r="B1614" s="444"/>
      <c r="C1614" s="445"/>
    </row>
    <row r="1615" spans="2:3">
      <c r="B1615" s="444"/>
      <c r="C1615" s="445"/>
    </row>
    <row r="1616" spans="2:3">
      <c r="B1616" s="444"/>
      <c r="C1616" s="445"/>
    </row>
    <row r="1617" spans="2:3">
      <c r="B1617" s="444"/>
      <c r="C1617" s="445"/>
    </row>
    <row r="1618" spans="2:3">
      <c r="B1618" s="444"/>
      <c r="C1618" s="445"/>
    </row>
    <row r="1619" spans="2:3">
      <c r="B1619" s="444"/>
      <c r="C1619" s="445"/>
    </row>
    <row r="1620" spans="2:3">
      <c r="B1620" s="444"/>
      <c r="C1620" s="445"/>
    </row>
    <row r="1621" spans="2:3">
      <c r="B1621" s="444"/>
      <c r="C1621" s="445"/>
    </row>
    <row r="1622" spans="2:3">
      <c r="B1622" s="444"/>
      <c r="C1622" s="445"/>
    </row>
    <row r="1623" spans="2:3">
      <c r="B1623" s="444"/>
      <c r="C1623" s="445"/>
    </row>
    <row r="1624" spans="2:3">
      <c r="B1624" s="444"/>
      <c r="C1624" s="445"/>
    </row>
    <row r="1625" spans="2:3">
      <c r="B1625" s="444"/>
      <c r="C1625" s="445"/>
    </row>
    <row r="1626" spans="2:3">
      <c r="B1626" s="444"/>
      <c r="C1626" s="445"/>
    </row>
    <row r="1627" spans="2:3">
      <c r="B1627" s="444"/>
      <c r="C1627" s="445"/>
    </row>
    <row r="1628" spans="2:3">
      <c r="B1628" s="444"/>
      <c r="C1628" s="445"/>
    </row>
    <row r="1629" spans="2:3">
      <c r="B1629" s="444"/>
      <c r="C1629" s="445"/>
    </row>
    <row r="1630" spans="2:3">
      <c r="B1630" s="444"/>
      <c r="C1630" s="445"/>
    </row>
    <row r="1631" spans="2:3">
      <c r="B1631" s="444"/>
      <c r="C1631" s="445"/>
    </row>
    <row r="1632" spans="2:3">
      <c r="B1632" s="444"/>
      <c r="C1632" s="445"/>
    </row>
    <row r="1633" spans="2:3">
      <c r="B1633" s="444"/>
      <c r="C1633" s="445"/>
    </row>
    <row r="1634" spans="2:3">
      <c r="B1634" s="444"/>
      <c r="C1634" s="445"/>
    </row>
    <row r="1635" spans="2:3">
      <c r="B1635" s="444"/>
      <c r="C1635" s="445"/>
    </row>
    <row r="1636" spans="2:3">
      <c r="B1636" s="444"/>
      <c r="C1636" s="445"/>
    </row>
    <row r="1637" spans="2:3">
      <c r="B1637" s="444"/>
      <c r="C1637" s="445"/>
    </row>
    <row r="1638" spans="2:3">
      <c r="B1638" s="444"/>
      <c r="C1638" s="445"/>
    </row>
    <row r="1639" spans="2:3">
      <c r="B1639" s="444"/>
      <c r="C1639" s="445"/>
    </row>
    <row r="1640" spans="2:3">
      <c r="B1640" s="444"/>
      <c r="C1640" s="445"/>
    </row>
    <row r="1641" spans="2:3">
      <c r="B1641" s="444"/>
      <c r="C1641" s="445"/>
    </row>
    <row r="1642" spans="2:3">
      <c r="B1642" s="444"/>
      <c r="C1642" s="445"/>
    </row>
    <row r="1643" spans="2:3">
      <c r="B1643" s="444"/>
      <c r="C1643" s="445"/>
    </row>
    <row r="1644" spans="2:3">
      <c r="B1644" s="444"/>
      <c r="C1644" s="445"/>
    </row>
    <row r="1645" spans="2:3">
      <c r="B1645" s="444"/>
      <c r="C1645" s="445"/>
    </row>
    <row r="1646" spans="2:3">
      <c r="B1646" s="444"/>
      <c r="C1646" s="445"/>
    </row>
    <row r="1647" spans="2:3">
      <c r="B1647" s="444"/>
      <c r="C1647" s="445"/>
    </row>
    <row r="1648" spans="2:3">
      <c r="B1648" s="444"/>
      <c r="C1648" s="445"/>
    </row>
    <row r="1649" spans="2:3">
      <c r="B1649" s="444"/>
      <c r="C1649" s="445"/>
    </row>
    <row r="1650" spans="2:3">
      <c r="B1650" s="444"/>
      <c r="C1650" s="445"/>
    </row>
    <row r="1651" spans="2:3">
      <c r="B1651" s="444"/>
      <c r="C1651" s="445"/>
    </row>
    <row r="1652" spans="2:3">
      <c r="B1652" s="444"/>
      <c r="C1652" s="445"/>
    </row>
    <row r="1653" spans="2:3">
      <c r="B1653" s="444"/>
      <c r="C1653" s="445"/>
    </row>
    <row r="1654" spans="2:3">
      <c r="B1654" s="444"/>
      <c r="C1654" s="445"/>
    </row>
    <row r="1655" spans="2:3">
      <c r="B1655" s="444"/>
      <c r="C1655" s="445"/>
    </row>
    <row r="1656" spans="2:3">
      <c r="B1656" s="444"/>
      <c r="C1656" s="445"/>
    </row>
    <row r="1657" spans="2:3">
      <c r="B1657" s="444"/>
      <c r="C1657" s="445"/>
    </row>
    <row r="1658" spans="2:3">
      <c r="B1658" s="444"/>
      <c r="C1658" s="445"/>
    </row>
    <row r="1659" spans="2:3">
      <c r="B1659" s="444"/>
      <c r="C1659" s="445"/>
    </row>
    <row r="1660" spans="2:3">
      <c r="B1660" s="444"/>
      <c r="C1660" s="445"/>
    </row>
    <row r="1661" spans="2:3">
      <c r="B1661" s="444"/>
      <c r="C1661" s="445"/>
    </row>
    <row r="1662" spans="2:3">
      <c r="B1662" s="444"/>
      <c r="C1662" s="445"/>
    </row>
    <row r="1663" spans="2:3">
      <c r="B1663" s="444"/>
      <c r="C1663" s="445"/>
    </row>
    <row r="1664" spans="2:3">
      <c r="B1664" s="444"/>
      <c r="C1664" s="445"/>
    </row>
    <row r="1665" spans="2:3">
      <c r="B1665" s="444"/>
      <c r="C1665" s="445"/>
    </row>
    <row r="1666" spans="2:3">
      <c r="B1666" s="444"/>
      <c r="C1666" s="445"/>
    </row>
    <row r="1667" spans="2:3">
      <c r="B1667" s="444"/>
      <c r="C1667" s="445"/>
    </row>
    <row r="1668" spans="2:3">
      <c r="B1668" s="444"/>
      <c r="C1668" s="445"/>
    </row>
    <row r="1669" spans="2:3">
      <c r="B1669" s="444"/>
      <c r="C1669" s="445"/>
    </row>
    <row r="1670" spans="2:3">
      <c r="B1670" s="444"/>
      <c r="C1670" s="445"/>
    </row>
    <row r="1671" spans="2:3">
      <c r="B1671" s="444"/>
      <c r="C1671" s="445"/>
    </row>
    <row r="1672" spans="2:3">
      <c r="B1672" s="444"/>
      <c r="C1672" s="445"/>
    </row>
    <row r="1673" spans="2:3">
      <c r="B1673" s="444"/>
      <c r="C1673" s="445"/>
    </row>
    <row r="1674" spans="2:3">
      <c r="B1674" s="444"/>
      <c r="C1674" s="445"/>
    </row>
    <row r="1675" spans="2:3">
      <c r="B1675" s="444"/>
      <c r="C1675" s="445"/>
    </row>
    <row r="1676" spans="2:3">
      <c r="B1676" s="444"/>
      <c r="C1676" s="445"/>
    </row>
    <row r="1677" spans="2:3">
      <c r="B1677" s="444"/>
      <c r="C1677" s="445"/>
    </row>
    <row r="1678" spans="2:3">
      <c r="B1678" s="444"/>
      <c r="C1678" s="445"/>
    </row>
    <row r="1679" spans="2:3">
      <c r="B1679" s="444"/>
      <c r="C1679" s="445"/>
    </row>
    <row r="1680" spans="2:3">
      <c r="B1680" s="444"/>
      <c r="C1680" s="445"/>
    </row>
    <row r="1681" spans="2:3">
      <c r="B1681" s="444"/>
      <c r="C1681" s="445"/>
    </row>
    <row r="1682" spans="2:3">
      <c r="B1682" s="444"/>
      <c r="C1682" s="445"/>
    </row>
    <row r="1683" spans="2:3">
      <c r="B1683" s="444"/>
      <c r="C1683" s="445"/>
    </row>
    <row r="1684" spans="2:3">
      <c r="B1684" s="444"/>
      <c r="C1684" s="445"/>
    </row>
    <row r="1685" spans="2:3">
      <c r="B1685" s="444"/>
      <c r="C1685" s="445"/>
    </row>
    <row r="1686" spans="2:3">
      <c r="B1686" s="444"/>
      <c r="C1686" s="445"/>
    </row>
    <row r="1687" spans="2:3">
      <c r="B1687" s="444"/>
      <c r="C1687" s="445"/>
    </row>
    <row r="1688" spans="2:3">
      <c r="B1688" s="444"/>
      <c r="C1688" s="445"/>
    </row>
    <row r="1689" spans="2:3">
      <c r="B1689" s="444"/>
      <c r="C1689" s="445"/>
    </row>
    <row r="1690" spans="2:3">
      <c r="B1690" s="444"/>
      <c r="C1690" s="445"/>
    </row>
    <row r="1691" spans="2:3">
      <c r="B1691" s="444"/>
      <c r="C1691" s="445"/>
    </row>
    <row r="1692" spans="2:3">
      <c r="B1692" s="444"/>
      <c r="C1692" s="445"/>
    </row>
    <row r="1693" spans="2:3">
      <c r="B1693" s="444"/>
      <c r="C1693" s="445"/>
    </row>
    <row r="1694" spans="2:3">
      <c r="B1694" s="444"/>
      <c r="C1694" s="445"/>
    </row>
    <row r="1695" spans="2:3">
      <c r="B1695" s="444"/>
      <c r="C1695" s="445"/>
    </row>
    <row r="1696" spans="2:3">
      <c r="B1696" s="444"/>
      <c r="C1696" s="445"/>
    </row>
    <row r="1697" spans="2:3">
      <c r="B1697" s="444"/>
      <c r="C1697" s="445"/>
    </row>
    <row r="1698" spans="2:3">
      <c r="B1698" s="444"/>
      <c r="C1698" s="445"/>
    </row>
    <row r="1699" spans="2:3">
      <c r="B1699" s="444"/>
      <c r="C1699" s="445"/>
    </row>
    <row r="1700" spans="2:3">
      <c r="B1700" s="444"/>
      <c r="C1700" s="445"/>
    </row>
    <row r="1701" spans="2:3">
      <c r="B1701" s="444"/>
      <c r="C1701" s="445"/>
    </row>
    <row r="1702" spans="2:3">
      <c r="B1702" s="444"/>
      <c r="C1702" s="445"/>
    </row>
    <row r="1703" spans="2:3">
      <c r="B1703" s="444"/>
      <c r="C1703" s="445"/>
    </row>
    <row r="1704" spans="2:3">
      <c r="B1704" s="444"/>
      <c r="C1704" s="445"/>
    </row>
    <row r="1705" spans="2:3">
      <c r="B1705" s="444"/>
      <c r="C1705" s="445"/>
    </row>
    <row r="1706" spans="2:3">
      <c r="B1706" s="444"/>
      <c r="C1706" s="445"/>
    </row>
    <row r="1707" spans="2:3">
      <c r="B1707" s="444"/>
      <c r="C1707" s="445"/>
    </row>
    <row r="1708" spans="2:3">
      <c r="B1708" s="444"/>
      <c r="C1708" s="445"/>
    </row>
    <row r="1709" spans="2:3">
      <c r="B1709" s="444"/>
      <c r="C1709" s="445"/>
    </row>
    <row r="1710" spans="2:3">
      <c r="B1710" s="444"/>
      <c r="C1710" s="445"/>
    </row>
    <row r="1711" spans="2:3">
      <c r="B1711" s="444"/>
      <c r="C1711" s="445"/>
    </row>
    <row r="1712" spans="2:3">
      <c r="B1712" s="444"/>
      <c r="C1712" s="445"/>
    </row>
    <row r="1713" spans="2:3">
      <c r="B1713" s="444"/>
      <c r="C1713" s="445"/>
    </row>
    <row r="1714" spans="2:3">
      <c r="B1714" s="444"/>
      <c r="C1714" s="445"/>
    </row>
    <row r="1715" spans="2:3">
      <c r="B1715" s="444"/>
      <c r="C1715" s="445"/>
    </row>
    <row r="1716" spans="2:3">
      <c r="B1716" s="444"/>
      <c r="C1716" s="445"/>
    </row>
    <row r="1717" spans="2:3">
      <c r="B1717" s="444"/>
      <c r="C1717" s="445"/>
    </row>
    <row r="1718" spans="2:3">
      <c r="B1718" s="444"/>
      <c r="C1718" s="445"/>
    </row>
    <row r="1719" spans="2:3">
      <c r="B1719" s="444"/>
      <c r="C1719" s="445"/>
    </row>
    <row r="1720" spans="2:3">
      <c r="B1720" s="444"/>
      <c r="C1720" s="445"/>
    </row>
    <row r="1721" spans="2:3">
      <c r="B1721" s="444"/>
      <c r="C1721" s="445"/>
    </row>
    <row r="1722" spans="2:3">
      <c r="B1722" s="444"/>
      <c r="C1722" s="445"/>
    </row>
    <row r="1723" spans="2:3">
      <c r="B1723" s="444"/>
      <c r="C1723" s="445"/>
    </row>
    <row r="1724" spans="2:3">
      <c r="B1724" s="444"/>
      <c r="C1724" s="445"/>
    </row>
    <row r="1725" spans="2:3">
      <c r="B1725" s="444"/>
      <c r="C1725" s="445"/>
    </row>
    <row r="1726" spans="2:3">
      <c r="B1726" s="444"/>
      <c r="C1726" s="445"/>
    </row>
    <row r="1727" spans="2:3">
      <c r="B1727" s="444"/>
      <c r="C1727" s="445"/>
    </row>
    <row r="1728" spans="2:3">
      <c r="B1728" s="444"/>
      <c r="C1728" s="445"/>
    </row>
    <row r="1729" spans="2:3">
      <c r="B1729" s="444"/>
      <c r="C1729" s="445"/>
    </row>
    <row r="1730" spans="2:3">
      <c r="B1730" s="444"/>
      <c r="C1730" s="445"/>
    </row>
    <row r="1731" spans="2:3">
      <c r="B1731" s="444"/>
      <c r="C1731" s="445"/>
    </row>
    <row r="1732" spans="2:3">
      <c r="B1732" s="444"/>
      <c r="C1732" s="445"/>
    </row>
    <row r="1733" spans="2:3">
      <c r="B1733" s="444"/>
      <c r="C1733" s="445"/>
    </row>
    <row r="1734" spans="2:3">
      <c r="B1734" s="444"/>
      <c r="C1734" s="445"/>
    </row>
    <row r="1735" spans="2:3">
      <c r="B1735" s="444"/>
      <c r="C1735" s="445"/>
    </row>
    <row r="1736" spans="2:3">
      <c r="B1736" s="444"/>
      <c r="C1736" s="445"/>
    </row>
    <row r="1737" spans="2:3">
      <c r="B1737" s="444"/>
      <c r="C1737" s="445"/>
    </row>
    <row r="1738" spans="2:3">
      <c r="B1738" s="444"/>
      <c r="C1738" s="445"/>
    </row>
    <row r="1739" spans="2:3">
      <c r="B1739" s="444"/>
      <c r="C1739" s="445"/>
    </row>
    <row r="1740" spans="2:3">
      <c r="B1740" s="444"/>
      <c r="C1740" s="445"/>
    </row>
    <row r="1741" spans="2:3">
      <c r="B1741" s="444"/>
      <c r="C1741" s="445"/>
    </row>
    <row r="1742" spans="2:3">
      <c r="B1742" s="444"/>
      <c r="C1742" s="445"/>
    </row>
    <row r="1743" spans="2:3">
      <c r="B1743" s="444"/>
      <c r="C1743" s="445"/>
    </row>
    <row r="1744" spans="2:3">
      <c r="B1744" s="444"/>
      <c r="C1744" s="445"/>
    </row>
    <row r="1745" spans="2:3">
      <c r="B1745" s="444"/>
      <c r="C1745" s="445"/>
    </row>
    <row r="1746" spans="2:3">
      <c r="B1746" s="444"/>
      <c r="C1746" s="445"/>
    </row>
    <row r="1747" spans="2:3">
      <c r="B1747" s="444"/>
      <c r="C1747" s="445"/>
    </row>
    <row r="1748" spans="2:3">
      <c r="B1748" s="444"/>
      <c r="C1748" s="445"/>
    </row>
    <row r="1749" spans="2:3">
      <c r="B1749" s="444"/>
      <c r="C1749" s="445"/>
    </row>
    <row r="1750" spans="2:3">
      <c r="B1750" s="444"/>
      <c r="C1750" s="445"/>
    </row>
    <row r="1751" spans="2:3">
      <c r="B1751" s="444"/>
      <c r="C1751" s="445"/>
    </row>
    <row r="1752" spans="2:3">
      <c r="B1752" s="444"/>
      <c r="C1752" s="445"/>
    </row>
    <row r="1753" spans="2:3">
      <c r="B1753" s="444"/>
      <c r="C1753" s="445"/>
    </row>
    <row r="1754" spans="2:3">
      <c r="B1754" s="444"/>
      <c r="C1754" s="445"/>
    </row>
    <row r="1755" spans="2:3">
      <c r="B1755" s="444"/>
      <c r="C1755" s="445"/>
    </row>
    <row r="1756" spans="2:3">
      <c r="B1756" s="444"/>
      <c r="C1756" s="445"/>
    </row>
    <row r="1757" spans="2:3">
      <c r="B1757" s="444"/>
      <c r="C1757" s="445"/>
    </row>
    <row r="1758" spans="2:3">
      <c r="B1758" s="444"/>
      <c r="C1758" s="445"/>
    </row>
    <row r="1759" spans="2:3">
      <c r="B1759" s="444"/>
      <c r="C1759" s="445"/>
    </row>
    <row r="1760" spans="2:3">
      <c r="B1760" s="444"/>
      <c r="C1760" s="445"/>
    </row>
    <row r="1761" spans="2:3">
      <c r="B1761" s="444"/>
      <c r="C1761" s="445"/>
    </row>
    <row r="1762" spans="2:3">
      <c r="B1762" s="444"/>
      <c r="C1762" s="445"/>
    </row>
    <row r="1763" spans="2:3">
      <c r="B1763" s="444"/>
      <c r="C1763" s="445"/>
    </row>
    <row r="1764" spans="2:3">
      <c r="B1764" s="444"/>
      <c r="C1764" s="445"/>
    </row>
    <row r="1765" spans="2:3">
      <c r="B1765" s="444"/>
      <c r="C1765" s="445"/>
    </row>
    <row r="1766" spans="2:3">
      <c r="B1766" s="444"/>
      <c r="C1766" s="445"/>
    </row>
    <row r="1767" spans="2:3">
      <c r="B1767" s="444"/>
      <c r="C1767" s="445"/>
    </row>
    <row r="1768" spans="2:3">
      <c r="B1768" s="444"/>
      <c r="C1768" s="445"/>
    </row>
    <row r="1769" spans="2:3">
      <c r="B1769" s="444"/>
      <c r="C1769" s="445"/>
    </row>
    <row r="1770" spans="2:3">
      <c r="B1770" s="444"/>
      <c r="C1770" s="445"/>
    </row>
    <row r="1771" spans="2:3">
      <c r="B1771" s="444"/>
      <c r="C1771" s="445"/>
    </row>
    <row r="1772" spans="2:3">
      <c r="B1772" s="444"/>
      <c r="C1772" s="445"/>
    </row>
    <row r="1773" spans="2:3">
      <c r="B1773" s="444"/>
      <c r="C1773" s="445"/>
    </row>
    <row r="1774" spans="2:3">
      <c r="B1774" s="444"/>
      <c r="C1774" s="445"/>
    </row>
    <row r="1775" spans="2:3">
      <c r="B1775" s="444"/>
      <c r="C1775" s="445"/>
    </row>
    <row r="1776" spans="2:3">
      <c r="B1776" s="444"/>
      <c r="C1776" s="445"/>
    </row>
    <row r="1777" spans="2:3">
      <c r="B1777" s="444"/>
      <c r="C1777" s="445"/>
    </row>
    <row r="1778" spans="2:3">
      <c r="B1778" s="444"/>
      <c r="C1778" s="445"/>
    </row>
    <row r="1779" spans="2:3">
      <c r="B1779" s="444"/>
      <c r="C1779" s="445"/>
    </row>
    <row r="1780" spans="2:3">
      <c r="B1780" s="444"/>
      <c r="C1780" s="445"/>
    </row>
    <row r="1781" spans="2:3">
      <c r="B1781" s="444"/>
      <c r="C1781" s="445"/>
    </row>
    <row r="1782" spans="2:3">
      <c r="B1782" s="444"/>
      <c r="C1782" s="445"/>
    </row>
    <row r="1783" spans="2:3">
      <c r="B1783" s="444"/>
      <c r="C1783" s="445"/>
    </row>
    <row r="1784" spans="2:3">
      <c r="B1784" s="444"/>
      <c r="C1784" s="445"/>
    </row>
    <row r="1785" spans="2:3">
      <c r="B1785" s="444"/>
      <c r="C1785" s="445"/>
    </row>
    <row r="1786" spans="2:3">
      <c r="B1786" s="444"/>
      <c r="C1786" s="445"/>
    </row>
    <row r="1787" spans="2:3">
      <c r="B1787" s="444"/>
      <c r="C1787" s="445"/>
    </row>
    <row r="1788" spans="2:3">
      <c r="B1788" s="444"/>
      <c r="C1788" s="445"/>
    </row>
    <row r="1789" spans="2:3">
      <c r="B1789" s="444"/>
      <c r="C1789" s="445"/>
    </row>
    <row r="1790" spans="2:3">
      <c r="B1790" s="444"/>
      <c r="C1790" s="445"/>
    </row>
    <row r="1791" spans="2:3">
      <c r="B1791" s="444"/>
      <c r="C1791" s="445"/>
    </row>
    <row r="1792" spans="2:3">
      <c r="B1792" s="444"/>
      <c r="C1792" s="445"/>
    </row>
    <row r="1793" spans="2:3">
      <c r="B1793" s="444"/>
      <c r="C1793" s="445"/>
    </row>
    <row r="1794" spans="2:3">
      <c r="B1794" s="444"/>
      <c r="C1794" s="445"/>
    </row>
    <row r="1795" spans="2:3">
      <c r="B1795" s="444"/>
      <c r="C1795" s="445"/>
    </row>
    <row r="1796" spans="2:3">
      <c r="B1796" s="444"/>
      <c r="C1796" s="445"/>
    </row>
    <row r="1797" spans="2:3">
      <c r="B1797" s="444"/>
      <c r="C1797" s="445"/>
    </row>
    <row r="1798" spans="2:3">
      <c r="B1798" s="444"/>
      <c r="C1798" s="445"/>
    </row>
    <row r="1799" spans="2:3">
      <c r="B1799" s="444"/>
      <c r="C1799" s="445"/>
    </row>
    <row r="1800" spans="2:3">
      <c r="B1800" s="444"/>
      <c r="C1800" s="445"/>
    </row>
    <row r="1801" spans="2:3">
      <c r="B1801" s="444"/>
      <c r="C1801" s="445"/>
    </row>
    <row r="1802" spans="2:3">
      <c r="B1802" s="444"/>
      <c r="C1802" s="445"/>
    </row>
    <row r="1803" spans="2:3">
      <c r="B1803" s="444"/>
      <c r="C1803" s="445"/>
    </row>
    <row r="1804" spans="2:3">
      <c r="B1804" s="444"/>
      <c r="C1804" s="445"/>
    </row>
    <row r="1805" spans="2:3">
      <c r="B1805" s="444"/>
      <c r="C1805" s="445"/>
    </row>
    <row r="1806" spans="2:3">
      <c r="B1806" s="444"/>
      <c r="C1806" s="445"/>
    </row>
    <row r="1807" spans="2:3">
      <c r="B1807" s="444"/>
      <c r="C1807" s="445"/>
    </row>
    <row r="1808" spans="2:3">
      <c r="B1808" s="444"/>
      <c r="C1808" s="445"/>
    </row>
    <row r="1809" spans="2:3">
      <c r="B1809" s="444"/>
      <c r="C1809" s="445"/>
    </row>
    <row r="1810" spans="2:3">
      <c r="B1810" s="444"/>
      <c r="C1810" s="445"/>
    </row>
    <row r="1811" spans="2:3">
      <c r="B1811" s="444"/>
      <c r="C1811" s="445"/>
    </row>
    <row r="1812" spans="2:3">
      <c r="B1812" s="444"/>
      <c r="C1812" s="445"/>
    </row>
    <row r="1813" spans="2:3">
      <c r="B1813" s="444"/>
      <c r="C1813" s="445"/>
    </row>
    <row r="1814" spans="2:3">
      <c r="B1814" s="444"/>
      <c r="C1814" s="445"/>
    </row>
    <row r="1815" spans="2:3">
      <c r="B1815" s="444"/>
      <c r="C1815" s="445"/>
    </row>
    <row r="1816" spans="2:3">
      <c r="B1816" s="444"/>
      <c r="C1816" s="445"/>
    </row>
    <row r="1817" spans="2:3">
      <c r="B1817" s="444"/>
      <c r="C1817" s="445"/>
    </row>
    <row r="1818" spans="2:3">
      <c r="B1818" s="444"/>
      <c r="C1818" s="445"/>
    </row>
    <row r="1819" spans="2:3">
      <c r="B1819" s="444"/>
      <c r="C1819" s="445"/>
    </row>
    <row r="1820" spans="2:3">
      <c r="B1820" s="444"/>
      <c r="C1820" s="445"/>
    </row>
    <row r="1821" spans="2:3">
      <c r="B1821" s="444"/>
      <c r="C1821" s="445"/>
    </row>
    <row r="1822" spans="2:3">
      <c r="B1822" s="444"/>
      <c r="C1822" s="445"/>
    </row>
    <row r="1823" spans="2:3">
      <c r="B1823" s="444"/>
      <c r="C1823" s="445"/>
    </row>
    <row r="1824" spans="2:3">
      <c r="B1824" s="444"/>
      <c r="C1824" s="445"/>
    </row>
    <row r="1825" spans="2:3">
      <c r="B1825" s="444"/>
      <c r="C1825" s="445"/>
    </row>
    <row r="1826" spans="2:3">
      <c r="B1826" s="444"/>
      <c r="C1826" s="445"/>
    </row>
    <row r="1827" spans="2:3">
      <c r="B1827" s="444"/>
      <c r="C1827" s="445"/>
    </row>
    <row r="1828" spans="2:3">
      <c r="B1828" s="444"/>
      <c r="C1828" s="445"/>
    </row>
    <row r="1829" spans="2:3">
      <c r="B1829" s="444"/>
      <c r="C1829" s="445"/>
    </row>
    <row r="1830" spans="2:3">
      <c r="B1830" s="444"/>
      <c r="C1830" s="445"/>
    </row>
    <row r="1831" spans="2:3">
      <c r="B1831" s="444"/>
      <c r="C1831" s="445"/>
    </row>
    <row r="1832" spans="2:3">
      <c r="B1832" s="444"/>
      <c r="C1832" s="445"/>
    </row>
    <row r="1833" spans="2:3">
      <c r="B1833" s="444"/>
      <c r="C1833" s="445"/>
    </row>
    <row r="1834" spans="2:3">
      <c r="B1834" s="444"/>
      <c r="C1834" s="445"/>
    </row>
    <row r="1835" spans="2:3">
      <c r="B1835" s="444"/>
      <c r="C1835" s="445"/>
    </row>
    <row r="1836" spans="2:3">
      <c r="B1836" s="444"/>
      <c r="C1836" s="445"/>
    </row>
    <row r="1837" spans="2:3">
      <c r="B1837" s="444"/>
      <c r="C1837" s="445"/>
    </row>
    <row r="1838" spans="2:3">
      <c r="B1838" s="444"/>
      <c r="C1838" s="445"/>
    </row>
    <row r="1839" spans="2:3">
      <c r="B1839" s="444"/>
      <c r="C1839" s="445"/>
    </row>
    <row r="1840" spans="2:3">
      <c r="B1840" s="444"/>
      <c r="C1840" s="445"/>
    </row>
    <row r="1841" spans="2:3">
      <c r="B1841" s="444"/>
      <c r="C1841" s="445"/>
    </row>
    <row r="1842" spans="2:3">
      <c r="B1842" s="444"/>
      <c r="C1842" s="445"/>
    </row>
    <row r="1843" spans="2:3">
      <c r="B1843" s="444"/>
      <c r="C1843" s="445"/>
    </row>
    <row r="1844" spans="2:3">
      <c r="B1844" s="444"/>
      <c r="C1844" s="445"/>
    </row>
    <row r="1845" spans="2:3">
      <c r="B1845" s="444"/>
      <c r="C1845" s="445"/>
    </row>
    <row r="1846" spans="2:3">
      <c r="B1846" s="444"/>
      <c r="C1846" s="445"/>
    </row>
    <row r="1847" spans="2:3">
      <c r="B1847" s="444"/>
      <c r="C1847" s="445"/>
    </row>
    <row r="1848" spans="2:3">
      <c r="B1848" s="444"/>
      <c r="C1848" s="445"/>
    </row>
    <row r="1849" spans="2:3">
      <c r="B1849" s="444"/>
      <c r="C1849" s="445"/>
    </row>
    <row r="1850" spans="2:3">
      <c r="B1850" s="444"/>
      <c r="C1850" s="445"/>
    </row>
    <row r="1851" spans="2:3">
      <c r="B1851" s="444"/>
      <c r="C1851" s="445"/>
    </row>
    <row r="1852" spans="2:3">
      <c r="B1852" s="444"/>
      <c r="C1852" s="445"/>
    </row>
    <row r="1853" spans="2:3">
      <c r="B1853" s="444"/>
      <c r="C1853" s="445"/>
    </row>
    <row r="1854" spans="2:3">
      <c r="B1854" s="444"/>
      <c r="C1854" s="445"/>
    </row>
    <row r="1855" spans="2:3">
      <c r="B1855" s="444"/>
      <c r="C1855" s="445"/>
    </row>
    <row r="1856" spans="2:3">
      <c r="B1856" s="444"/>
      <c r="C1856" s="445"/>
    </row>
    <row r="1857" spans="2:3">
      <c r="B1857" s="444"/>
      <c r="C1857" s="445"/>
    </row>
    <row r="1858" spans="2:3">
      <c r="B1858" s="444"/>
      <c r="C1858" s="445"/>
    </row>
    <row r="1859" spans="2:3">
      <c r="B1859" s="444"/>
      <c r="C1859" s="445"/>
    </row>
    <row r="1860" spans="2:3">
      <c r="B1860" s="444"/>
      <c r="C1860" s="445"/>
    </row>
    <row r="1861" spans="2:3">
      <c r="B1861" s="444"/>
      <c r="C1861" s="445"/>
    </row>
    <row r="1862" spans="2:3">
      <c r="B1862" s="444"/>
      <c r="C1862" s="445"/>
    </row>
    <row r="1863" spans="2:3">
      <c r="B1863" s="444"/>
      <c r="C1863" s="445"/>
    </row>
    <row r="1864" spans="2:3">
      <c r="B1864" s="444"/>
      <c r="C1864" s="445"/>
    </row>
    <row r="1865" spans="2:3">
      <c r="B1865" s="444"/>
      <c r="C1865" s="445"/>
    </row>
    <row r="1866" spans="2:3">
      <c r="B1866" s="444"/>
      <c r="C1866" s="445"/>
    </row>
    <row r="1867" spans="2:3">
      <c r="B1867" s="444"/>
      <c r="C1867" s="445"/>
    </row>
    <row r="1868" spans="2:3">
      <c r="B1868" s="444"/>
      <c r="C1868" s="445"/>
    </row>
    <row r="1869" spans="2:3">
      <c r="B1869" s="444"/>
      <c r="C1869" s="445"/>
    </row>
    <row r="1870" spans="2:3">
      <c r="B1870" s="444"/>
      <c r="C1870" s="445"/>
    </row>
    <row r="1871" spans="2:3">
      <c r="B1871" s="444"/>
      <c r="C1871" s="445"/>
    </row>
    <row r="1872" spans="2:3">
      <c r="B1872" s="444"/>
      <c r="C1872" s="445"/>
    </row>
    <row r="1873" spans="2:3">
      <c r="B1873" s="444"/>
      <c r="C1873" s="445"/>
    </row>
    <row r="1874" spans="2:3">
      <c r="B1874" s="444"/>
      <c r="C1874" s="445"/>
    </row>
    <row r="1875" spans="2:3">
      <c r="B1875" s="444"/>
      <c r="C1875" s="445"/>
    </row>
    <row r="1876" spans="2:3">
      <c r="B1876" s="444"/>
      <c r="C1876" s="445"/>
    </row>
    <row r="1877" spans="2:3">
      <c r="B1877" s="444"/>
      <c r="C1877" s="445"/>
    </row>
    <row r="1878" spans="2:3">
      <c r="B1878" s="444"/>
      <c r="C1878" s="445"/>
    </row>
    <row r="1879" spans="2:3">
      <c r="B1879" s="444"/>
      <c r="C1879" s="445"/>
    </row>
    <row r="1880" spans="2:3">
      <c r="B1880" s="444"/>
      <c r="C1880" s="445"/>
    </row>
    <row r="1881" spans="2:3">
      <c r="B1881" s="444"/>
      <c r="C1881" s="445"/>
    </row>
    <row r="1882" spans="2:3">
      <c r="B1882" s="444"/>
      <c r="C1882" s="445"/>
    </row>
    <row r="1883" spans="2:3">
      <c r="B1883" s="444"/>
      <c r="C1883" s="445"/>
    </row>
    <row r="1884" spans="2:3">
      <c r="B1884" s="444"/>
      <c r="C1884" s="445"/>
    </row>
    <row r="1885" spans="2:3">
      <c r="B1885" s="444"/>
      <c r="C1885" s="445"/>
    </row>
    <row r="1886" spans="2:3">
      <c r="B1886" s="444"/>
      <c r="C1886" s="445"/>
    </row>
    <row r="1887" spans="2:3">
      <c r="B1887" s="444"/>
      <c r="C1887" s="445"/>
    </row>
    <row r="1888" spans="2:3">
      <c r="B1888" s="444"/>
      <c r="C1888" s="445"/>
    </row>
    <row r="1889" spans="2:3">
      <c r="B1889" s="444"/>
      <c r="C1889" s="445"/>
    </row>
    <row r="1890" spans="2:3">
      <c r="B1890" s="444"/>
      <c r="C1890" s="445"/>
    </row>
    <row r="1891" spans="2:3">
      <c r="B1891" s="444"/>
      <c r="C1891" s="445"/>
    </row>
    <row r="1892" spans="2:3">
      <c r="B1892" s="444"/>
      <c r="C1892" s="445"/>
    </row>
    <row r="1893" spans="2:3">
      <c r="B1893" s="444"/>
      <c r="C1893" s="445"/>
    </row>
    <row r="1894" spans="2:3">
      <c r="B1894" s="444"/>
      <c r="C1894" s="445"/>
    </row>
    <row r="1895" spans="2:3">
      <c r="B1895" s="444"/>
      <c r="C1895" s="445"/>
    </row>
    <row r="1896" spans="2:3">
      <c r="B1896" s="444"/>
      <c r="C1896" s="445"/>
    </row>
    <row r="1897" spans="2:3">
      <c r="B1897" s="444"/>
      <c r="C1897" s="445"/>
    </row>
    <row r="1898" spans="2:3">
      <c r="B1898" s="444"/>
      <c r="C1898" s="445"/>
    </row>
    <row r="1899" spans="2:3">
      <c r="B1899" s="444"/>
      <c r="C1899" s="445"/>
    </row>
    <row r="1900" spans="2:3">
      <c r="B1900" s="444"/>
      <c r="C1900" s="445"/>
    </row>
    <row r="1901" spans="2:3">
      <c r="B1901" s="444"/>
      <c r="C1901" s="445"/>
    </row>
    <row r="1902" spans="2:3">
      <c r="B1902" s="444"/>
      <c r="C1902" s="445"/>
    </row>
    <row r="1903" spans="2:3">
      <c r="B1903" s="444"/>
      <c r="C1903" s="445"/>
    </row>
    <row r="1904" spans="2:3">
      <c r="B1904" s="444"/>
      <c r="C1904" s="445"/>
    </row>
    <row r="1905" spans="2:3">
      <c r="B1905" s="444"/>
      <c r="C1905" s="445"/>
    </row>
    <row r="1906" spans="2:3">
      <c r="B1906" s="444"/>
      <c r="C1906" s="445"/>
    </row>
    <row r="1907" spans="2:3">
      <c r="B1907" s="444"/>
      <c r="C1907" s="445"/>
    </row>
    <row r="1908" spans="2:3">
      <c r="B1908" s="444"/>
      <c r="C1908" s="445"/>
    </row>
    <row r="1909" spans="2:3">
      <c r="B1909" s="444"/>
      <c r="C1909" s="445"/>
    </row>
    <row r="1910" spans="2:3">
      <c r="B1910" s="444"/>
      <c r="C1910" s="445"/>
    </row>
    <row r="1911" spans="2:3">
      <c r="B1911" s="444"/>
      <c r="C1911" s="445"/>
    </row>
    <row r="1912" spans="2:3">
      <c r="B1912" s="444"/>
      <c r="C1912" s="445"/>
    </row>
    <row r="1913" spans="2:3">
      <c r="B1913" s="444"/>
      <c r="C1913" s="445"/>
    </row>
    <row r="1914" spans="2:3">
      <c r="B1914" s="444"/>
      <c r="C1914" s="445"/>
    </row>
    <row r="1915" spans="2:3">
      <c r="B1915" s="444"/>
      <c r="C1915" s="445"/>
    </row>
    <row r="1916" spans="2:3">
      <c r="B1916" s="444"/>
      <c r="C1916" s="445"/>
    </row>
    <row r="1917" spans="2:3">
      <c r="B1917" s="444"/>
      <c r="C1917" s="445"/>
    </row>
    <row r="1918" spans="2:3">
      <c r="B1918" s="444"/>
      <c r="C1918" s="445"/>
    </row>
    <row r="1919" spans="2:3">
      <c r="B1919" s="444"/>
      <c r="C1919" s="445"/>
    </row>
    <row r="1920" spans="2:3">
      <c r="B1920" s="444"/>
      <c r="C1920" s="445"/>
    </row>
    <row r="1921" spans="2:3">
      <c r="B1921" s="444"/>
      <c r="C1921" s="445"/>
    </row>
    <row r="1922" spans="2:3">
      <c r="B1922" s="444"/>
      <c r="C1922" s="445"/>
    </row>
    <row r="1923" spans="2:3">
      <c r="B1923" s="444"/>
      <c r="C1923" s="445"/>
    </row>
    <row r="1924" spans="2:3">
      <c r="B1924" s="444"/>
      <c r="C1924" s="445"/>
    </row>
    <row r="1925" spans="2:3">
      <c r="B1925" s="444"/>
      <c r="C1925" s="445"/>
    </row>
    <row r="1926" spans="2:3">
      <c r="B1926" s="444"/>
      <c r="C1926" s="445"/>
    </row>
    <row r="1927" spans="2:3">
      <c r="B1927" s="444"/>
      <c r="C1927" s="445"/>
    </row>
    <row r="1928" spans="2:3">
      <c r="B1928" s="444"/>
      <c r="C1928" s="445"/>
    </row>
    <row r="1929" spans="2:3">
      <c r="B1929" s="444"/>
      <c r="C1929" s="445"/>
    </row>
    <row r="1930" spans="2:3">
      <c r="B1930" s="444"/>
      <c r="C1930" s="445"/>
    </row>
    <row r="1931" spans="2:3">
      <c r="B1931" s="444"/>
      <c r="C1931" s="445"/>
    </row>
    <row r="1932" spans="2:3">
      <c r="B1932" s="444"/>
      <c r="C1932" s="445"/>
    </row>
    <row r="1933" spans="2:3">
      <c r="B1933" s="444"/>
      <c r="C1933" s="445"/>
    </row>
    <row r="1934" spans="2:3">
      <c r="B1934" s="444"/>
      <c r="C1934" s="445"/>
    </row>
    <row r="1935" spans="2:3">
      <c r="B1935" s="444"/>
      <c r="C1935" s="445"/>
    </row>
    <row r="1936" spans="2:3">
      <c r="B1936" s="444"/>
      <c r="C1936" s="445"/>
    </row>
    <row r="1937" spans="2:3">
      <c r="B1937" s="444"/>
      <c r="C1937" s="445"/>
    </row>
    <row r="1938" spans="2:3">
      <c r="B1938" s="444"/>
      <c r="C1938" s="445"/>
    </row>
    <row r="1939" spans="2:3">
      <c r="B1939" s="444"/>
      <c r="C1939" s="445"/>
    </row>
    <row r="1940" spans="2:3">
      <c r="B1940" s="444"/>
      <c r="C1940" s="445"/>
    </row>
    <row r="1941" spans="2:3">
      <c r="B1941" s="444"/>
      <c r="C1941" s="445"/>
    </row>
    <row r="1942" spans="2:3">
      <c r="B1942" s="444"/>
      <c r="C1942" s="445"/>
    </row>
    <row r="1943" spans="2:3">
      <c r="B1943" s="444"/>
      <c r="C1943" s="445"/>
    </row>
    <row r="1944" spans="2:3">
      <c r="B1944" s="444"/>
      <c r="C1944" s="445"/>
    </row>
    <row r="1945" spans="2:3">
      <c r="B1945" s="444"/>
      <c r="C1945" s="445"/>
    </row>
    <row r="1946" spans="2:3">
      <c r="B1946" s="444"/>
      <c r="C1946" s="445"/>
    </row>
    <row r="1947" spans="2:3">
      <c r="B1947" s="444"/>
      <c r="C1947" s="445"/>
    </row>
    <row r="1948" spans="2:3">
      <c r="B1948" s="444"/>
      <c r="C1948" s="445"/>
    </row>
    <row r="1949" spans="2:3">
      <c r="B1949" s="444"/>
      <c r="C1949" s="445"/>
    </row>
    <row r="1950" spans="2:3">
      <c r="B1950" s="444"/>
      <c r="C1950" s="445"/>
    </row>
    <row r="1951" spans="2:3">
      <c r="B1951" s="444"/>
      <c r="C1951" s="445"/>
    </row>
    <row r="1952" spans="2:3">
      <c r="B1952" s="444"/>
      <c r="C1952" s="445"/>
    </row>
    <row r="1953" spans="2:3">
      <c r="B1953" s="444"/>
      <c r="C1953" s="445"/>
    </row>
    <row r="1954" spans="2:3">
      <c r="B1954" s="444"/>
      <c r="C1954" s="445"/>
    </row>
    <row r="1955" spans="2:3">
      <c r="B1955" s="444"/>
      <c r="C1955" s="445"/>
    </row>
    <row r="1956" spans="2:3">
      <c r="B1956" s="444"/>
      <c r="C1956" s="445"/>
    </row>
    <row r="1957" spans="2:3">
      <c r="B1957" s="444"/>
      <c r="C1957" s="445"/>
    </row>
    <row r="1958" spans="2:3">
      <c r="B1958" s="444"/>
      <c r="C1958" s="445"/>
    </row>
    <row r="1959" spans="2:3">
      <c r="B1959" s="444"/>
      <c r="C1959" s="445"/>
    </row>
    <row r="1960" spans="2:3">
      <c r="B1960" s="444"/>
      <c r="C1960" s="445"/>
    </row>
    <row r="1961" spans="2:3">
      <c r="B1961" s="444"/>
      <c r="C1961" s="445"/>
    </row>
    <row r="1962" spans="2:3">
      <c r="B1962" s="444"/>
      <c r="C1962" s="445"/>
    </row>
    <row r="1963" spans="2:3">
      <c r="B1963" s="444"/>
      <c r="C1963" s="445"/>
    </row>
    <row r="1964" spans="2:3">
      <c r="B1964" s="444"/>
      <c r="C1964" s="445"/>
    </row>
    <row r="1965" spans="2:3">
      <c r="B1965" s="444"/>
      <c r="C1965" s="445"/>
    </row>
    <row r="1966" spans="2:3">
      <c r="B1966" s="444"/>
      <c r="C1966" s="445"/>
    </row>
    <row r="1967" spans="2:3">
      <c r="B1967" s="444"/>
      <c r="C1967" s="445"/>
    </row>
    <row r="1968" spans="2:3">
      <c r="B1968" s="444"/>
      <c r="C1968" s="445"/>
    </row>
    <row r="1969" spans="2:3">
      <c r="B1969" s="444"/>
      <c r="C1969" s="445"/>
    </row>
    <row r="1970" spans="2:3">
      <c r="B1970" s="444"/>
      <c r="C1970" s="445"/>
    </row>
    <row r="1971" spans="2:3">
      <c r="B1971" s="444"/>
      <c r="C1971" s="445"/>
    </row>
    <row r="1972" spans="2:3">
      <c r="B1972" s="444"/>
      <c r="C1972" s="445"/>
    </row>
    <row r="1973" spans="2:3">
      <c r="B1973" s="444"/>
      <c r="C1973" s="445"/>
    </row>
    <row r="1974" spans="2:3">
      <c r="B1974" s="444"/>
      <c r="C1974" s="445"/>
    </row>
    <row r="1975" spans="2:3">
      <c r="B1975" s="444"/>
      <c r="C1975" s="445"/>
    </row>
    <row r="1976" spans="2:3">
      <c r="B1976" s="444"/>
      <c r="C1976" s="445"/>
    </row>
    <row r="1977" spans="2:3">
      <c r="B1977" s="444"/>
      <c r="C1977" s="445"/>
    </row>
    <row r="1978" spans="2:3">
      <c r="B1978" s="444"/>
      <c r="C1978" s="445"/>
    </row>
    <row r="1979" spans="2:3">
      <c r="B1979" s="444"/>
      <c r="C1979" s="445"/>
    </row>
    <row r="1980" spans="2:3">
      <c r="B1980" s="444"/>
      <c r="C1980" s="445"/>
    </row>
    <row r="1981" spans="2:3">
      <c r="B1981" s="444"/>
      <c r="C1981" s="445"/>
    </row>
    <row r="1982" spans="2:3">
      <c r="B1982" s="444"/>
      <c r="C1982" s="445"/>
    </row>
    <row r="1983" spans="2:3">
      <c r="B1983" s="444"/>
      <c r="C1983" s="445"/>
    </row>
    <row r="1984" spans="2:3">
      <c r="B1984" s="444"/>
      <c r="C1984" s="445"/>
    </row>
    <row r="1985" spans="2:3">
      <c r="B1985" s="444"/>
      <c r="C1985" s="445"/>
    </row>
    <row r="1986" spans="2:3">
      <c r="B1986" s="444"/>
      <c r="C1986" s="445"/>
    </row>
    <row r="1987" spans="2:3">
      <c r="B1987" s="444"/>
      <c r="C1987" s="445"/>
    </row>
    <row r="1988" spans="2:3">
      <c r="B1988" s="444"/>
      <c r="C1988" s="445"/>
    </row>
    <row r="1989" spans="2:3">
      <c r="B1989" s="444"/>
      <c r="C1989" s="445"/>
    </row>
    <row r="1990" spans="2:3">
      <c r="B1990" s="444"/>
      <c r="C1990" s="445"/>
    </row>
    <row r="1991" spans="2:3">
      <c r="B1991" s="444"/>
      <c r="C1991" s="445"/>
    </row>
    <row r="1992" spans="2:3">
      <c r="B1992" s="444"/>
      <c r="C1992" s="445"/>
    </row>
    <row r="1993" spans="2:3">
      <c r="B1993" s="444"/>
      <c r="C1993" s="445"/>
    </row>
    <row r="1994" spans="2:3">
      <c r="B1994" s="444"/>
      <c r="C1994" s="445"/>
    </row>
    <row r="1995" spans="2:3">
      <c r="B1995" s="444"/>
      <c r="C1995" s="445"/>
    </row>
    <row r="1996" spans="2:3">
      <c r="B1996" s="444"/>
      <c r="C1996" s="445"/>
    </row>
    <row r="1997" spans="2:3">
      <c r="B1997" s="444"/>
      <c r="C1997" s="445"/>
    </row>
    <row r="1998" spans="2:3">
      <c r="B1998" s="444"/>
      <c r="C1998" s="445"/>
    </row>
    <row r="1999" spans="2:3">
      <c r="B1999" s="444"/>
      <c r="C1999" s="445"/>
    </row>
    <row r="2000" spans="2:3">
      <c r="B2000" s="444"/>
      <c r="C2000" s="445"/>
    </row>
    <row r="2001" spans="2:3">
      <c r="B2001" s="444"/>
      <c r="C2001" s="445"/>
    </row>
    <row r="2002" spans="2:3">
      <c r="B2002" s="444"/>
      <c r="C2002" s="445"/>
    </row>
    <row r="2003" spans="2:3">
      <c r="B2003" s="444"/>
      <c r="C2003" s="445"/>
    </row>
    <row r="2004" spans="2:3">
      <c r="B2004" s="444"/>
      <c r="C2004" s="445"/>
    </row>
    <row r="2005" spans="2:3">
      <c r="B2005" s="444"/>
      <c r="C2005" s="445"/>
    </row>
    <row r="2006" spans="2:3">
      <c r="B2006" s="444"/>
      <c r="C2006" s="445"/>
    </row>
    <row r="2007" spans="2:3">
      <c r="B2007" s="444"/>
      <c r="C2007" s="445"/>
    </row>
    <row r="2008" spans="2:3">
      <c r="B2008" s="444"/>
      <c r="C2008" s="445"/>
    </row>
    <row r="2009" spans="2:3">
      <c r="B2009" s="444"/>
      <c r="C2009" s="445"/>
    </row>
    <row r="2010" spans="2:3">
      <c r="B2010" s="444"/>
      <c r="C2010" s="445"/>
    </row>
    <row r="2011" spans="2:3">
      <c r="B2011" s="444"/>
      <c r="C2011" s="445"/>
    </row>
    <row r="2012" spans="2:3">
      <c r="B2012" s="444"/>
      <c r="C2012" s="445"/>
    </row>
    <row r="2013" spans="2:3">
      <c r="B2013" s="444"/>
      <c r="C2013" s="445"/>
    </row>
    <row r="2014" spans="2:3">
      <c r="B2014" s="444"/>
      <c r="C2014" s="445"/>
    </row>
    <row r="2015" spans="2:3">
      <c r="B2015" s="444"/>
      <c r="C2015" s="445"/>
    </row>
    <row r="2016" spans="2:3">
      <c r="B2016" s="444"/>
      <c r="C2016" s="445"/>
    </row>
    <row r="2017" spans="2:3">
      <c r="B2017" s="444"/>
      <c r="C2017" s="445"/>
    </row>
    <row r="2018" spans="2:3">
      <c r="B2018" s="444"/>
      <c r="C2018" s="445"/>
    </row>
    <row r="2019" spans="2:3">
      <c r="B2019" s="444"/>
      <c r="C2019" s="445"/>
    </row>
    <row r="2020" spans="2:3">
      <c r="B2020" s="444"/>
      <c r="C2020" s="445"/>
    </row>
    <row r="2021" spans="2:3">
      <c r="B2021" s="444"/>
      <c r="C2021" s="445"/>
    </row>
    <row r="2022" spans="2:3">
      <c r="B2022" s="444"/>
      <c r="C2022" s="445"/>
    </row>
    <row r="2023" spans="2:3">
      <c r="B2023" s="444"/>
      <c r="C2023" s="445"/>
    </row>
    <row r="2024" spans="2:3">
      <c r="B2024" s="444"/>
      <c r="C2024" s="445"/>
    </row>
    <row r="2025" spans="2:3">
      <c r="B2025" s="444"/>
      <c r="C2025" s="445"/>
    </row>
    <row r="2026" spans="2:3">
      <c r="B2026" s="444"/>
      <c r="C2026" s="445"/>
    </row>
    <row r="2027" spans="2:3">
      <c r="B2027" s="444"/>
      <c r="C2027" s="445"/>
    </row>
    <row r="2028" spans="2:3">
      <c r="B2028" s="444"/>
      <c r="C2028" s="445"/>
    </row>
    <row r="2029" spans="2:3">
      <c r="B2029" s="444"/>
      <c r="C2029" s="445"/>
    </row>
    <row r="2030" spans="2:3">
      <c r="B2030" s="444"/>
      <c r="C2030" s="445"/>
    </row>
    <row r="2031" spans="2:3">
      <c r="B2031" s="444"/>
      <c r="C2031" s="445"/>
    </row>
    <row r="2032" spans="2:3">
      <c r="B2032" s="444"/>
      <c r="C2032" s="445"/>
    </row>
    <row r="2033" spans="2:3">
      <c r="B2033" s="444"/>
      <c r="C2033" s="445"/>
    </row>
    <row r="2034" spans="2:3">
      <c r="B2034" s="444"/>
      <c r="C2034" s="445"/>
    </row>
    <row r="2035" spans="2:3">
      <c r="B2035" s="444"/>
      <c r="C2035" s="445"/>
    </row>
    <row r="2036" spans="2:3">
      <c r="B2036" s="444"/>
      <c r="C2036" s="445"/>
    </row>
    <row r="2037" spans="2:3">
      <c r="B2037" s="444"/>
      <c r="C2037" s="445"/>
    </row>
    <row r="2038" spans="2:3">
      <c r="B2038" s="444"/>
      <c r="C2038" s="445"/>
    </row>
    <row r="2039" spans="2:3">
      <c r="B2039" s="444"/>
      <c r="C2039" s="445"/>
    </row>
    <row r="2040" spans="2:3">
      <c r="B2040" s="444"/>
      <c r="C2040" s="445"/>
    </row>
    <row r="2041" spans="2:3">
      <c r="B2041" s="444"/>
      <c r="C2041" s="445"/>
    </row>
    <row r="2042" spans="2:3">
      <c r="B2042" s="444"/>
      <c r="C2042" s="445"/>
    </row>
    <row r="2043" spans="2:3">
      <c r="B2043" s="444"/>
      <c r="C2043" s="445"/>
    </row>
    <row r="2044" spans="2:3">
      <c r="B2044" s="444"/>
      <c r="C2044" s="445"/>
    </row>
    <row r="2045" spans="2:3">
      <c r="B2045" s="444"/>
      <c r="C2045" s="445"/>
    </row>
    <row r="2046" spans="2:3">
      <c r="B2046" s="444"/>
      <c r="C2046" s="445"/>
    </row>
    <row r="2047" spans="2:3">
      <c r="B2047" s="444"/>
      <c r="C2047" s="445"/>
    </row>
    <row r="2048" spans="2:3">
      <c r="B2048" s="444"/>
      <c r="C2048" s="445"/>
    </row>
    <row r="2049" spans="2:3">
      <c r="B2049" s="444"/>
      <c r="C2049" s="445"/>
    </row>
    <row r="2050" spans="2:3">
      <c r="B2050" s="444"/>
      <c r="C2050" s="445"/>
    </row>
    <row r="2051" spans="2:3">
      <c r="B2051" s="444"/>
      <c r="C2051" s="445"/>
    </row>
    <row r="2052" spans="2:3">
      <c r="B2052" s="444"/>
      <c r="C2052" s="445"/>
    </row>
    <row r="2053" spans="2:3">
      <c r="B2053" s="444"/>
      <c r="C2053" s="445"/>
    </row>
    <row r="2054" spans="2:3">
      <c r="B2054" s="444"/>
      <c r="C2054" s="445"/>
    </row>
    <row r="2055" spans="2:3">
      <c r="B2055" s="444"/>
      <c r="C2055" s="445"/>
    </row>
    <row r="2056" spans="2:3">
      <c r="B2056" s="444"/>
      <c r="C2056" s="445"/>
    </row>
    <row r="2057" spans="2:3">
      <c r="B2057" s="444"/>
      <c r="C2057" s="445"/>
    </row>
    <row r="2058" spans="2:3">
      <c r="B2058" s="444"/>
      <c r="C2058" s="445"/>
    </row>
    <row r="2059" spans="2:3">
      <c r="B2059" s="444"/>
      <c r="C2059" s="445"/>
    </row>
    <row r="2060" spans="2:3">
      <c r="B2060" s="444"/>
      <c r="C2060" s="445"/>
    </row>
    <row r="2061" spans="2:3">
      <c r="B2061" s="444"/>
      <c r="C2061" s="445"/>
    </row>
    <row r="2062" spans="2:3">
      <c r="B2062" s="444"/>
      <c r="C2062" s="445"/>
    </row>
    <row r="2063" spans="2:3">
      <c r="B2063" s="444"/>
      <c r="C2063" s="445"/>
    </row>
    <row r="2064" spans="2:3">
      <c r="B2064" s="444"/>
      <c r="C2064" s="445"/>
    </row>
    <row r="2065" spans="2:3">
      <c r="B2065" s="444"/>
      <c r="C2065" s="445"/>
    </row>
    <row r="2066" spans="2:3">
      <c r="B2066" s="444"/>
      <c r="C2066" s="445"/>
    </row>
    <row r="2067" spans="2:3">
      <c r="B2067" s="444"/>
      <c r="C2067" s="445"/>
    </row>
    <row r="2068" spans="2:3">
      <c r="B2068" s="444"/>
      <c r="C2068" s="445"/>
    </row>
    <row r="2069" spans="2:3">
      <c r="B2069" s="444"/>
      <c r="C2069" s="445"/>
    </row>
    <row r="2070" spans="2:3">
      <c r="B2070" s="444"/>
      <c r="C2070" s="445"/>
    </row>
    <row r="2071" spans="2:3">
      <c r="B2071" s="444"/>
      <c r="C2071" s="445"/>
    </row>
    <row r="2072" spans="2:3">
      <c r="B2072" s="444"/>
      <c r="C2072" s="445"/>
    </row>
    <row r="2073" spans="2:3">
      <c r="B2073" s="444"/>
      <c r="C2073" s="445"/>
    </row>
    <row r="2074" spans="2:3">
      <c r="B2074" s="444"/>
      <c r="C2074" s="445"/>
    </row>
    <row r="2075" spans="2:3">
      <c r="B2075" s="444"/>
      <c r="C2075" s="445"/>
    </row>
    <row r="2076" spans="2:3">
      <c r="B2076" s="444"/>
      <c r="C2076" s="445"/>
    </row>
    <row r="2077" spans="2:3">
      <c r="B2077" s="444"/>
      <c r="C2077" s="445"/>
    </row>
    <row r="2078" spans="2:3">
      <c r="B2078" s="444"/>
      <c r="C2078" s="445"/>
    </row>
    <row r="2079" spans="2:3">
      <c r="B2079" s="444"/>
      <c r="C2079" s="445"/>
    </row>
    <row r="2080" spans="2:3">
      <c r="B2080" s="444"/>
      <c r="C2080" s="445"/>
    </row>
    <row r="2081" spans="2:3">
      <c r="B2081" s="444"/>
      <c r="C2081" s="445"/>
    </row>
    <row r="2082" spans="2:3">
      <c r="B2082" s="444"/>
      <c r="C2082" s="445"/>
    </row>
    <row r="2083" spans="2:3">
      <c r="B2083" s="444"/>
      <c r="C2083" s="445"/>
    </row>
    <row r="2084" spans="2:3">
      <c r="B2084" s="444"/>
      <c r="C2084" s="445"/>
    </row>
    <row r="2085" spans="2:3">
      <c r="B2085" s="444"/>
      <c r="C2085" s="445"/>
    </row>
    <row r="2086" spans="2:3">
      <c r="B2086" s="444"/>
      <c r="C2086" s="445"/>
    </row>
    <row r="2087" spans="2:3">
      <c r="B2087" s="444"/>
      <c r="C2087" s="445"/>
    </row>
    <row r="2088" spans="2:3">
      <c r="B2088" s="444"/>
      <c r="C2088" s="445"/>
    </row>
    <row r="2089" spans="2:3">
      <c r="B2089" s="444"/>
      <c r="C2089" s="445"/>
    </row>
    <row r="2090" spans="2:3">
      <c r="B2090" s="444"/>
      <c r="C2090" s="445"/>
    </row>
    <row r="2091" spans="2:3">
      <c r="B2091" s="444"/>
      <c r="C2091" s="445"/>
    </row>
    <row r="2092" spans="2:3">
      <c r="B2092" s="444"/>
      <c r="C2092" s="445"/>
    </row>
    <row r="2093" spans="2:3">
      <c r="B2093" s="444"/>
      <c r="C2093" s="445"/>
    </row>
    <row r="2094" spans="2:3">
      <c r="B2094" s="444"/>
      <c r="C2094" s="445"/>
    </row>
    <row r="2095" spans="2:3">
      <c r="B2095" s="444"/>
      <c r="C2095" s="445"/>
    </row>
    <row r="2096" spans="2:3">
      <c r="B2096" s="444"/>
      <c r="C2096" s="445"/>
    </row>
    <row r="2097" spans="2:3">
      <c r="B2097" s="444"/>
      <c r="C2097" s="445"/>
    </row>
    <row r="2098" spans="2:3">
      <c r="B2098" s="444"/>
      <c r="C2098" s="445"/>
    </row>
    <row r="2099" spans="2:3">
      <c r="B2099" s="444"/>
      <c r="C2099" s="445"/>
    </row>
    <row r="2100" spans="2:3">
      <c r="B2100" s="444"/>
      <c r="C2100" s="445"/>
    </row>
    <row r="2101" spans="2:3">
      <c r="B2101" s="444"/>
      <c r="C2101" s="445"/>
    </row>
    <row r="2102" spans="2:3">
      <c r="B2102" s="444"/>
      <c r="C2102" s="445"/>
    </row>
    <row r="2103" spans="2:3">
      <c r="B2103" s="444"/>
      <c r="C2103" s="445"/>
    </row>
    <row r="2104" spans="2:3">
      <c r="B2104" s="444"/>
      <c r="C2104" s="445"/>
    </row>
    <row r="2105" spans="2:3">
      <c r="B2105" s="444"/>
      <c r="C2105" s="445"/>
    </row>
    <row r="2106" spans="2:3">
      <c r="B2106" s="444"/>
      <c r="C2106" s="445"/>
    </row>
    <row r="2107" spans="2:3">
      <c r="B2107" s="444"/>
      <c r="C2107" s="445"/>
    </row>
    <row r="2108" spans="2:3">
      <c r="B2108" s="444"/>
      <c r="C2108" s="445"/>
    </row>
    <row r="2109" spans="2:3">
      <c r="B2109" s="444"/>
      <c r="C2109" s="445"/>
    </row>
    <row r="2110" spans="2:3">
      <c r="B2110" s="444"/>
      <c r="C2110" s="445"/>
    </row>
    <row r="2111" spans="2:3">
      <c r="B2111" s="444"/>
      <c r="C2111" s="445"/>
    </row>
    <row r="2112" spans="2:3">
      <c r="B2112" s="444"/>
      <c r="C2112" s="445"/>
    </row>
    <row r="2113" spans="2:3">
      <c r="B2113" s="444"/>
      <c r="C2113" s="445"/>
    </row>
    <row r="2114" spans="2:3">
      <c r="B2114" s="444"/>
      <c r="C2114" s="445"/>
    </row>
    <row r="2115" spans="2:3">
      <c r="B2115" s="444"/>
      <c r="C2115" s="445"/>
    </row>
    <row r="2116" spans="2:3">
      <c r="B2116" s="444"/>
      <c r="C2116" s="445"/>
    </row>
    <row r="2117" spans="2:3">
      <c r="B2117" s="444"/>
      <c r="C2117" s="445"/>
    </row>
    <row r="2118" spans="2:3">
      <c r="B2118" s="444"/>
      <c r="C2118" s="445"/>
    </row>
    <row r="2119" spans="2:3">
      <c r="B2119" s="444"/>
      <c r="C2119" s="445"/>
    </row>
    <row r="2120" spans="2:3">
      <c r="B2120" s="444"/>
      <c r="C2120" s="445"/>
    </row>
    <row r="2121" spans="2:3">
      <c r="B2121" s="444"/>
      <c r="C2121" s="445"/>
    </row>
    <row r="2122" spans="2:3">
      <c r="B2122" s="444"/>
      <c r="C2122" s="445"/>
    </row>
    <row r="2123" spans="2:3">
      <c r="B2123" s="444"/>
      <c r="C2123" s="445"/>
    </row>
    <row r="2124" spans="2:3">
      <c r="B2124" s="444"/>
      <c r="C2124" s="445"/>
    </row>
    <row r="2125" spans="2:3">
      <c r="B2125" s="444"/>
      <c r="C2125" s="445"/>
    </row>
    <row r="2126" spans="2:3">
      <c r="B2126" s="444"/>
      <c r="C2126" s="445"/>
    </row>
    <row r="2127" spans="2:3">
      <c r="B2127" s="444"/>
      <c r="C2127" s="445"/>
    </row>
    <row r="2128" spans="2:3">
      <c r="B2128" s="444"/>
      <c r="C2128" s="445"/>
    </row>
    <row r="2129" spans="2:3">
      <c r="B2129" s="444"/>
      <c r="C2129" s="445"/>
    </row>
    <row r="2130" spans="2:3">
      <c r="B2130" s="444"/>
      <c r="C2130" s="445"/>
    </row>
    <row r="2131" spans="2:3">
      <c r="B2131" s="444"/>
      <c r="C2131" s="445"/>
    </row>
    <row r="2132" spans="2:3">
      <c r="B2132" s="444"/>
      <c r="C2132" s="445"/>
    </row>
    <row r="2133" spans="2:3">
      <c r="B2133" s="444"/>
      <c r="C2133" s="445"/>
    </row>
    <row r="2134" spans="2:3">
      <c r="B2134" s="444"/>
      <c r="C2134" s="445"/>
    </row>
    <row r="2135" spans="2:3">
      <c r="B2135" s="444"/>
      <c r="C2135" s="445"/>
    </row>
    <row r="2136" spans="2:3">
      <c r="B2136" s="444"/>
      <c r="C2136" s="445"/>
    </row>
    <row r="2137" spans="2:3">
      <c r="B2137" s="444"/>
      <c r="C2137" s="445"/>
    </row>
    <row r="2138" spans="2:3">
      <c r="B2138" s="444"/>
      <c r="C2138" s="445"/>
    </row>
    <row r="2139" spans="2:3">
      <c r="B2139" s="444"/>
      <c r="C2139" s="445"/>
    </row>
    <row r="2140" spans="2:3">
      <c r="B2140" s="444"/>
      <c r="C2140" s="445"/>
    </row>
    <row r="2141" spans="2:3">
      <c r="B2141" s="444"/>
      <c r="C2141" s="445"/>
    </row>
    <row r="2142" spans="2:3">
      <c r="B2142" s="444"/>
      <c r="C2142" s="445"/>
    </row>
    <row r="2143" spans="2:3">
      <c r="B2143" s="444"/>
      <c r="C2143" s="445"/>
    </row>
    <row r="2144" spans="2:3">
      <c r="B2144" s="444"/>
      <c r="C2144" s="445"/>
    </row>
    <row r="2145" spans="2:3">
      <c r="B2145" s="444"/>
      <c r="C2145" s="445"/>
    </row>
    <row r="2146" spans="2:3">
      <c r="B2146" s="444"/>
      <c r="C2146" s="445"/>
    </row>
    <row r="2147" spans="2:3">
      <c r="B2147" s="444"/>
      <c r="C2147" s="445"/>
    </row>
    <row r="2148" spans="2:3">
      <c r="B2148" s="444"/>
      <c r="C2148" s="445"/>
    </row>
    <row r="2149" spans="2:3">
      <c r="B2149" s="444"/>
      <c r="C2149" s="445"/>
    </row>
    <row r="2150" spans="2:3">
      <c r="B2150" s="444"/>
      <c r="C2150" s="445"/>
    </row>
    <row r="2151" spans="2:3">
      <c r="B2151" s="444"/>
      <c r="C2151" s="445"/>
    </row>
    <row r="2152" spans="2:3">
      <c r="B2152" s="444"/>
      <c r="C2152" s="445"/>
    </row>
    <row r="2153" spans="2:3">
      <c r="B2153" s="444"/>
      <c r="C2153" s="445"/>
    </row>
    <row r="2154" spans="2:3">
      <c r="B2154" s="444"/>
      <c r="C2154" s="445"/>
    </row>
    <row r="2155" spans="2:3">
      <c r="B2155" s="444"/>
      <c r="C2155" s="445"/>
    </row>
    <row r="2156" spans="2:3">
      <c r="B2156" s="444"/>
      <c r="C2156" s="445"/>
    </row>
    <row r="2157" spans="2:3">
      <c r="B2157" s="444"/>
      <c r="C2157" s="445"/>
    </row>
    <row r="2158" spans="2:3">
      <c r="B2158" s="444"/>
      <c r="C2158" s="445"/>
    </row>
    <row r="2159" spans="2:3">
      <c r="B2159" s="444"/>
      <c r="C2159" s="445"/>
    </row>
    <row r="2160" spans="2:3">
      <c r="B2160" s="444"/>
      <c r="C2160" s="445"/>
    </row>
    <row r="2161" spans="2:3">
      <c r="B2161" s="444"/>
      <c r="C2161" s="445"/>
    </row>
    <row r="2162" spans="2:3">
      <c r="B2162" s="444"/>
      <c r="C2162" s="445"/>
    </row>
    <row r="2163" spans="2:3">
      <c r="B2163" s="444"/>
      <c r="C2163" s="445"/>
    </row>
    <row r="2164" spans="2:3">
      <c r="B2164" s="444"/>
      <c r="C2164" s="445"/>
    </row>
    <row r="2165" spans="2:3">
      <c r="B2165" s="444"/>
      <c r="C2165" s="445"/>
    </row>
    <row r="2166" spans="2:3">
      <c r="B2166" s="444"/>
      <c r="C2166" s="445"/>
    </row>
    <row r="2167" spans="2:3">
      <c r="B2167" s="444"/>
      <c r="C2167" s="445"/>
    </row>
    <row r="2168" spans="2:3">
      <c r="B2168" s="444"/>
      <c r="C2168" s="445"/>
    </row>
    <row r="2169" spans="2:3">
      <c r="B2169" s="444"/>
      <c r="C2169" s="445"/>
    </row>
    <row r="2170" spans="2:3">
      <c r="B2170" s="444"/>
      <c r="C2170" s="445"/>
    </row>
    <row r="2171" spans="2:3">
      <c r="B2171" s="444"/>
      <c r="C2171" s="445"/>
    </row>
    <row r="2172" spans="2:3">
      <c r="B2172" s="444"/>
      <c r="C2172" s="445"/>
    </row>
    <row r="2173" spans="2:3">
      <c r="B2173" s="444"/>
      <c r="C2173" s="445"/>
    </row>
    <row r="2174" spans="2:3">
      <c r="B2174" s="444"/>
      <c r="C2174" s="445"/>
    </row>
    <row r="2175" spans="2:3">
      <c r="B2175" s="444"/>
      <c r="C2175" s="445"/>
    </row>
    <row r="2176" spans="2:3">
      <c r="B2176" s="444"/>
      <c r="C2176" s="445"/>
    </row>
    <row r="2177" spans="2:3">
      <c r="B2177" s="444"/>
      <c r="C2177" s="445"/>
    </row>
    <row r="2178" spans="2:3">
      <c r="B2178" s="444"/>
      <c r="C2178" s="445"/>
    </row>
    <row r="2179" spans="2:3">
      <c r="B2179" s="444"/>
      <c r="C2179" s="445"/>
    </row>
    <row r="2180" spans="2:3">
      <c r="B2180" s="444"/>
      <c r="C2180" s="445"/>
    </row>
    <row r="2181" spans="2:3">
      <c r="B2181" s="444"/>
      <c r="C2181" s="445"/>
    </row>
    <row r="2182" spans="2:3">
      <c r="B2182" s="444"/>
      <c r="C2182" s="445"/>
    </row>
    <row r="2183" spans="2:3">
      <c r="B2183" s="444"/>
      <c r="C2183" s="445"/>
    </row>
    <row r="2184" spans="2:3">
      <c r="B2184" s="444"/>
      <c r="C2184" s="445"/>
    </row>
    <row r="2185" spans="2:3">
      <c r="B2185" s="444"/>
      <c r="C2185" s="445"/>
    </row>
    <row r="2186" spans="2:3">
      <c r="B2186" s="444"/>
      <c r="C2186" s="445"/>
    </row>
    <row r="2187" spans="2:3">
      <c r="B2187" s="444"/>
      <c r="C2187" s="445"/>
    </row>
    <row r="2188" spans="2:3">
      <c r="B2188" s="444"/>
      <c r="C2188" s="445"/>
    </row>
    <row r="2189" spans="2:3">
      <c r="B2189" s="444"/>
      <c r="C2189" s="445"/>
    </row>
    <row r="2190" spans="2:3">
      <c r="B2190" s="444"/>
      <c r="C2190" s="445"/>
    </row>
    <row r="2191" spans="2:3">
      <c r="B2191" s="444"/>
      <c r="C2191" s="445"/>
    </row>
    <row r="2192" spans="2:3">
      <c r="B2192" s="444"/>
      <c r="C2192" s="445"/>
    </row>
    <row r="2193" spans="2:3">
      <c r="B2193" s="444"/>
      <c r="C2193" s="445"/>
    </row>
    <row r="2194" spans="2:3">
      <c r="B2194" s="444"/>
      <c r="C2194" s="445"/>
    </row>
    <row r="2195" spans="2:3">
      <c r="B2195" s="444"/>
      <c r="C2195" s="445"/>
    </row>
    <row r="2196" spans="2:3">
      <c r="B2196" s="444"/>
      <c r="C2196" s="445"/>
    </row>
    <row r="2197" spans="2:3">
      <c r="B2197" s="444"/>
      <c r="C2197" s="445"/>
    </row>
    <row r="2198" spans="2:3">
      <c r="B2198" s="444"/>
      <c r="C2198" s="445"/>
    </row>
    <row r="2199" spans="2:3">
      <c r="B2199" s="444"/>
      <c r="C2199" s="445"/>
    </row>
    <row r="2200" spans="2:3">
      <c r="B2200" s="444"/>
      <c r="C2200" s="445"/>
    </row>
    <row r="2201" spans="2:3">
      <c r="B2201" s="444"/>
      <c r="C2201" s="445"/>
    </row>
    <row r="2202" spans="2:3">
      <c r="B2202" s="444"/>
      <c r="C2202" s="445"/>
    </row>
    <row r="2203" spans="2:3">
      <c r="B2203" s="444"/>
      <c r="C2203" s="445"/>
    </row>
    <row r="2204" spans="2:3">
      <c r="B2204" s="444"/>
      <c r="C2204" s="445"/>
    </row>
    <row r="2205" spans="2:3">
      <c r="B2205" s="444"/>
      <c r="C2205" s="445"/>
    </row>
    <row r="2206" spans="2:3">
      <c r="B2206" s="444"/>
      <c r="C2206" s="445"/>
    </row>
    <row r="2207" spans="2:3">
      <c r="B2207" s="444"/>
      <c r="C2207" s="445"/>
    </row>
    <row r="2208" spans="2:3">
      <c r="B2208" s="444"/>
      <c r="C2208" s="445"/>
    </row>
    <row r="2209" spans="2:3">
      <c r="B2209" s="444"/>
      <c r="C2209" s="445"/>
    </row>
    <row r="2210" spans="2:3">
      <c r="B2210" s="444"/>
      <c r="C2210" s="445"/>
    </row>
    <row r="2211" spans="2:3">
      <c r="B2211" s="444"/>
      <c r="C2211" s="445"/>
    </row>
    <row r="2212" spans="2:3">
      <c r="B2212" s="444"/>
      <c r="C2212" s="445"/>
    </row>
    <row r="2213" spans="2:3">
      <c r="B2213" s="444"/>
      <c r="C2213" s="445"/>
    </row>
    <row r="2214" spans="2:3">
      <c r="B2214" s="444"/>
      <c r="C2214" s="445"/>
    </row>
    <row r="2215" spans="2:3">
      <c r="B2215" s="444"/>
      <c r="C2215" s="445"/>
    </row>
    <row r="2216" spans="2:3">
      <c r="B2216" s="444"/>
      <c r="C2216" s="445"/>
    </row>
    <row r="2217" spans="2:3">
      <c r="B2217" s="444"/>
      <c r="C2217" s="445"/>
    </row>
    <row r="2218" spans="2:3">
      <c r="B2218" s="444"/>
      <c r="C2218" s="445"/>
    </row>
    <row r="2219" spans="2:3">
      <c r="B2219" s="444"/>
      <c r="C2219" s="445"/>
    </row>
    <row r="2220" spans="2:3">
      <c r="B2220" s="444"/>
      <c r="C2220" s="445"/>
    </row>
    <row r="2221" spans="2:3">
      <c r="B2221" s="444"/>
      <c r="C2221" s="445"/>
    </row>
    <row r="2222" spans="2:3">
      <c r="B2222" s="444"/>
      <c r="C2222" s="445"/>
    </row>
    <row r="2223" spans="2:3">
      <c r="B2223" s="444"/>
      <c r="C2223" s="445"/>
    </row>
    <row r="2224" spans="2:3">
      <c r="B2224" s="444"/>
      <c r="C2224" s="445"/>
    </row>
    <row r="2225" spans="2:3">
      <c r="B2225" s="444"/>
      <c r="C2225" s="445"/>
    </row>
    <row r="2226" spans="2:3">
      <c r="B2226" s="444"/>
      <c r="C2226" s="445"/>
    </row>
    <row r="2227" spans="2:3">
      <c r="B2227" s="444"/>
      <c r="C2227" s="445"/>
    </row>
    <row r="2228" spans="2:3">
      <c r="B2228" s="444"/>
      <c r="C2228" s="445"/>
    </row>
    <row r="2229" spans="2:3">
      <c r="B2229" s="444"/>
      <c r="C2229" s="445"/>
    </row>
    <row r="2230" spans="2:3">
      <c r="B2230" s="444"/>
      <c r="C2230" s="445"/>
    </row>
    <row r="2231" spans="2:3">
      <c r="B2231" s="444"/>
      <c r="C2231" s="445"/>
    </row>
    <row r="2232" spans="2:3">
      <c r="B2232" s="444"/>
      <c r="C2232" s="445"/>
    </row>
    <row r="2233" spans="2:3">
      <c r="B2233" s="444"/>
      <c r="C2233" s="445"/>
    </row>
    <row r="2234" spans="2:3">
      <c r="B2234" s="444"/>
      <c r="C2234" s="445"/>
    </row>
    <row r="2235" spans="2:3">
      <c r="B2235" s="444"/>
      <c r="C2235" s="445"/>
    </row>
    <row r="2236" spans="2:3">
      <c r="B2236" s="444"/>
      <c r="C2236" s="445"/>
    </row>
    <row r="2237" spans="2:3">
      <c r="B2237" s="444"/>
      <c r="C2237" s="445"/>
    </row>
    <row r="2238" spans="2:3">
      <c r="B2238" s="444"/>
      <c r="C2238" s="445"/>
    </row>
    <row r="2239" spans="2:3">
      <c r="B2239" s="444"/>
      <c r="C2239" s="445"/>
    </row>
    <row r="2240" spans="2:3">
      <c r="B2240" s="444"/>
      <c r="C2240" s="445"/>
    </row>
    <row r="2241" spans="2:3">
      <c r="B2241" s="444"/>
      <c r="C2241" s="445"/>
    </row>
    <row r="2242" spans="2:3">
      <c r="B2242" s="444"/>
      <c r="C2242" s="445"/>
    </row>
    <row r="2243" spans="2:3">
      <c r="B2243" s="444"/>
      <c r="C2243" s="445"/>
    </row>
    <row r="2244" spans="2:3">
      <c r="B2244" s="444"/>
      <c r="C2244" s="445"/>
    </row>
    <row r="2245" spans="2:3">
      <c r="B2245" s="444"/>
      <c r="C2245" s="445"/>
    </row>
    <row r="2246" spans="2:3">
      <c r="B2246" s="444"/>
      <c r="C2246" s="445"/>
    </row>
    <row r="2247" spans="2:3">
      <c r="B2247" s="444"/>
      <c r="C2247" s="445"/>
    </row>
    <row r="2248" spans="2:3">
      <c r="B2248" s="444"/>
      <c r="C2248" s="445"/>
    </row>
    <row r="2249" spans="2:3">
      <c r="B2249" s="444"/>
      <c r="C2249" s="445"/>
    </row>
    <row r="2250" spans="2:3">
      <c r="B2250" s="444"/>
      <c r="C2250" s="445"/>
    </row>
    <row r="2251" spans="2:3">
      <c r="B2251" s="444"/>
      <c r="C2251" s="445"/>
    </row>
    <row r="2252" spans="2:3">
      <c r="B2252" s="444"/>
      <c r="C2252" s="445"/>
    </row>
    <row r="2253" spans="2:3">
      <c r="B2253" s="444"/>
      <c r="C2253" s="445"/>
    </row>
    <row r="2254" spans="2:3">
      <c r="B2254" s="444"/>
      <c r="C2254" s="445"/>
    </row>
    <row r="2255" spans="2:3">
      <c r="B2255" s="444"/>
      <c r="C2255" s="445"/>
    </row>
    <row r="2256" spans="2:3">
      <c r="B2256" s="444"/>
      <c r="C2256" s="445"/>
    </row>
    <row r="2257" spans="2:3">
      <c r="B2257" s="444"/>
      <c r="C2257" s="445"/>
    </row>
    <row r="2258" spans="2:3">
      <c r="B2258" s="444"/>
      <c r="C2258" s="445"/>
    </row>
    <row r="2259" spans="2:3">
      <c r="B2259" s="444"/>
      <c r="C2259" s="445"/>
    </row>
    <row r="2260" spans="2:3">
      <c r="B2260" s="444"/>
      <c r="C2260" s="445"/>
    </row>
    <row r="2261" spans="2:3">
      <c r="B2261" s="444"/>
      <c r="C2261" s="445"/>
    </row>
    <row r="2262" spans="2:3">
      <c r="B2262" s="444"/>
      <c r="C2262" s="445"/>
    </row>
    <row r="2263" spans="2:3">
      <c r="B2263" s="444"/>
      <c r="C2263" s="445"/>
    </row>
    <row r="2264" spans="2:3">
      <c r="B2264" s="444"/>
      <c r="C2264" s="445"/>
    </row>
    <row r="2265" spans="2:3">
      <c r="B2265" s="444"/>
      <c r="C2265" s="445"/>
    </row>
    <row r="2266" spans="2:3">
      <c r="B2266" s="444"/>
      <c r="C2266" s="445"/>
    </row>
    <row r="2267" spans="2:3">
      <c r="B2267" s="444"/>
      <c r="C2267" s="445"/>
    </row>
    <row r="2268" spans="2:3">
      <c r="B2268" s="444"/>
      <c r="C2268" s="445"/>
    </row>
    <row r="2269" spans="2:3">
      <c r="B2269" s="444"/>
      <c r="C2269" s="445"/>
    </row>
    <row r="2270" spans="2:3">
      <c r="B2270" s="444"/>
      <c r="C2270" s="445"/>
    </row>
    <row r="2271" spans="2:3">
      <c r="B2271" s="444"/>
      <c r="C2271" s="445"/>
    </row>
    <row r="2272" spans="2:3">
      <c r="B2272" s="444"/>
      <c r="C2272" s="445"/>
    </row>
    <row r="2273" spans="2:3">
      <c r="B2273" s="444"/>
      <c r="C2273" s="445"/>
    </row>
    <row r="2274" spans="2:3">
      <c r="B2274" s="444"/>
      <c r="C2274" s="445"/>
    </row>
    <row r="2275" spans="2:3">
      <c r="B2275" s="444"/>
      <c r="C2275" s="445"/>
    </row>
    <row r="2276" spans="2:3">
      <c r="B2276" s="444"/>
      <c r="C2276" s="445"/>
    </row>
    <row r="2277" spans="2:3">
      <c r="B2277" s="444"/>
      <c r="C2277" s="445"/>
    </row>
    <row r="2278" spans="2:3">
      <c r="B2278" s="444"/>
      <c r="C2278" s="445"/>
    </row>
    <row r="2279" spans="2:3">
      <c r="B2279" s="444"/>
      <c r="C2279" s="445"/>
    </row>
    <row r="2280" spans="2:3">
      <c r="B2280" s="444"/>
      <c r="C2280" s="445"/>
    </row>
    <row r="2281" spans="2:3">
      <c r="B2281" s="444"/>
      <c r="C2281" s="445"/>
    </row>
    <row r="2282" spans="2:3">
      <c r="B2282" s="444"/>
      <c r="C2282" s="445"/>
    </row>
    <row r="2283" spans="2:3">
      <c r="B2283" s="444"/>
      <c r="C2283" s="445"/>
    </row>
    <row r="2284" spans="2:3">
      <c r="B2284" s="444"/>
      <c r="C2284" s="445"/>
    </row>
    <row r="2285" spans="2:3">
      <c r="B2285" s="444"/>
      <c r="C2285" s="445"/>
    </row>
    <row r="2286" spans="2:3">
      <c r="B2286" s="444"/>
      <c r="C2286" s="445"/>
    </row>
    <row r="2287" spans="2:3">
      <c r="B2287" s="444"/>
      <c r="C2287" s="445"/>
    </row>
    <row r="2288" spans="2:3">
      <c r="B2288" s="444"/>
      <c r="C2288" s="445"/>
    </row>
    <row r="2289" spans="2:3">
      <c r="B2289" s="444"/>
      <c r="C2289" s="445"/>
    </row>
    <row r="2290" spans="2:3">
      <c r="B2290" s="444"/>
      <c r="C2290" s="445"/>
    </row>
    <row r="2291" spans="2:3">
      <c r="B2291" s="444"/>
      <c r="C2291" s="445"/>
    </row>
    <row r="2292" spans="2:3">
      <c r="B2292" s="444"/>
      <c r="C2292" s="445"/>
    </row>
    <row r="2293" spans="2:3">
      <c r="B2293" s="444"/>
      <c r="C2293" s="445"/>
    </row>
    <row r="2294" spans="2:3">
      <c r="B2294" s="444"/>
      <c r="C2294" s="445"/>
    </row>
    <row r="2295" spans="2:3">
      <c r="B2295" s="444"/>
      <c r="C2295" s="445"/>
    </row>
    <row r="2296" spans="2:3">
      <c r="B2296" s="444"/>
      <c r="C2296" s="445"/>
    </row>
    <row r="2297" spans="2:3">
      <c r="B2297" s="444"/>
      <c r="C2297" s="445"/>
    </row>
    <row r="2298" spans="2:3">
      <c r="B2298" s="444"/>
      <c r="C2298" s="445"/>
    </row>
    <row r="2299" spans="2:3">
      <c r="B2299" s="444"/>
      <c r="C2299" s="445"/>
    </row>
    <row r="2300" spans="2:3">
      <c r="B2300" s="444"/>
      <c r="C2300" s="445"/>
    </row>
    <row r="2301" spans="2:3">
      <c r="B2301" s="444"/>
      <c r="C2301" s="445"/>
    </row>
    <row r="2302" spans="2:3">
      <c r="B2302" s="444"/>
      <c r="C2302" s="445"/>
    </row>
    <row r="2303" spans="2:3">
      <c r="B2303" s="444"/>
      <c r="C2303" s="445"/>
    </row>
    <row r="2304" spans="2:3">
      <c r="B2304" s="444"/>
      <c r="C2304" s="445"/>
    </row>
    <row r="2305" spans="2:3">
      <c r="B2305" s="444"/>
      <c r="C2305" s="445"/>
    </row>
    <row r="2306" spans="2:3">
      <c r="B2306" s="444"/>
      <c r="C2306" s="445"/>
    </row>
    <row r="2307" spans="2:3">
      <c r="B2307" s="444"/>
      <c r="C2307" s="445"/>
    </row>
    <row r="2308" spans="2:3">
      <c r="B2308" s="444"/>
      <c r="C2308" s="445"/>
    </row>
    <row r="2309" spans="2:3">
      <c r="B2309" s="444"/>
      <c r="C2309" s="445"/>
    </row>
    <row r="2310" spans="2:3">
      <c r="B2310" s="444"/>
      <c r="C2310" s="445"/>
    </row>
    <row r="2311" spans="2:3">
      <c r="B2311" s="444"/>
      <c r="C2311" s="445"/>
    </row>
    <row r="2312" spans="2:3">
      <c r="B2312" s="444"/>
      <c r="C2312" s="445"/>
    </row>
    <row r="2313" spans="2:3">
      <c r="B2313" s="444"/>
      <c r="C2313" s="445"/>
    </row>
    <row r="2314" spans="2:3">
      <c r="B2314" s="444"/>
      <c r="C2314" s="445"/>
    </row>
    <row r="2315" spans="2:3">
      <c r="B2315" s="444"/>
      <c r="C2315" s="445"/>
    </row>
    <row r="2316" spans="2:3">
      <c r="B2316" s="444"/>
      <c r="C2316" s="445"/>
    </row>
    <row r="2317" spans="2:3">
      <c r="B2317" s="444"/>
      <c r="C2317" s="445"/>
    </row>
    <row r="2318" spans="2:3">
      <c r="B2318" s="444"/>
      <c r="C2318" s="445"/>
    </row>
    <row r="2319" spans="2:3">
      <c r="B2319" s="444"/>
      <c r="C2319" s="445"/>
    </row>
    <row r="2320" spans="2:3">
      <c r="B2320" s="444"/>
      <c r="C2320" s="445"/>
    </row>
    <row r="2321" spans="2:3">
      <c r="B2321" s="444"/>
      <c r="C2321" s="445"/>
    </row>
    <row r="2322" spans="2:3">
      <c r="B2322" s="444"/>
      <c r="C2322" s="445"/>
    </row>
    <row r="2323" spans="2:3">
      <c r="B2323" s="444"/>
      <c r="C2323" s="445"/>
    </row>
    <row r="2324" spans="2:3">
      <c r="B2324" s="444"/>
      <c r="C2324" s="445"/>
    </row>
    <row r="2325" spans="2:3">
      <c r="B2325" s="444"/>
      <c r="C2325" s="445"/>
    </row>
    <row r="2326" spans="2:3">
      <c r="B2326" s="444"/>
      <c r="C2326" s="445"/>
    </row>
    <row r="2327" spans="2:3">
      <c r="B2327" s="444"/>
      <c r="C2327" s="445"/>
    </row>
    <row r="2328" spans="2:3">
      <c r="B2328" s="444"/>
      <c r="C2328" s="445"/>
    </row>
    <row r="2329" spans="2:3">
      <c r="B2329" s="444"/>
      <c r="C2329" s="445"/>
    </row>
    <row r="2330" spans="2:3">
      <c r="B2330" s="444"/>
      <c r="C2330" s="445"/>
    </row>
    <row r="2331" spans="2:3">
      <c r="B2331" s="444"/>
      <c r="C2331" s="445"/>
    </row>
    <row r="2332" spans="2:3">
      <c r="B2332" s="444"/>
      <c r="C2332" s="445"/>
    </row>
    <row r="2333" spans="2:3">
      <c r="B2333" s="444"/>
      <c r="C2333" s="445"/>
    </row>
    <row r="2334" spans="2:3">
      <c r="B2334" s="444"/>
      <c r="C2334" s="445"/>
    </row>
    <row r="2335" spans="2:3">
      <c r="B2335" s="444"/>
      <c r="C2335" s="445"/>
    </row>
    <row r="2336" spans="2:3">
      <c r="B2336" s="444"/>
      <c r="C2336" s="445"/>
    </row>
    <row r="2337" spans="2:3">
      <c r="B2337" s="444"/>
      <c r="C2337" s="445"/>
    </row>
    <row r="2338" spans="2:3">
      <c r="B2338" s="444"/>
      <c r="C2338" s="445"/>
    </row>
    <row r="2339" spans="2:3">
      <c r="B2339" s="444"/>
      <c r="C2339" s="445"/>
    </row>
    <row r="2340" spans="2:3">
      <c r="B2340" s="444"/>
      <c r="C2340" s="445"/>
    </row>
    <row r="2341" spans="2:3">
      <c r="B2341" s="444"/>
      <c r="C2341" s="445"/>
    </row>
    <row r="2342" spans="2:3">
      <c r="B2342" s="444"/>
      <c r="C2342" s="445"/>
    </row>
    <row r="2343" spans="2:3">
      <c r="B2343" s="444"/>
      <c r="C2343" s="445"/>
    </row>
    <row r="2344" spans="2:3">
      <c r="B2344" s="444"/>
      <c r="C2344" s="445"/>
    </row>
    <row r="2345" spans="2:3">
      <c r="B2345" s="444"/>
      <c r="C2345" s="445"/>
    </row>
    <row r="2346" spans="2:3">
      <c r="B2346" s="444"/>
      <c r="C2346" s="445"/>
    </row>
    <row r="2347" spans="2:3">
      <c r="B2347" s="444"/>
      <c r="C2347" s="445"/>
    </row>
    <row r="2348" spans="2:3">
      <c r="B2348" s="444"/>
      <c r="C2348" s="445"/>
    </row>
    <row r="2349" spans="2:3">
      <c r="B2349" s="444"/>
      <c r="C2349" s="445"/>
    </row>
    <row r="2350" spans="2:3">
      <c r="B2350" s="444"/>
      <c r="C2350" s="445"/>
    </row>
    <row r="2351" spans="2:3">
      <c r="B2351" s="444"/>
      <c r="C2351" s="445"/>
    </row>
    <row r="2352" spans="2:3">
      <c r="B2352" s="444"/>
      <c r="C2352" s="445"/>
    </row>
    <row r="2353" spans="2:3">
      <c r="B2353" s="444"/>
      <c r="C2353" s="445"/>
    </row>
    <row r="2354" spans="2:3">
      <c r="B2354" s="444"/>
      <c r="C2354" s="445"/>
    </row>
    <row r="2355" spans="2:3">
      <c r="B2355" s="444"/>
      <c r="C2355" s="445"/>
    </row>
    <row r="2356" spans="2:3">
      <c r="B2356" s="444"/>
      <c r="C2356" s="445"/>
    </row>
    <row r="2357" spans="2:3">
      <c r="B2357" s="444"/>
      <c r="C2357" s="445"/>
    </row>
    <row r="2358" spans="2:3">
      <c r="B2358" s="444"/>
      <c r="C2358" s="445"/>
    </row>
    <row r="2359" spans="2:3">
      <c r="B2359" s="444"/>
      <c r="C2359" s="445"/>
    </row>
    <row r="2360" spans="2:3">
      <c r="B2360" s="444"/>
      <c r="C2360" s="445"/>
    </row>
    <row r="2361" spans="2:3">
      <c r="B2361" s="444"/>
      <c r="C2361" s="445"/>
    </row>
    <row r="2362" spans="2:3">
      <c r="B2362" s="444"/>
      <c r="C2362" s="445"/>
    </row>
    <row r="2363" spans="2:3">
      <c r="B2363" s="444"/>
      <c r="C2363" s="445"/>
    </row>
    <row r="2364" spans="2:3">
      <c r="B2364" s="444"/>
      <c r="C2364" s="445"/>
    </row>
    <row r="2365" spans="2:3">
      <c r="B2365" s="444"/>
      <c r="C2365" s="445"/>
    </row>
    <row r="2366" spans="2:3">
      <c r="B2366" s="444"/>
      <c r="C2366" s="445"/>
    </row>
    <row r="2367" spans="2:3">
      <c r="B2367" s="444"/>
      <c r="C2367" s="445"/>
    </row>
    <row r="2368" spans="2:3">
      <c r="B2368" s="444"/>
      <c r="C2368" s="445"/>
    </row>
    <row r="2369" spans="2:3">
      <c r="B2369" s="444"/>
      <c r="C2369" s="445"/>
    </row>
    <row r="2370" spans="2:3">
      <c r="B2370" s="444"/>
      <c r="C2370" s="445"/>
    </row>
    <row r="2371" spans="2:3">
      <c r="B2371" s="444"/>
      <c r="C2371" s="445"/>
    </row>
    <row r="2372" spans="2:3">
      <c r="B2372" s="444"/>
      <c r="C2372" s="445"/>
    </row>
    <row r="2373" spans="2:3">
      <c r="B2373" s="444"/>
      <c r="C2373" s="445"/>
    </row>
    <row r="2374" spans="2:3">
      <c r="B2374" s="444"/>
      <c r="C2374" s="445"/>
    </row>
    <row r="2375" spans="2:3">
      <c r="B2375" s="444"/>
      <c r="C2375" s="445"/>
    </row>
    <row r="2376" spans="2:3">
      <c r="B2376" s="444"/>
      <c r="C2376" s="445"/>
    </row>
    <row r="2377" spans="2:3">
      <c r="B2377" s="444"/>
      <c r="C2377" s="445"/>
    </row>
    <row r="2378" spans="2:3">
      <c r="B2378" s="444"/>
      <c r="C2378" s="445"/>
    </row>
    <row r="2379" spans="2:3">
      <c r="B2379" s="444"/>
      <c r="C2379" s="445"/>
    </row>
    <row r="2380" spans="2:3">
      <c r="B2380" s="444"/>
      <c r="C2380" s="445"/>
    </row>
    <row r="2381" spans="2:3">
      <c r="B2381" s="444"/>
      <c r="C2381" s="445"/>
    </row>
    <row r="2382" spans="2:3">
      <c r="B2382" s="444"/>
      <c r="C2382" s="445"/>
    </row>
    <row r="2383" spans="2:3">
      <c r="B2383" s="444"/>
      <c r="C2383" s="445"/>
    </row>
    <row r="2384" spans="2:3">
      <c r="B2384" s="444"/>
      <c r="C2384" s="445"/>
    </row>
    <row r="2385" spans="2:3">
      <c r="B2385" s="444"/>
      <c r="C2385" s="445"/>
    </row>
    <row r="2386" spans="2:3">
      <c r="B2386" s="444"/>
      <c r="C2386" s="445"/>
    </row>
    <row r="2387" spans="2:3">
      <c r="B2387" s="444"/>
      <c r="C2387" s="445"/>
    </row>
    <row r="2388" spans="2:3">
      <c r="B2388" s="444"/>
      <c r="C2388" s="445"/>
    </row>
    <row r="2389" spans="2:3">
      <c r="B2389" s="444"/>
      <c r="C2389" s="445"/>
    </row>
    <row r="2390" spans="2:3">
      <c r="B2390" s="444"/>
      <c r="C2390" s="445"/>
    </row>
    <row r="2391" spans="2:3">
      <c r="B2391" s="444"/>
      <c r="C2391" s="445"/>
    </row>
    <row r="2392" spans="2:3">
      <c r="B2392" s="444"/>
      <c r="C2392" s="445"/>
    </row>
    <row r="2393" spans="2:3">
      <c r="B2393" s="444"/>
      <c r="C2393" s="445"/>
    </row>
    <row r="2394" spans="2:3">
      <c r="B2394" s="444"/>
      <c r="C2394" s="445"/>
    </row>
    <row r="2395" spans="2:3">
      <c r="B2395" s="444"/>
      <c r="C2395" s="445"/>
    </row>
    <row r="2396" spans="2:3">
      <c r="B2396" s="444"/>
      <c r="C2396" s="445"/>
    </row>
    <row r="2397" spans="2:3">
      <c r="B2397" s="444"/>
      <c r="C2397" s="445"/>
    </row>
    <row r="2398" spans="2:3">
      <c r="B2398" s="444"/>
      <c r="C2398" s="445"/>
    </row>
    <row r="2399" spans="2:3">
      <c r="B2399" s="444"/>
      <c r="C2399" s="445"/>
    </row>
    <row r="2400" spans="2:3">
      <c r="B2400" s="444"/>
      <c r="C2400" s="445"/>
    </row>
    <row r="2401" spans="2:3">
      <c r="B2401" s="444"/>
      <c r="C2401" s="445"/>
    </row>
    <row r="2402" spans="2:3">
      <c r="B2402" s="444"/>
      <c r="C2402" s="445"/>
    </row>
    <row r="2403" spans="2:3">
      <c r="B2403" s="444"/>
      <c r="C2403" s="445"/>
    </row>
    <row r="2404" spans="2:3">
      <c r="B2404" s="444"/>
      <c r="C2404" s="445"/>
    </row>
    <row r="2405" spans="2:3">
      <c r="B2405" s="444"/>
      <c r="C2405" s="445"/>
    </row>
    <row r="2406" spans="2:3">
      <c r="B2406" s="444"/>
      <c r="C2406" s="445"/>
    </row>
    <row r="2407" spans="2:3">
      <c r="B2407" s="444"/>
      <c r="C2407" s="445"/>
    </row>
    <row r="2408" spans="2:3">
      <c r="B2408" s="444"/>
      <c r="C2408" s="445"/>
    </row>
    <row r="2409" spans="2:3">
      <c r="B2409" s="444"/>
      <c r="C2409" s="445"/>
    </row>
    <row r="2410" spans="2:3">
      <c r="B2410" s="444"/>
      <c r="C2410" s="445"/>
    </row>
    <row r="2411" spans="2:3">
      <c r="B2411" s="444"/>
      <c r="C2411" s="445"/>
    </row>
    <row r="2412" spans="2:3">
      <c r="B2412" s="444"/>
      <c r="C2412" s="445"/>
    </row>
    <row r="2413" spans="2:3">
      <c r="B2413" s="444"/>
      <c r="C2413" s="445"/>
    </row>
    <row r="2414" spans="2:3">
      <c r="B2414" s="444"/>
      <c r="C2414" s="445"/>
    </row>
    <row r="2415" spans="2:3">
      <c r="B2415" s="444"/>
      <c r="C2415" s="445"/>
    </row>
    <row r="2416" spans="2:3">
      <c r="B2416" s="444"/>
      <c r="C2416" s="445"/>
    </row>
    <row r="2417" spans="2:3">
      <c r="B2417" s="444"/>
      <c r="C2417" s="445"/>
    </row>
    <row r="2418" spans="2:3">
      <c r="B2418" s="444"/>
      <c r="C2418" s="445"/>
    </row>
    <row r="2419" spans="2:3">
      <c r="B2419" s="444"/>
      <c r="C2419" s="445"/>
    </row>
    <row r="2420" spans="2:3">
      <c r="B2420" s="444"/>
      <c r="C2420" s="445"/>
    </row>
    <row r="2421" spans="2:3">
      <c r="B2421" s="444"/>
      <c r="C2421" s="445"/>
    </row>
    <row r="2422" spans="2:3">
      <c r="B2422" s="444"/>
      <c r="C2422" s="445"/>
    </row>
    <row r="2423" spans="2:3">
      <c r="B2423" s="444"/>
      <c r="C2423" s="445"/>
    </row>
    <row r="2424" spans="2:3">
      <c r="B2424" s="444"/>
      <c r="C2424" s="445"/>
    </row>
    <row r="2425" spans="2:3">
      <c r="B2425" s="444"/>
      <c r="C2425" s="445"/>
    </row>
    <row r="2426" spans="2:3">
      <c r="B2426" s="444"/>
      <c r="C2426" s="445"/>
    </row>
    <row r="2427" spans="2:3">
      <c r="B2427" s="444"/>
      <c r="C2427" s="445"/>
    </row>
    <row r="2428" spans="2:3">
      <c r="B2428" s="444"/>
      <c r="C2428" s="445"/>
    </row>
    <row r="2429" spans="2:3">
      <c r="B2429" s="444"/>
      <c r="C2429" s="445"/>
    </row>
    <row r="2430" spans="2:3">
      <c r="B2430" s="444"/>
      <c r="C2430" s="445"/>
    </row>
    <row r="2431" spans="2:3">
      <c r="B2431" s="444"/>
      <c r="C2431" s="445"/>
    </row>
    <row r="2432" spans="2:3">
      <c r="B2432" s="444"/>
      <c r="C2432" s="445"/>
    </row>
    <row r="2433" spans="2:3">
      <c r="B2433" s="444"/>
      <c r="C2433" s="445"/>
    </row>
    <row r="2434" spans="2:3">
      <c r="B2434" s="444"/>
      <c r="C2434" s="445"/>
    </row>
    <row r="2435" spans="2:3">
      <c r="B2435" s="444"/>
      <c r="C2435" s="445"/>
    </row>
    <row r="2436" spans="2:3">
      <c r="B2436" s="444"/>
      <c r="C2436" s="445"/>
    </row>
    <row r="2437" spans="2:3">
      <c r="B2437" s="444"/>
      <c r="C2437" s="445"/>
    </row>
    <row r="2438" spans="2:3">
      <c r="B2438" s="444"/>
      <c r="C2438" s="445"/>
    </row>
    <row r="2439" spans="2:3">
      <c r="B2439" s="444"/>
      <c r="C2439" s="445"/>
    </row>
    <row r="2440" spans="2:3">
      <c r="B2440" s="444"/>
      <c r="C2440" s="445"/>
    </row>
    <row r="2441" spans="2:3">
      <c r="B2441" s="444"/>
      <c r="C2441" s="445"/>
    </row>
    <row r="2442" spans="2:3">
      <c r="B2442" s="444"/>
      <c r="C2442" s="445"/>
    </row>
    <row r="2443" spans="2:3">
      <c r="B2443" s="444"/>
      <c r="C2443" s="445"/>
    </row>
    <row r="2444" spans="2:3">
      <c r="B2444" s="444"/>
      <c r="C2444" s="445"/>
    </row>
    <row r="2445" spans="2:3">
      <c r="B2445" s="444"/>
      <c r="C2445" s="445"/>
    </row>
    <row r="2446" spans="2:3">
      <c r="B2446" s="444"/>
      <c r="C2446" s="445"/>
    </row>
    <row r="2447" spans="2:3">
      <c r="B2447" s="444"/>
      <c r="C2447" s="445"/>
    </row>
    <row r="2448" spans="2:3">
      <c r="B2448" s="444"/>
      <c r="C2448" s="445"/>
    </row>
    <row r="2449" spans="2:3">
      <c r="B2449" s="444"/>
      <c r="C2449" s="445"/>
    </row>
    <row r="2450" spans="2:3">
      <c r="B2450" s="444"/>
      <c r="C2450" s="445"/>
    </row>
    <row r="2451" spans="2:3">
      <c r="B2451" s="444"/>
      <c r="C2451" s="445"/>
    </row>
    <row r="2452" spans="2:3">
      <c r="B2452" s="444"/>
      <c r="C2452" s="445"/>
    </row>
    <row r="2453" spans="2:3">
      <c r="B2453" s="444"/>
      <c r="C2453" s="445"/>
    </row>
    <row r="2454" spans="2:3">
      <c r="B2454" s="444"/>
      <c r="C2454" s="445"/>
    </row>
    <row r="2455" spans="2:3">
      <c r="B2455" s="444"/>
      <c r="C2455" s="445"/>
    </row>
    <row r="2456" spans="2:3">
      <c r="B2456" s="444"/>
      <c r="C2456" s="445"/>
    </row>
    <row r="2457" spans="2:3">
      <c r="B2457" s="444"/>
      <c r="C2457" s="445"/>
    </row>
    <row r="2458" spans="2:3">
      <c r="B2458" s="444"/>
      <c r="C2458" s="445"/>
    </row>
    <row r="2459" spans="2:3">
      <c r="B2459" s="444"/>
      <c r="C2459" s="445"/>
    </row>
    <row r="2460" spans="2:3">
      <c r="B2460" s="444"/>
      <c r="C2460" s="445"/>
    </row>
    <row r="2461" spans="2:3">
      <c r="B2461" s="444"/>
      <c r="C2461" s="445"/>
    </row>
    <row r="2462" spans="2:3">
      <c r="B2462" s="444"/>
      <c r="C2462" s="445"/>
    </row>
    <row r="2463" spans="2:3">
      <c r="B2463" s="444"/>
      <c r="C2463" s="445"/>
    </row>
    <row r="2464" spans="2:3">
      <c r="B2464" s="444"/>
      <c r="C2464" s="445"/>
    </row>
    <row r="2465" spans="2:3">
      <c r="B2465" s="444"/>
      <c r="C2465" s="445"/>
    </row>
    <row r="2466" spans="2:3">
      <c r="B2466" s="444"/>
      <c r="C2466" s="445"/>
    </row>
    <row r="2467" spans="2:3">
      <c r="B2467" s="444"/>
      <c r="C2467" s="445"/>
    </row>
    <row r="2468" spans="2:3">
      <c r="B2468" s="444"/>
      <c r="C2468" s="445"/>
    </row>
    <row r="2469" spans="2:3">
      <c r="B2469" s="444"/>
      <c r="C2469" s="445"/>
    </row>
    <row r="2470" spans="2:3">
      <c r="B2470" s="444"/>
      <c r="C2470" s="445"/>
    </row>
    <row r="2471" spans="2:3">
      <c r="B2471" s="444"/>
      <c r="C2471" s="445"/>
    </row>
    <row r="2472" spans="2:3">
      <c r="B2472" s="444"/>
      <c r="C2472" s="445"/>
    </row>
    <row r="2473" spans="2:3">
      <c r="B2473" s="444"/>
      <c r="C2473" s="445"/>
    </row>
    <row r="2474" spans="2:3">
      <c r="B2474" s="444"/>
      <c r="C2474" s="445"/>
    </row>
    <row r="2475" spans="2:3">
      <c r="B2475" s="444"/>
      <c r="C2475" s="445"/>
    </row>
    <row r="2476" spans="2:3">
      <c r="B2476" s="444"/>
      <c r="C2476" s="445"/>
    </row>
    <row r="2477" spans="2:3">
      <c r="B2477" s="444"/>
      <c r="C2477" s="445"/>
    </row>
    <row r="2478" spans="2:3">
      <c r="B2478" s="444"/>
      <c r="C2478" s="445"/>
    </row>
    <row r="2479" spans="2:3">
      <c r="B2479" s="444"/>
      <c r="C2479" s="445"/>
    </row>
    <row r="2480" spans="2:3">
      <c r="B2480" s="444"/>
      <c r="C2480" s="445"/>
    </row>
    <row r="2481" spans="2:3">
      <c r="B2481" s="444"/>
      <c r="C2481" s="445"/>
    </row>
    <row r="2482" spans="2:3">
      <c r="B2482" s="444"/>
      <c r="C2482" s="445"/>
    </row>
    <row r="2483" spans="2:3">
      <c r="B2483" s="444"/>
      <c r="C2483" s="445"/>
    </row>
    <row r="2484" spans="2:3">
      <c r="B2484" s="444"/>
      <c r="C2484" s="445"/>
    </row>
    <row r="2485" spans="2:3">
      <c r="B2485" s="444"/>
      <c r="C2485" s="445"/>
    </row>
    <row r="2486" spans="2:3">
      <c r="B2486" s="444"/>
      <c r="C2486" s="445"/>
    </row>
    <row r="2487" spans="2:3">
      <c r="B2487" s="444"/>
      <c r="C2487" s="445"/>
    </row>
    <row r="2488" spans="2:3">
      <c r="B2488" s="444"/>
      <c r="C2488" s="445"/>
    </row>
    <row r="2489" spans="2:3">
      <c r="B2489" s="444"/>
      <c r="C2489" s="445"/>
    </row>
    <row r="2490" spans="2:3">
      <c r="B2490" s="444"/>
      <c r="C2490" s="445"/>
    </row>
    <row r="2491" spans="2:3">
      <c r="B2491" s="444"/>
      <c r="C2491" s="445"/>
    </row>
    <row r="2492" spans="2:3">
      <c r="B2492" s="444"/>
      <c r="C2492" s="445"/>
    </row>
    <row r="2493" spans="2:3">
      <c r="B2493" s="444"/>
      <c r="C2493" s="445"/>
    </row>
    <row r="2494" spans="2:3">
      <c r="B2494" s="444"/>
      <c r="C2494" s="445"/>
    </row>
    <row r="2495" spans="2:3">
      <c r="B2495" s="444"/>
      <c r="C2495" s="445"/>
    </row>
    <row r="2496" spans="2:3">
      <c r="B2496" s="444"/>
      <c r="C2496" s="445"/>
    </row>
    <row r="2497" spans="2:3">
      <c r="B2497" s="444"/>
      <c r="C2497" s="445"/>
    </row>
    <row r="2498" spans="2:3">
      <c r="B2498" s="444"/>
      <c r="C2498" s="445"/>
    </row>
    <row r="2499" spans="2:3">
      <c r="B2499" s="444"/>
      <c r="C2499" s="445"/>
    </row>
    <row r="2500" spans="2:3">
      <c r="B2500" s="444"/>
      <c r="C2500" s="445"/>
    </row>
    <row r="2501" spans="2:3">
      <c r="B2501" s="444"/>
      <c r="C2501" s="445"/>
    </row>
    <row r="2502" spans="2:3">
      <c r="B2502" s="444"/>
      <c r="C2502" s="445"/>
    </row>
    <row r="2503" spans="2:3">
      <c r="B2503" s="444"/>
      <c r="C2503" s="445"/>
    </row>
    <row r="2504" spans="2:3">
      <c r="B2504" s="444"/>
      <c r="C2504" s="445"/>
    </row>
    <row r="2505" spans="2:3">
      <c r="B2505" s="444"/>
      <c r="C2505" s="445"/>
    </row>
    <row r="2506" spans="2:3">
      <c r="B2506" s="444"/>
      <c r="C2506" s="445"/>
    </row>
    <row r="2507" spans="2:3">
      <c r="B2507" s="444"/>
      <c r="C2507" s="445"/>
    </row>
    <row r="2508" spans="2:3">
      <c r="B2508" s="444"/>
      <c r="C2508" s="445"/>
    </row>
    <row r="2509" spans="2:3">
      <c r="B2509" s="444"/>
      <c r="C2509" s="445"/>
    </row>
    <row r="2510" spans="2:3">
      <c r="B2510" s="444"/>
      <c r="C2510" s="445"/>
    </row>
    <row r="2511" spans="2:3">
      <c r="B2511" s="444"/>
      <c r="C2511" s="445"/>
    </row>
    <row r="2512" spans="2:3">
      <c r="B2512" s="444"/>
      <c r="C2512" s="445"/>
    </row>
    <row r="2513" spans="2:3">
      <c r="B2513" s="444"/>
      <c r="C2513" s="445"/>
    </row>
    <row r="2514" spans="2:3">
      <c r="B2514" s="444"/>
      <c r="C2514" s="445"/>
    </row>
    <row r="2515" spans="2:3">
      <c r="B2515" s="444"/>
      <c r="C2515" s="445"/>
    </row>
    <row r="2516" spans="2:3">
      <c r="B2516" s="444"/>
      <c r="C2516" s="445"/>
    </row>
    <row r="2517" spans="2:3">
      <c r="B2517" s="444"/>
      <c r="C2517" s="445"/>
    </row>
    <row r="2518" spans="2:3">
      <c r="B2518" s="444"/>
      <c r="C2518" s="445"/>
    </row>
    <row r="2519" spans="2:3">
      <c r="B2519" s="444"/>
      <c r="C2519" s="445"/>
    </row>
    <row r="2520" spans="2:3">
      <c r="B2520" s="444"/>
      <c r="C2520" s="445"/>
    </row>
    <row r="2521" spans="2:3">
      <c r="B2521" s="444"/>
      <c r="C2521" s="445"/>
    </row>
    <row r="2522" spans="2:3">
      <c r="B2522" s="444"/>
      <c r="C2522" s="445"/>
    </row>
    <row r="2523" spans="2:3">
      <c r="B2523" s="444"/>
      <c r="C2523" s="445"/>
    </row>
    <row r="2524" spans="2:3">
      <c r="B2524" s="444"/>
      <c r="C2524" s="445"/>
    </row>
    <row r="2525" spans="2:3">
      <c r="B2525" s="444"/>
      <c r="C2525" s="445"/>
    </row>
    <row r="2526" spans="2:3">
      <c r="B2526" s="444"/>
      <c r="C2526" s="445"/>
    </row>
    <row r="2527" spans="2:3">
      <c r="B2527" s="444"/>
      <c r="C2527" s="445"/>
    </row>
    <row r="2528" spans="2:3">
      <c r="B2528" s="444"/>
      <c r="C2528" s="445"/>
    </row>
    <row r="2529" spans="2:3">
      <c r="B2529" s="444"/>
      <c r="C2529" s="445"/>
    </row>
    <row r="2530" spans="2:3">
      <c r="B2530" s="444"/>
      <c r="C2530" s="445"/>
    </row>
    <row r="2531" spans="2:3">
      <c r="B2531" s="444"/>
      <c r="C2531" s="445"/>
    </row>
    <row r="2532" spans="2:3">
      <c r="B2532" s="444"/>
      <c r="C2532" s="445"/>
    </row>
    <row r="2533" spans="2:3">
      <c r="B2533" s="444"/>
      <c r="C2533" s="445"/>
    </row>
    <row r="2534" spans="2:3">
      <c r="B2534" s="444"/>
      <c r="C2534" s="445"/>
    </row>
    <row r="2535" spans="2:3">
      <c r="B2535" s="444"/>
      <c r="C2535" s="445"/>
    </row>
    <row r="2536" spans="2:3">
      <c r="B2536" s="444"/>
      <c r="C2536" s="445"/>
    </row>
    <row r="2537" spans="2:3">
      <c r="B2537" s="444"/>
      <c r="C2537" s="445"/>
    </row>
    <row r="2538" spans="2:3">
      <c r="B2538" s="444"/>
      <c r="C2538" s="445"/>
    </row>
    <row r="2539" spans="2:3">
      <c r="B2539" s="444"/>
      <c r="C2539" s="445"/>
    </row>
    <row r="2540" spans="2:3">
      <c r="B2540" s="444"/>
      <c r="C2540" s="445"/>
    </row>
    <row r="2541" spans="2:3">
      <c r="B2541" s="444"/>
      <c r="C2541" s="445"/>
    </row>
    <row r="2542" spans="2:3">
      <c r="B2542" s="444"/>
      <c r="C2542" s="445"/>
    </row>
    <row r="2543" spans="2:3">
      <c r="B2543" s="444"/>
      <c r="C2543" s="445"/>
    </row>
    <row r="2544" spans="2:3">
      <c r="B2544" s="444"/>
      <c r="C2544" s="445"/>
    </row>
    <row r="2545" spans="2:3">
      <c r="B2545" s="444"/>
      <c r="C2545" s="445"/>
    </row>
    <row r="2546" spans="2:3">
      <c r="B2546" s="444"/>
      <c r="C2546" s="445"/>
    </row>
    <row r="2547" spans="2:3">
      <c r="B2547" s="444"/>
      <c r="C2547" s="445"/>
    </row>
    <row r="2548" spans="2:3">
      <c r="B2548" s="444"/>
      <c r="C2548" s="445"/>
    </row>
    <row r="2549" spans="2:3">
      <c r="B2549" s="444"/>
      <c r="C2549" s="445"/>
    </row>
    <row r="2550" spans="2:3">
      <c r="B2550" s="444"/>
      <c r="C2550" s="445"/>
    </row>
    <row r="2551" spans="2:3">
      <c r="B2551" s="444"/>
      <c r="C2551" s="445"/>
    </row>
    <row r="2552" spans="2:3">
      <c r="B2552" s="444"/>
      <c r="C2552" s="445"/>
    </row>
    <row r="2553" spans="2:3">
      <c r="B2553" s="444"/>
      <c r="C2553" s="445"/>
    </row>
    <row r="2554" spans="2:3">
      <c r="B2554" s="444"/>
      <c r="C2554" s="445"/>
    </row>
    <row r="2555" spans="2:3">
      <c r="B2555" s="444"/>
      <c r="C2555" s="445"/>
    </row>
    <row r="2556" spans="2:3">
      <c r="B2556" s="444"/>
      <c r="C2556" s="445"/>
    </row>
    <row r="2557" spans="2:3">
      <c r="B2557" s="444"/>
      <c r="C2557" s="445"/>
    </row>
    <row r="2558" spans="2:3">
      <c r="B2558" s="444"/>
      <c r="C2558" s="445"/>
    </row>
    <row r="2559" spans="2:3">
      <c r="B2559" s="444"/>
      <c r="C2559" s="445"/>
    </row>
    <row r="2560" spans="2:3">
      <c r="B2560" s="444"/>
      <c r="C2560" s="445"/>
    </row>
    <row r="2561" spans="2:3">
      <c r="B2561" s="444"/>
      <c r="C2561" s="445"/>
    </row>
    <row r="2562" spans="2:3">
      <c r="B2562" s="444"/>
      <c r="C2562" s="445"/>
    </row>
    <row r="2563" spans="2:3">
      <c r="B2563" s="444"/>
      <c r="C2563" s="445"/>
    </row>
    <row r="2564" spans="2:3">
      <c r="B2564" s="444"/>
      <c r="C2564" s="445"/>
    </row>
    <row r="2565" spans="2:3">
      <c r="B2565" s="444"/>
      <c r="C2565" s="445"/>
    </row>
    <row r="2566" spans="2:3">
      <c r="B2566" s="444"/>
      <c r="C2566" s="445"/>
    </row>
    <row r="2567" spans="2:3">
      <c r="B2567" s="444"/>
      <c r="C2567" s="445"/>
    </row>
    <row r="2568" spans="2:3">
      <c r="B2568" s="444"/>
      <c r="C2568" s="445"/>
    </row>
    <row r="2569" spans="2:3">
      <c r="B2569" s="444"/>
      <c r="C2569" s="445"/>
    </row>
    <row r="2570" spans="2:3">
      <c r="B2570" s="444"/>
      <c r="C2570" s="445"/>
    </row>
    <row r="2571" spans="2:3">
      <c r="B2571" s="444"/>
      <c r="C2571" s="445"/>
    </row>
    <row r="2572" spans="2:3">
      <c r="B2572" s="444"/>
      <c r="C2572" s="445"/>
    </row>
    <row r="2573" spans="2:3">
      <c r="B2573" s="444"/>
      <c r="C2573" s="445"/>
    </row>
    <row r="2574" spans="2:3">
      <c r="B2574" s="444"/>
      <c r="C2574" s="445"/>
    </row>
    <row r="2575" spans="2:3">
      <c r="B2575" s="444"/>
      <c r="C2575" s="445"/>
    </row>
    <row r="2576" spans="2:3">
      <c r="B2576" s="444"/>
      <c r="C2576" s="445"/>
    </row>
    <row r="2577" spans="2:3">
      <c r="B2577" s="444"/>
      <c r="C2577" s="445"/>
    </row>
    <row r="2578" spans="2:3">
      <c r="B2578" s="444"/>
      <c r="C2578" s="445"/>
    </row>
    <row r="2579" spans="2:3">
      <c r="B2579" s="444"/>
      <c r="C2579" s="445"/>
    </row>
    <row r="2580" spans="2:3">
      <c r="B2580" s="444"/>
      <c r="C2580" s="445"/>
    </row>
    <row r="2581" spans="2:3">
      <c r="B2581" s="444"/>
      <c r="C2581" s="445"/>
    </row>
    <row r="2582" spans="2:3">
      <c r="B2582" s="444"/>
      <c r="C2582" s="445"/>
    </row>
    <row r="2583" spans="2:3">
      <c r="B2583" s="444"/>
      <c r="C2583" s="445"/>
    </row>
    <row r="2584" spans="2:3">
      <c r="B2584" s="444"/>
      <c r="C2584" s="445"/>
    </row>
    <row r="2585" spans="2:3">
      <c r="B2585" s="444"/>
      <c r="C2585" s="445"/>
    </row>
    <row r="2586" spans="2:3">
      <c r="B2586" s="444"/>
      <c r="C2586" s="445"/>
    </row>
    <row r="2587" spans="2:3">
      <c r="B2587" s="444"/>
      <c r="C2587" s="445"/>
    </row>
    <row r="2588" spans="2:3">
      <c r="B2588" s="444"/>
      <c r="C2588" s="445"/>
    </row>
    <row r="2589" spans="2:3">
      <c r="B2589" s="444"/>
      <c r="C2589" s="445"/>
    </row>
    <row r="2590" spans="2:3">
      <c r="B2590" s="444"/>
      <c r="C2590" s="445"/>
    </row>
    <row r="2591" spans="2:3">
      <c r="B2591" s="444"/>
      <c r="C2591" s="445"/>
    </row>
    <row r="2592" spans="2:3">
      <c r="B2592" s="444"/>
      <c r="C2592" s="445"/>
    </row>
    <row r="2593" spans="2:3">
      <c r="B2593" s="444"/>
      <c r="C2593" s="445"/>
    </row>
    <row r="2594" spans="2:3">
      <c r="B2594" s="444"/>
      <c r="C2594" s="445"/>
    </row>
    <row r="2595" spans="2:3">
      <c r="B2595" s="444"/>
      <c r="C2595" s="445"/>
    </row>
    <row r="2596" spans="2:3">
      <c r="B2596" s="444"/>
      <c r="C2596" s="445"/>
    </row>
    <row r="2597" spans="2:3">
      <c r="B2597" s="444"/>
      <c r="C2597" s="445"/>
    </row>
    <row r="2598" spans="2:3">
      <c r="B2598" s="444"/>
      <c r="C2598" s="445"/>
    </row>
    <row r="2599" spans="2:3">
      <c r="B2599" s="444"/>
      <c r="C2599" s="445"/>
    </row>
    <row r="2600" spans="2:3">
      <c r="B2600" s="444"/>
      <c r="C2600" s="445"/>
    </row>
    <row r="2601" spans="2:3">
      <c r="B2601" s="444"/>
      <c r="C2601" s="445"/>
    </row>
    <row r="2602" spans="2:3">
      <c r="B2602" s="444"/>
      <c r="C2602" s="445"/>
    </row>
    <row r="2603" spans="2:3">
      <c r="B2603" s="444"/>
      <c r="C2603" s="445"/>
    </row>
    <row r="2604" spans="2:3">
      <c r="B2604" s="444"/>
      <c r="C2604" s="445"/>
    </row>
    <row r="2605" spans="2:3">
      <c r="B2605" s="444"/>
      <c r="C2605" s="445"/>
    </row>
    <row r="2606" spans="2:3">
      <c r="B2606" s="444"/>
      <c r="C2606" s="445"/>
    </row>
    <row r="2607" spans="2:3">
      <c r="B2607" s="444"/>
      <c r="C2607" s="445"/>
    </row>
    <row r="2608" spans="2:3">
      <c r="B2608" s="444"/>
      <c r="C2608" s="445"/>
    </row>
    <row r="2609" spans="2:3">
      <c r="B2609" s="444"/>
      <c r="C2609" s="445"/>
    </row>
    <row r="2610" spans="2:3">
      <c r="B2610" s="444"/>
      <c r="C2610" s="445"/>
    </row>
    <row r="2611" spans="2:3">
      <c r="B2611" s="444"/>
      <c r="C2611" s="445"/>
    </row>
    <row r="2612" spans="2:3">
      <c r="B2612" s="444"/>
      <c r="C2612" s="445"/>
    </row>
    <row r="2613" spans="2:3">
      <c r="B2613" s="444"/>
      <c r="C2613" s="445"/>
    </row>
    <row r="2614" spans="2:3">
      <c r="B2614" s="444"/>
      <c r="C2614" s="445"/>
    </row>
    <row r="2615" spans="2:3">
      <c r="B2615" s="444"/>
      <c r="C2615" s="445"/>
    </row>
    <row r="2616" spans="2:3">
      <c r="B2616" s="444"/>
      <c r="C2616" s="445"/>
    </row>
    <row r="2617" spans="2:3">
      <c r="B2617" s="444"/>
      <c r="C2617" s="445"/>
    </row>
    <row r="2618" spans="2:3">
      <c r="B2618" s="444"/>
      <c r="C2618" s="445"/>
    </row>
    <row r="2619" spans="2:3">
      <c r="B2619" s="444"/>
      <c r="C2619" s="445"/>
    </row>
    <row r="2620" spans="2:3">
      <c r="B2620" s="444"/>
      <c r="C2620" s="445"/>
    </row>
    <row r="2621" spans="2:3">
      <c r="B2621" s="444"/>
      <c r="C2621" s="445"/>
    </row>
    <row r="2622" spans="2:3">
      <c r="B2622" s="444"/>
      <c r="C2622" s="445"/>
    </row>
    <row r="2623" spans="2:3">
      <c r="B2623" s="444"/>
      <c r="C2623" s="445"/>
    </row>
    <row r="2624" spans="2:3">
      <c r="B2624" s="444"/>
      <c r="C2624" s="445"/>
    </row>
    <row r="2625" spans="2:3">
      <c r="B2625" s="444"/>
      <c r="C2625" s="445"/>
    </row>
    <row r="2626" spans="2:3">
      <c r="B2626" s="444"/>
      <c r="C2626" s="445"/>
    </row>
    <row r="2627" spans="2:3">
      <c r="B2627" s="444"/>
      <c r="C2627" s="445"/>
    </row>
    <row r="2628" spans="2:3">
      <c r="B2628" s="444"/>
      <c r="C2628" s="445"/>
    </row>
    <row r="2629" spans="2:3">
      <c r="B2629" s="444"/>
      <c r="C2629" s="445"/>
    </row>
    <row r="2630" spans="2:3">
      <c r="B2630" s="444"/>
      <c r="C2630" s="445"/>
    </row>
    <row r="2631" spans="2:3">
      <c r="B2631" s="444"/>
      <c r="C2631" s="445"/>
    </row>
    <row r="2632" spans="2:3">
      <c r="B2632" s="444"/>
      <c r="C2632" s="445"/>
    </row>
    <row r="2633" spans="2:3">
      <c r="B2633" s="444"/>
      <c r="C2633" s="445"/>
    </row>
    <row r="2634" spans="2:3">
      <c r="B2634" s="444"/>
      <c r="C2634" s="445"/>
    </row>
    <row r="2635" spans="2:3">
      <c r="B2635" s="444"/>
      <c r="C2635" s="445"/>
    </row>
    <row r="2636" spans="2:3">
      <c r="B2636" s="444"/>
      <c r="C2636" s="445"/>
    </row>
    <row r="2637" spans="2:3">
      <c r="B2637" s="444"/>
      <c r="C2637" s="445"/>
    </row>
    <row r="2638" spans="2:3">
      <c r="B2638" s="444"/>
      <c r="C2638" s="445"/>
    </row>
    <row r="2639" spans="2:3">
      <c r="B2639" s="444"/>
      <c r="C2639" s="445"/>
    </row>
    <row r="2640" spans="2:3">
      <c r="B2640" s="444"/>
      <c r="C2640" s="445"/>
    </row>
    <row r="2641" spans="2:3">
      <c r="B2641" s="444"/>
      <c r="C2641" s="445"/>
    </row>
    <row r="2642" spans="2:3">
      <c r="B2642" s="444"/>
      <c r="C2642" s="445"/>
    </row>
    <row r="2643" spans="2:3">
      <c r="B2643" s="444"/>
      <c r="C2643" s="445"/>
    </row>
    <row r="2644" spans="2:3">
      <c r="B2644" s="444"/>
      <c r="C2644" s="445"/>
    </row>
    <row r="2645" spans="2:3">
      <c r="B2645" s="444"/>
      <c r="C2645" s="445"/>
    </row>
    <row r="2646" spans="2:3">
      <c r="B2646" s="444"/>
      <c r="C2646" s="445"/>
    </row>
    <row r="2647" spans="2:3">
      <c r="B2647" s="444"/>
      <c r="C2647" s="445"/>
    </row>
    <row r="2648" spans="2:3">
      <c r="B2648" s="444"/>
      <c r="C2648" s="445"/>
    </row>
    <row r="2649" spans="2:3">
      <c r="B2649" s="444"/>
      <c r="C2649" s="445"/>
    </row>
    <row r="2650" spans="2:3">
      <c r="B2650" s="444"/>
      <c r="C2650" s="445"/>
    </row>
    <row r="2651" spans="2:3">
      <c r="B2651" s="444"/>
      <c r="C2651" s="445"/>
    </row>
    <row r="2652" spans="2:3">
      <c r="B2652" s="444"/>
      <c r="C2652" s="445"/>
    </row>
    <row r="2653" spans="2:3">
      <c r="B2653" s="444"/>
      <c r="C2653" s="445"/>
    </row>
    <row r="2654" spans="2:3">
      <c r="B2654" s="444"/>
      <c r="C2654" s="445"/>
    </row>
    <row r="2655" spans="2:3">
      <c r="B2655" s="444"/>
      <c r="C2655" s="445"/>
    </row>
    <row r="2656" spans="2:3">
      <c r="B2656" s="444"/>
      <c r="C2656" s="445"/>
    </row>
    <row r="2657" spans="2:3">
      <c r="B2657" s="444"/>
      <c r="C2657" s="445"/>
    </row>
    <row r="2658" spans="2:3">
      <c r="B2658" s="444"/>
      <c r="C2658" s="445"/>
    </row>
    <row r="2659" spans="2:3">
      <c r="B2659" s="444"/>
      <c r="C2659" s="445"/>
    </row>
    <row r="2660" spans="2:3">
      <c r="B2660" s="444"/>
      <c r="C2660" s="445"/>
    </row>
    <row r="2661" spans="2:3">
      <c r="B2661" s="444"/>
      <c r="C2661" s="445"/>
    </row>
    <row r="2662" spans="2:3">
      <c r="B2662" s="444"/>
      <c r="C2662" s="445"/>
    </row>
    <row r="2663" spans="2:3">
      <c r="B2663" s="444"/>
      <c r="C2663" s="445"/>
    </row>
    <row r="2664" spans="2:3">
      <c r="B2664" s="444"/>
      <c r="C2664" s="445"/>
    </row>
    <row r="2665" spans="2:3">
      <c r="B2665" s="444"/>
      <c r="C2665" s="445"/>
    </row>
    <row r="2666" spans="2:3">
      <c r="B2666" s="444"/>
      <c r="C2666" s="445"/>
    </row>
    <row r="2667" spans="2:3">
      <c r="B2667" s="444"/>
      <c r="C2667" s="445"/>
    </row>
    <row r="2668" spans="2:3">
      <c r="B2668" s="444"/>
      <c r="C2668" s="445"/>
    </row>
    <row r="2669" spans="2:3">
      <c r="B2669" s="444"/>
      <c r="C2669" s="445"/>
    </row>
    <row r="2670" spans="2:3">
      <c r="B2670" s="444"/>
      <c r="C2670" s="445"/>
    </row>
    <row r="2671" spans="2:3">
      <c r="B2671" s="444"/>
      <c r="C2671" s="445"/>
    </row>
    <row r="2672" spans="2:3">
      <c r="B2672" s="444"/>
      <c r="C2672" s="445"/>
    </row>
    <row r="2673" spans="2:3">
      <c r="B2673" s="444"/>
      <c r="C2673" s="445"/>
    </row>
    <row r="2674" spans="2:3">
      <c r="B2674" s="444"/>
      <c r="C2674" s="445"/>
    </row>
    <row r="2675" spans="2:3">
      <c r="B2675" s="444"/>
      <c r="C2675" s="445"/>
    </row>
    <row r="2676" spans="2:3">
      <c r="B2676" s="444"/>
      <c r="C2676" s="445"/>
    </row>
    <row r="2677" spans="2:3">
      <c r="B2677" s="444"/>
      <c r="C2677" s="445"/>
    </row>
    <row r="2678" spans="2:3">
      <c r="B2678" s="444"/>
      <c r="C2678" s="445"/>
    </row>
    <row r="2679" spans="2:3">
      <c r="B2679" s="444"/>
      <c r="C2679" s="445"/>
    </row>
    <row r="2680" spans="2:3">
      <c r="B2680" s="444"/>
      <c r="C2680" s="445"/>
    </row>
    <row r="2681" spans="2:3">
      <c r="B2681" s="444"/>
      <c r="C2681" s="445"/>
    </row>
    <row r="2682" spans="2:3">
      <c r="B2682" s="444"/>
      <c r="C2682" s="445"/>
    </row>
    <row r="2683" spans="2:3">
      <c r="B2683" s="444"/>
      <c r="C2683" s="445"/>
    </row>
    <row r="2684" spans="2:3">
      <c r="B2684" s="444"/>
      <c r="C2684" s="445"/>
    </row>
    <row r="2685" spans="2:3">
      <c r="B2685" s="444"/>
      <c r="C2685" s="445"/>
    </row>
    <row r="2686" spans="2:3">
      <c r="B2686" s="444"/>
      <c r="C2686" s="445"/>
    </row>
    <row r="2687" spans="2:3">
      <c r="B2687" s="444"/>
      <c r="C2687" s="445"/>
    </row>
    <row r="2688" spans="2:3">
      <c r="B2688" s="444"/>
      <c r="C2688" s="445"/>
    </row>
    <row r="2689" spans="2:3">
      <c r="B2689" s="444"/>
      <c r="C2689" s="445"/>
    </row>
    <row r="2690" spans="2:3">
      <c r="B2690" s="444"/>
      <c r="C2690" s="445"/>
    </row>
    <row r="2691" spans="2:3">
      <c r="B2691" s="444"/>
      <c r="C2691" s="445"/>
    </row>
    <row r="2692" spans="2:3">
      <c r="B2692" s="444"/>
      <c r="C2692" s="445"/>
    </row>
    <row r="2693" spans="2:3">
      <c r="B2693" s="444"/>
      <c r="C2693" s="445"/>
    </row>
    <row r="2694" spans="2:3">
      <c r="B2694" s="444"/>
      <c r="C2694" s="445"/>
    </row>
    <row r="2695" spans="2:3">
      <c r="B2695" s="444"/>
      <c r="C2695" s="445"/>
    </row>
    <row r="2696" spans="2:3">
      <c r="B2696" s="444"/>
      <c r="C2696" s="445"/>
    </row>
    <row r="2697" spans="2:3">
      <c r="B2697" s="444"/>
      <c r="C2697" s="445"/>
    </row>
    <row r="2698" spans="2:3">
      <c r="B2698" s="444"/>
      <c r="C2698" s="445"/>
    </row>
    <row r="2699" spans="2:3">
      <c r="B2699" s="444"/>
      <c r="C2699" s="445"/>
    </row>
    <row r="2700" spans="2:3">
      <c r="B2700" s="444"/>
      <c r="C2700" s="445"/>
    </row>
    <row r="2701" spans="2:3">
      <c r="B2701" s="444"/>
      <c r="C2701" s="445"/>
    </row>
    <row r="2702" spans="2:3">
      <c r="B2702" s="444"/>
      <c r="C2702" s="445"/>
    </row>
    <row r="2703" spans="2:3">
      <c r="B2703" s="444"/>
      <c r="C2703" s="445"/>
    </row>
    <row r="2704" spans="2:3">
      <c r="B2704" s="444"/>
      <c r="C2704" s="445"/>
    </row>
    <row r="2705" spans="2:3">
      <c r="B2705" s="444"/>
      <c r="C2705" s="445"/>
    </row>
    <row r="2706" spans="2:3">
      <c r="B2706" s="444"/>
      <c r="C2706" s="445"/>
    </row>
    <row r="2707" spans="2:3">
      <c r="B2707" s="444"/>
      <c r="C2707" s="445"/>
    </row>
    <row r="2708" spans="2:3">
      <c r="B2708" s="444"/>
      <c r="C2708" s="445"/>
    </row>
    <row r="2709" spans="2:3">
      <c r="B2709" s="444"/>
      <c r="C2709" s="445"/>
    </row>
    <row r="2710" spans="2:3">
      <c r="B2710" s="444"/>
      <c r="C2710" s="445"/>
    </row>
    <row r="2711" spans="2:3">
      <c r="B2711" s="444"/>
      <c r="C2711" s="445"/>
    </row>
    <row r="2712" spans="2:3">
      <c r="B2712" s="444"/>
      <c r="C2712" s="445"/>
    </row>
    <row r="2713" spans="2:3">
      <c r="B2713" s="444"/>
      <c r="C2713" s="445"/>
    </row>
    <row r="2714" spans="2:3">
      <c r="B2714" s="444"/>
      <c r="C2714" s="445"/>
    </row>
    <row r="2715" spans="2:3">
      <c r="B2715" s="444"/>
      <c r="C2715" s="445"/>
    </row>
    <row r="2716" spans="2:3">
      <c r="B2716" s="444"/>
      <c r="C2716" s="445"/>
    </row>
    <row r="2717" spans="2:3">
      <c r="B2717" s="444"/>
      <c r="C2717" s="445"/>
    </row>
    <row r="2718" spans="2:3">
      <c r="B2718" s="444"/>
      <c r="C2718" s="445"/>
    </row>
    <row r="2719" spans="2:3">
      <c r="B2719" s="444"/>
      <c r="C2719" s="445"/>
    </row>
    <row r="2720" spans="2:3">
      <c r="B2720" s="444"/>
      <c r="C2720" s="445"/>
    </row>
    <row r="2721" spans="2:3">
      <c r="B2721" s="444"/>
      <c r="C2721" s="445"/>
    </row>
    <row r="2722" spans="2:3">
      <c r="B2722" s="444"/>
      <c r="C2722" s="445"/>
    </row>
    <row r="2723" spans="2:3">
      <c r="B2723" s="444"/>
      <c r="C2723" s="445"/>
    </row>
    <row r="2724" spans="2:3">
      <c r="B2724" s="444"/>
      <c r="C2724" s="445"/>
    </row>
    <row r="2725" spans="2:3">
      <c r="B2725" s="444"/>
      <c r="C2725" s="445"/>
    </row>
    <row r="2726" spans="2:3">
      <c r="B2726" s="444"/>
      <c r="C2726" s="445"/>
    </row>
    <row r="2727" spans="2:3">
      <c r="B2727" s="444"/>
      <c r="C2727" s="445"/>
    </row>
    <row r="2728" spans="2:3">
      <c r="B2728" s="444"/>
      <c r="C2728" s="445"/>
    </row>
    <row r="2729" spans="2:3">
      <c r="B2729" s="444"/>
      <c r="C2729" s="445"/>
    </row>
    <row r="2730" spans="2:3">
      <c r="B2730" s="444"/>
      <c r="C2730" s="445"/>
    </row>
    <row r="2731" spans="2:3">
      <c r="B2731" s="444"/>
      <c r="C2731" s="445"/>
    </row>
    <row r="2732" spans="2:3">
      <c r="B2732" s="444"/>
      <c r="C2732" s="445"/>
    </row>
    <row r="2733" spans="2:3">
      <c r="B2733" s="444"/>
      <c r="C2733" s="445"/>
    </row>
    <row r="2734" spans="2:3">
      <c r="B2734" s="444"/>
      <c r="C2734" s="445"/>
    </row>
    <row r="2735" spans="2:3">
      <c r="B2735" s="444"/>
      <c r="C2735" s="445"/>
    </row>
    <row r="2736" spans="2:3">
      <c r="B2736" s="444"/>
      <c r="C2736" s="445"/>
    </row>
    <row r="2737" spans="2:3">
      <c r="B2737" s="444"/>
      <c r="C2737" s="445"/>
    </row>
    <row r="2738" spans="2:3">
      <c r="B2738" s="444"/>
      <c r="C2738" s="445"/>
    </row>
    <row r="2739" spans="2:3">
      <c r="B2739" s="444"/>
      <c r="C2739" s="445"/>
    </row>
    <row r="2740" spans="2:3">
      <c r="B2740" s="444"/>
      <c r="C2740" s="445"/>
    </row>
    <row r="2741" spans="2:3">
      <c r="B2741" s="444"/>
      <c r="C2741" s="445"/>
    </row>
    <row r="2742" spans="2:3">
      <c r="B2742" s="444"/>
      <c r="C2742" s="445"/>
    </row>
    <row r="2743" spans="2:3">
      <c r="B2743" s="444"/>
      <c r="C2743" s="445"/>
    </row>
    <row r="2744" spans="2:3">
      <c r="B2744" s="444"/>
      <c r="C2744" s="445"/>
    </row>
    <row r="2745" spans="2:3">
      <c r="B2745" s="444"/>
      <c r="C2745" s="445"/>
    </row>
    <row r="2746" spans="2:3">
      <c r="B2746" s="444"/>
      <c r="C2746" s="445"/>
    </row>
    <row r="2747" spans="2:3">
      <c r="B2747" s="444"/>
      <c r="C2747" s="445"/>
    </row>
    <row r="2748" spans="2:3">
      <c r="B2748" s="444"/>
      <c r="C2748" s="445"/>
    </row>
    <row r="2749" spans="2:3">
      <c r="B2749" s="444"/>
      <c r="C2749" s="445"/>
    </row>
    <row r="2750" spans="2:3">
      <c r="B2750" s="444"/>
      <c r="C2750" s="445"/>
    </row>
    <row r="2751" spans="2:3">
      <c r="B2751" s="444"/>
      <c r="C2751" s="445"/>
    </row>
    <row r="2752" spans="2:3">
      <c r="B2752" s="444"/>
      <c r="C2752" s="445"/>
    </row>
    <row r="2753" spans="2:3">
      <c r="B2753" s="444"/>
      <c r="C2753" s="445"/>
    </row>
    <row r="2754" spans="2:3">
      <c r="B2754" s="444"/>
      <c r="C2754" s="445"/>
    </row>
    <row r="2755" spans="2:3">
      <c r="B2755" s="444"/>
      <c r="C2755" s="445"/>
    </row>
    <row r="2756" spans="2:3">
      <c r="B2756" s="444"/>
      <c r="C2756" s="445"/>
    </row>
    <row r="2757" spans="2:3">
      <c r="B2757" s="444"/>
      <c r="C2757" s="445"/>
    </row>
    <row r="2758" spans="2:3">
      <c r="B2758" s="444"/>
      <c r="C2758" s="445"/>
    </row>
    <row r="2759" spans="2:3">
      <c r="B2759" s="444"/>
      <c r="C2759" s="445"/>
    </row>
    <row r="2760" spans="2:3">
      <c r="B2760" s="444"/>
      <c r="C2760" s="445"/>
    </row>
    <row r="2761" spans="2:3">
      <c r="B2761" s="444"/>
      <c r="C2761" s="445"/>
    </row>
    <row r="2762" spans="2:3">
      <c r="B2762" s="444"/>
      <c r="C2762" s="445"/>
    </row>
    <row r="2763" spans="2:3">
      <c r="B2763" s="444"/>
      <c r="C2763" s="445"/>
    </row>
    <row r="2764" spans="2:3">
      <c r="B2764" s="444"/>
      <c r="C2764" s="445"/>
    </row>
    <row r="2765" spans="2:3">
      <c r="B2765" s="444"/>
      <c r="C2765" s="445"/>
    </row>
    <row r="2766" spans="2:3">
      <c r="B2766" s="444"/>
      <c r="C2766" s="445"/>
    </row>
    <row r="2767" spans="2:3">
      <c r="B2767" s="444"/>
      <c r="C2767" s="445"/>
    </row>
    <row r="2768" spans="2:3">
      <c r="B2768" s="444"/>
      <c r="C2768" s="445"/>
    </row>
    <row r="2769" spans="2:3">
      <c r="B2769" s="444"/>
      <c r="C2769" s="445"/>
    </row>
    <row r="2770" spans="2:3">
      <c r="B2770" s="444"/>
      <c r="C2770" s="445"/>
    </row>
    <row r="2771" spans="2:3">
      <c r="B2771" s="444"/>
      <c r="C2771" s="445"/>
    </row>
    <row r="2772" spans="2:3">
      <c r="B2772" s="444"/>
      <c r="C2772" s="445"/>
    </row>
    <row r="2773" spans="2:3">
      <c r="B2773" s="444"/>
      <c r="C2773" s="445"/>
    </row>
    <row r="2774" spans="2:3">
      <c r="B2774" s="444"/>
      <c r="C2774" s="445"/>
    </row>
    <row r="2775" spans="2:3">
      <c r="B2775" s="444"/>
      <c r="C2775" s="445"/>
    </row>
    <row r="2776" spans="2:3">
      <c r="B2776" s="444"/>
      <c r="C2776" s="445"/>
    </row>
    <row r="2777" spans="2:3">
      <c r="B2777" s="444"/>
      <c r="C2777" s="445"/>
    </row>
    <row r="2778" spans="2:3">
      <c r="B2778" s="444"/>
      <c r="C2778" s="445"/>
    </row>
    <row r="2779" spans="2:3">
      <c r="B2779" s="444"/>
      <c r="C2779" s="445"/>
    </row>
    <row r="2780" spans="2:3">
      <c r="B2780" s="444"/>
      <c r="C2780" s="445"/>
    </row>
    <row r="2781" spans="2:3">
      <c r="B2781" s="444"/>
      <c r="C2781" s="445"/>
    </row>
    <row r="2782" spans="2:3">
      <c r="B2782" s="444"/>
      <c r="C2782" s="445"/>
    </row>
    <row r="2783" spans="2:3">
      <c r="B2783" s="444"/>
      <c r="C2783" s="445"/>
    </row>
    <row r="2784" spans="2:3">
      <c r="B2784" s="444"/>
      <c r="C2784" s="445"/>
    </row>
    <row r="2785" spans="2:3">
      <c r="B2785" s="444"/>
      <c r="C2785" s="445"/>
    </row>
    <row r="2786" spans="2:3">
      <c r="B2786" s="444"/>
      <c r="C2786" s="445"/>
    </row>
    <row r="2787" spans="2:3">
      <c r="B2787" s="444"/>
      <c r="C2787" s="445"/>
    </row>
    <row r="2788" spans="2:3">
      <c r="B2788" s="444"/>
      <c r="C2788" s="445"/>
    </row>
    <row r="2789" spans="2:3">
      <c r="B2789" s="444"/>
      <c r="C2789" s="445"/>
    </row>
    <row r="2790" spans="2:3">
      <c r="B2790" s="444"/>
      <c r="C2790" s="445"/>
    </row>
    <row r="2791" spans="2:3">
      <c r="B2791" s="444"/>
      <c r="C2791" s="445"/>
    </row>
    <row r="2792" spans="2:3">
      <c r="B2792" s="444"/>
      <c r="C2792" s="445"/>
    </row>
    <row r="2793" spans="2:3">
      <c r="B2793" s="444"/>
      <c r="C2793" s="445"/>
    </row>
    <row r="2794" spans="2:3">
      <c r="B2794" s="444"/>
      <c r="C2794" s="445"/>
    </row>
    <row r="2795" spans="2:3">
      <c r="B2795" s="444"/>
      <c r="C2795" s="445"/>
    </row>
    <row r="2796" spans="2:3">
      <c r="B2796" s="444"/>
      <c r="C2796" s="445"/>
    </row>
    <row r="2797" spans="2:3">
      <c r="B2797" s="444"/>
      <c r="C2797" s="445"/>
    </row>
    <row r="2798" spans="2:3">
      <c r="B2798" s="444"/>
      <c r="C2798" s="445"/>
    </row>
    <row r="2799" spans="2:3">
      <c r="B2799" s="444"/>
      <c r="C2799" s="445"/>
    </row>
    <row r="2800" spans="2:3">
      <c r="B2800" s="444"/>
      <c r="C2800" s="445"/>
    </row>
    <row r="2801" spans="2:3">
      <c r="B2801" s="444"/>
      <c r="C2801" s="445"/>
    </row>
    <row r="2802" spans="2:3">
      <c r="B2802" s="444"/>
      <c r="C2802" s="445"/>
    </row>
    <row r="2803" spans="2:3">
      <c r="B2803" s="444"/>
      <c r="C2803" s="445"/>
    </row>
    <row r="2804" spans="2:3">
      <c r="B2804" s="444"/>
      <c r="C2804" s="445"/>
    </row>
    <row r="2805" spans="2:3">
      <c r="B2805" s="444"/>
      <c r="C2805" s="445"/>
    </row>
    <row r="2806" spans="2:3">
      <c r="B2806" s="444"/>
      <c r="C2806" s="445"/>
    </row>
    <row r="2807" spans="2:3">
      <c r="B2807" s="444"/>
      <c r="C2807" s="445"/>
    </row>
    <row r="2808" spans="2:3">
      <c r="B2808" s="444"/>
      <c r="C2808" s="445"/>
    </row>
    <row r="2809" spans="2:3">
      <c r="B2809" s="444"/>
      <c r="C2809" s="445"/>
    </row>
    <row r="2810" spans="2:3">
      <c r="B2810" s="444"/>
      <c r="C2810" s="445"/>
    </row>
    <row r="2811" spans="2:3">
      <c r="B2811" s="444"/>
      <c r="C2811" s="445"/>
    </row>
    <row r="2812" spans="2:3">
      <c r="B2812" s="444"/>
      <c r="C2812" s="445"/>
    </row>
    <row r="2813" spans="2:3">
      <c r="B2813" s="444"/>
      <c r="C2813" s="445"/>
    </row>
    <row r="2814" spans="2:3">
      <c r="B2814" s="444"/>
      <c r="C2814" s="445"/>
    </row>
    <row r="2815" spans="2:3">
      <c r="B2815" s="444"/>
      <c r="C2815" s="445"/>
    </row>
    <row r="2816" spans="2:3">
      <c r="B2816" s="444"/>
      <c r="C2816" s="445"/>
    </row>
    <row r="2817" spans="2:3">
      <c r="B2817" s="444"/>
      <c r="C2817" s="445"/>
    </row>
    <row r="2818" spans="2:3">
      <c r="B2818" s="444"/>
      <c r="C2818" s="445"/>
    </row>
    <row r="2819" spans="2:3">
      <c r="B2819" s="444"/>
      <c r="C2819" s="445"/>
    </row>
    <row r="2820" spans="2:3">
      <c r="B2820" s="444"/>
      <c r="C2820" s="445"/>
    </row>
    <row r="2821" spans="2:3">
      <c r="B2821" s="444"/>
      <c r="C2821" s="445"/>
    </row>
    <row r="2822" spans="2:3">
      <c r="B2822" s="444"/>
      <c r="C2822" s="445"/>
    </row>
    <row r="2823" spans="2:3">
      <c r="B2823" s="444"/>
      <c r="C2823" s="445"/>
    </row>
    <row r="2824" spans="2:3">
      <c r="B2824" s="444"/>
      <c r="C2824" s="445"/>
    </row>
    <row r="2825" spans="2:3">
      <c r="B2825" s="444"/>
      <c r="C2825" s="445"/>
    </row>
    <row r="2826" spans="2:3">
      <c r="B2826" s="444"/>
      <c r="C2826" s="445"/>
    </row>
    <row r="2827" spans="2:3">
      <c r="B2827" s="444"/>
      <c r="C2827" s="445"/>
    </row>
    <row r="2828" spans="2:3">
      <c r="B2828" s="444"/>
      <c r="C2828" s="445"/>
    </row>
    <row r="2829" spans="2:3">
      <c r="B2829" s="444"/>
      <c r="C2829" s="445"/>
    </row>
    <row r="2830" spans="2:3">
      <c r="B2830" s="444"/>
      <c r="C2830" s="445"/>
    </row>
    <row r="2831" spans="2:3">
      <c r="B2831" s="444"/>
      <c r="C2831" s="445"/>
    </row>
    <row r="2832" spans="2:3">
      <c r="B2832" s="444"/>
      <c r="C2832" s="445"/>
    </row>
    <row r="2833" spans="2:3">
      <c r="B2833" s="444"/>
      <c r="C2833" s="445"/>
    </row>
    <row r="2834" spans="2:3">
      <c r="B2834" s="444"/>
      <c r="C2834" s="445"/>
    </row>
    <row r="2835" spans="2:3">
      <c r="B2835" s="444"/>
      <c r="C2835" s="445"/>
    </row>
    <row r="2836" spans="2:3">
      <c r="B2836" s="444"/>
      <c r="C2836" s="445"/>
    </row>
    <row r="2837" spans="2:3">
      <c r="B2837" s="444"/>
      <c r="C2837" s="445"/>
    </row>
    <row r="2838" spans="2:3">
      <c r="B2838" s="444"/>
      <c r="C2838" s="445"/>
    </row>
    <row r="2839" spans="2:3">
      <c r="B2839" s="444"/>
      <c r="C2839" s="445"/>
    </row>
    <row r="2840" spans="2:3">
      <c r="B2840" s="444"/>
      <c r="C2840" s="445"/>
    </row>
    <row r="2841" spans="2:3">
      <c r="B2841" s="444"/>
      <c r="C2841" s="445"/>
    </row>
    <row r="2842" spans="2:3">
      <c r="B2842" s="444"/>
      <c r="C2842" s="445"/>
    </row>
    <row r="2843" spans="2:3">
      <c r="B2843" s="444"/>
      <c r="C2843" s="445"/>
    </row>
    <row r="2844" spans="2:3">
      <c r="B2844" s="444"/>
      <c r="C2844" s="445"/>
    </row>
    <row r="2845" spans="2:3">
      <c r="B2845" s="444"/>
      <c r="C2845" s="445"/>
    </row>
    <row r="2846" spans="2:3">
      <c r="B2846" s="444"/>
      <c r="C2846" s="445"/>
    </row>
    <row r="2847" spans="2:3">
      <c r="B2847" s="444"/>
      <c r="C2847" s="445"/>
    </row>
    <row r="2848" spans="2:3">
      <c r="B2848" s="444"/>
      <c r="C2848" s="445"/>
    </row>
    <row r="2849" spans="2:3">
      <c r="B2849" s="444"/>
      <c r="C2849" s="445"/>
    </row>
    <row r="2850" spans="2:3">
      <c r="B2850" s="444"/>
      <c r="C2850" s="445"/>
    </row>
    <row r="2851" spans="2:3">
      <c r="B2851" s="444"/>
      <c r="C2851" s="445"/>
    </row>
    <row r="2852" spans="2:3">
      <c r="B2852" s="444"/>
      <c r="C2852" s="445"/>
    </row>
    <row r="2853" spans="2:3">
      <c r="B2853" s="444"/>
      <c r="C2853" s="445"/>
    </row>
    <row r="2854" spans="2:3">
      <c r="B2854" s="444"/>
      <c r="C2854" s="445"/>
    </row>
    <row r="2855" spans="2:3">
      <c r="B2855" s="444"/>
      <c r="C2855" s="445"/>
    </row>
    <row r="2856" spans="2:3">
      <c r="B2856" s="444"/>
      <c r="C2856" s="445"/>
    </row>
    <row r="2857" spans="2:3">
      <c r="B2857" s="444"/>
      <c r="C2857" s="445"/>
    </row>
    <row r="2858" spans="2:3">
      <c r="B2858" s="444"/>
      <c r="C2858" s="445"/>
    </row>
    <row r="2859" spans="2:3">
      <c r="B2859" s="444"/>
      <c r="C2859" s="445"/>
    </row>
    <row r="2860" spans="2:3">
      <c r="B2860" s="444"/>
      <c r="C2860" s="445"/>
    </row>
    <row r="2861" spans="2:3">
      <c r="B2861" s="444"/>
      <c r="C2861" s="445"/>
    </row>
    <row r="2862" spans="2:3">
      <c r="B2862" s="444"/>
      <c r="C2862" s="445"/>
    </row>
    <row r="2863" spans="2:3">
      <c r="B2863" s="444"/>
      <c r="C2863" s="445"/>
    </row>
    <row r="2864" spans="2:3">
      <c r="B2864" s="444"/>
      <c r="C2864" s="445"/>
    </row>
    <row r="2865" spans="2:3">
      <c r="B2865" s="444"/>
      <c r="C2865" s="445"/>
    </row>
    <row r="2866" spans="2:3">
      <c r="B2866" s="444"/>
      <c r="C2866" s="445"/>
    </row>
    <row r="2867" spans="2:3">
      <c r="B2867" s="444"/>
      <c r="C2867" s="445"/>
    </row>
    <row r="2868" spans="2:3">
      <c r="B2868" s="444"/>
      <c r="C2868" s="445"/>
    </row>
    <row r="2869" spans="2:3">
      <c r="B2869" s="444"/>
      <c r="C2869" s="445"/>
    </row>
    <row r="2870" spans="2:3">
      <c r="B2870" s="444"/>
      <c r="C2870" s="445"/>
    </row>
    <row r="2871" spans="2:3">
      <c r="B2871" s="444"/>
      <c r="C2871" s="445"/>
    </row>
    <row r="2872" spans="2:3">
      <c r="B2872" s="444"/>
      <c r="C2872" s="445"/>
    </row>
    <row r="2873" spans="2:3">
      <c r="B2873" s="444"/>
      <c r="C2873" s="445"/>
    </row>
    <row r="2874" spans="2:3">
      <c r="B2874" s="444"/>
      <c r="C2874" s="445"/>
    </row>
    <row r="2875" spans="2:3">
      <c r="B2875" s="444"/>
      <c r="C2875" s="445"/>
    </row>
    <row r="2876" spans="2:3">
      <c r="B2876" s="444"/>
      <c r="C2876" s="445"/>
    </row>
    <row r="2877" spans="2:3">
      <c r="B2877" s="444"/>
      <c r="C2877" s="445"/>
    </row>
    <row r="2878" spans="2:3">
      <c r="B2878" s="444"/>
      <c r="C2878" s="445"/>
    </row>
    <row r="2879" spans="2:3">
      <c r="B2879" s="444"/>
      <c r="C2879" s="445"/>
    </row>
    <row r="2880" spans="2:3">
      <c r="B2880" s="444"/>
      <c r="C2880" s="445"/>
    </row>
    <row r="2881" spans="2:3">
      <c r="B2881" s="444"/>
      <c r="C2881" s="445"/>
    </row>
    <row r="2882" spans="2:3">
      <c r="B2882" s="444"/>
      <c r="C2882" s="445"/>
    </row>
    <row r="2883" spans="2:3">
      <c r="B2883" s="444"/>
      <c r="C2883" s="445"/>
    </row>
    <row r="2884" spans="2:3">
      <c r="B2884" s="444"/>
      <c r="C2884" s="445"/>
    </row>
    <row r="2885" spans="2:3">
      <c r="B2885" s="444"/>
      <c r="C2885" s="445"/>
    </row>
    <row r="2886" spans="2:3">
      <c r="B2886" s="444"/>
      <c r="C2886" s="445"/>
    </row>
    <row r="2887" spans="2:3">
      <c r="B2887" s="444"/>
      <c r="C2887" s="445"/>
    </row>
    <row r="2888" spans="2:3">
      <c r="B2888" s="444"/>
      <c r="C2888" s="445"/>
    </row>
    <row r="2889" spans="2:3">
      <c r="B2889" s="444"/>
      <c r="C2889" s="445"/>
    </row>
    <row r="2890" spans="2:3">
      <c r="B2890" s="444"/>
      <c r="C2890" s="445"/>
    </row>
    <row r="2891" spans="2:3">
      <c r="B2891" s="444"/>
      <c r="C2891" s="445"/>
    </row>
    <row r="2892" spans="2:3">
      <c r="B2892" s="444"/>
      <c r="C2892" s="445"/>
    </row>
    <row r="2893" spans="2:3">
      <c r="B2893" s="444"/>
      <c r="C2893" s="445"/>
    </row>
    <row r="2894" spans="2:3">
      <c r="B2894" s="444"/>
      <c r="C2894" s="445"/>
    </row>
    <row r="2895" spans="2:3">
      <c r="B2895" s="444"/>
      <c r="C2895" s="445"/>
    </row>
    <row r="2896" spans="2:3">
      <c r="B2896" s="444"/>
      <c r="C2896" s="445"/>
    </row>
    <row r="2897" spans="2:3">
      <c r="B2897" s="444"/>
      <c r="C2897" s="445"/>
    </row>
    <row r="2898" spans="2:3">
      <c r="B2898" s="444"/>
      <c r="C2898" s="445"/>
    </row>
    <row r="2899" spans="2:3">
      <c r="B2899" s="444"/>
      <c r="C2899" s="445"/>
    </row>
    <row r="2900" spans="2:3">
      <c r="B2900" s="444"/>
      <c r="C2900" s="445"/>
    </row>
    <row r="2901" spans="2:3">
      <c r="B2901" s="444"/>
      <c r="C2901" s="445"/>
    </row>
    <row r="2902" spans="2:3">
      <c r="B2902" s="444"/>
      <c r="C2902" s="445"/>
    </row>
    <row r="2903" spans="2:3">
      <c r="B2903" s="444"/>
      <c r="C2903" s="445"/>
    </row>
    <row r="2904" spans="2:3">
      <c r="B2904" s="444"/>
      <c r="C2904" s="445"/>
    </row>
    <row r="2905" spans="2:3">
      <c r="B2905" s="444"/>
      <c r="C2905" s="445"/>
    </row>
    <row r="2906" spans="2:3">
      <c r="B2906" s="444"/>
      <c r="C2906" s="445"/>
    </row>
    <row r="2907" spans="2:3">
      <c r="B2907" s="444"/>
      <c r="C2907" s="445"/>
    </row>
    <row r="2908" spans="2:3">
      <c r="B2908" s="444"/>
      <c r="C2908" s="445"/>
    </row>
    <row r="2909" spans="2:3">
      <c r="B2909" s="444"/>
      <c r="C2909" s="445"/>
    </row>
    <row r="2910" spans="2:3">
      <c r="B2910" s="444"/>
      <c r="C2910" s="445"/>
    </row>
    <row r="2911" spans="2:3">
      <c r="B2911" s="444"/>
      <c r="C2911" s="445"/>
    </row>
    <row r="2912" spans="2:3">
      <c r="B2912" s="444"/>
      <c r="C2912" s="445"/>
    </row>
    <row r="2913" spans="2:3">
      <c r="B2913" s="444"/>
      <c r="C2913" s="445"/>
    </row>
    <row r="2914" spans="2:3">
      <c r="B2914" s="444"/>
      <c r="C2914" s="445"/>
    </row>
    <row r="2915" spans="2:3">
      <c r="B2915" s="444"/>
      <c r="C2915" s="445"/>
    </row>
    <row r="2916" spans="2:3">
      <c r="B2916" s="444"/>
      <c r="C2916" s="445"/>
    </row>
    <row r="2917" spans="2:3">
      <c r="B2917" s="444"/>
      <c r="C2917" s="445"/>
    </row>
    <row r="2918" spans="2:3">
      <c r="B2918" s="444"/>
      <c r="C2918" s="445"/>
    </row>
    <row r="2919" spans="2:3">
      <c r="B2919" s="444"/>
      <c r="C2919" s="445"/>
    </row>
    <row r="2920" spans="2:3">
      <c r="B2920" s="444"/>
      <c r="C2920" s="445"/>
    </row>
    <row r="2921" spans="2:3">
      <c r="B2921" s="444"/>
      <c r="C2921" s="445"/>
    </row>
    <row r="2922" spans="2:3">
      <c r="B2922" s="444"/>
      <c r="C2922" s="445"/>
    </row>
    <row r="2923" spans="2:3">
      <c r="B2923" s="444"/>
      <c r="C2923" s="445"/>
    </row>
    <row r="2924" spans="2:3">
      <c r="B2924" s="444"/>
      <c r="C2924" s="445"/>
    </row>
    <row r="2925" spans="2:3">
      <c r="B2925" s="444"/>
      <c r="C2925" s="445"/>
    </row>
    <row r="2926" spans="2:3">
      <c r="B2926" s="444"/>
      <c r="C2926" s="445"/>
    </row>
    <row r="2927" spans="2:3">
      <c r="B2927" s="444"/>
      <c r="C2927" s="445"/>
    </row>
    <row r="2928" spans="2:3">
      <c r="B2928" s="444"/>
      <c r="C2928" s="445"/>
    </row>
    <row r="2929" spans="2:3">
      <c r="B2929" s="444"/>
      <c r="C2929" s="445"/>
    </row>
    <row r="2930" spans="2:3">
      <c r="B2930" s="444"/>
      <c r="C2930" s="445"/>
    </row>
    <row r="2931" spans="2:3">
      <c r="B2931" s="444"/>
      <c r="C2931" s="445"/>
    </row>
    <row r="2932" spans="2:3">
      <c r="B2932" s="444"/>
      <c r="C2932" s="445"/>
    </row>
    <row r="2933" spans="2:3">
      <c r="B2933" s="444"/>
      <c r="C2933" s="445"/>
    </row>
    <row r="2934" spans="2:3">
      <c r="B2934" s="444"/>
      <c r="C2934" s="445"/>
    </row>
    <row r="2935" spans="2:3">
      <c r="B2935" s="444"/>
      <c r="C2935" s="445"/>
    </row>
    <row r="2936" spans="2:3">
      <c r="B2936" s="444"/>
      <c r="C2936" s="445"/>
    </row>
    <row r="2937" spans="2:3">
      <c r="B2937" s="444"/>
      <c r="C2937" s="445"/>
    </row>
    <row r="2938" spans="2:3">
      <c r="B2938" s="444"/>
      <c r="C2938" s="445"/>
    </row>
    <row r="2939" spans="2:3">
      <c r="B2939" s="444"/>
      <c r="C2939" s="445"/>
    </row>
    <row r="2940" spans="2:3">
      <c r="B2940" s="444"/>
      <c r="C2940" s="445"/>
    </row>
    <row r="2941" spans="2:3">
      <c r="B2941" s="444"/>
      <c r="C2941" s="445"/>
    </row>
    <row r="2942" spans="2:3">
      <c r="B2942" s="444"/>
      <c r="C2942" s="445"/>
    </row>
    <row r="2943" spans="2:3">
      <c r="B2943" s="444"/>
      <c r="C2943" s="445"/>
    </row>
    <row r="2944" spans="2:3">
      <c r="B2944" s="444"/>
      <c r="C2944" s="445"/>
    </row>
    <row r="2945" spans="2:3">
      <c r="B2945" s="444"/>
      <c r="C2945" s="445"/>
    </row>
    <row r="2946" spans="2:3">
      <c r="B2946" s="444"/>
      <c r="C2946" s="445"/>
    </row>
    <row r="2947" spans="2:3">
      <c r="B2947" s="444"/>
      <c r="C2947" s="445"/>
    </row>
    <row r="2948" spans="2:3">
      <c r="B2948" s="444"/>
      <c r="C2948" s="445"/>
    </row>
    <row r="2949" spans="2:3">
      <c r="B2949" s="444"/>
      <c r="C2949" s="445"/>
    </row>
    <row r="2950" spans="2:3">
      <c r="B2950" s="444"/>
      <c r="C2950" s="445"/>
    </row>
    <row r="2951" spans="2:3">
      <c r="B2951" s="444"/>
      <c r="C2951" s="445"/>
    </row>
    <row r="2952" spans="2:3">
      <c r="B2952" s="444"/>
      <c r="C2952" s="445"/>
    </row>
    <row r="2953" spans="2:3">
      <c r="B2953" s="444"/>
      <c r="C2953" s="445"/>
    </row>
    <row r="2954" spans="2:3">
      <c r="B2954" s="444"/>
      <c r="C2954" s="445"/>
    </row>
    <row r="2955" spans="2:3">
      <c r="B2955" s="444"/>
      <c r="C2955" s="445"/>
    </row>
    <row r="2956" spans="2:3">
      <c r="B2956" s="444"/>
      <c r="C2956" s="445"/>
    </row>
    <row r="2957" spans="2:3">
      <c r="B2957" s="444"/>
      <c r="C2957" s="445"/>
    </row>
    <row r="2958" spans="2:3">
      <c r="B2958" s="444"/>
      <c r="C2958" s="445"/>
    </row>
    <row r="2959" spans="2:3">
      <c r="B2959" s="444"/>
      <c r="C2959" s="445"/>
    </row>
    <row r="2960" spans="2:3">
      <c r="B2960" s="444"/>
      <c r="C2960" s="445"/>
    </row>
    <row r="2961" spans="2:3">
      <c r="B2961" s="444"/>
      <c r="C2961" s="445"/>
    </row>
    <row r="2962" spans="2:3">
      <c r="B2962" s="444"/>
      <c r="C2962" s="445"/>
    </row>
    <row r="2963" spans="2:3">
      <c r="B2963" s="444"/>
      <c r="C2963" s="445"/>
    </row>
    <row r="2964" spans="2:3">
      <c r="B2964" s="444"/>
      <c r="C2964" s="445"/>
    </row>
    <row r="2965" spans="2:3">
      <c r="B2965" s="444"/>
      <c r="C2965" s="445"/>
    </row>
    <row r="2966" spans="2:3">
      <c r="B2966" s="444"/>
      <c r="C2966" s="445"/>
    </row>
    <row r="2967" spans="2:3">
      <c r="B2967" s="444"/>
      <c r="C2967" s="445"/>
    </row>
    <row r="2968" spans="2:3">
      <c r="B2968" s="444"/>
      <c r="C2968" s="445"/>
    </row>
    <row r="2969" spans="2:3">
      <c r="B2969" s="444"/>
      <c r="C2969" s="445"/>
    </row>
    <row r="2970" spans="2:3">
      <c r="B2970" s="444"/>
      <c r="C2970" s="445"/>
    </row>
    <row r="2971" spans="2:3">
      <c r="B2971" s="444"/>
      <c r="C2971" s="445"/>
    </row>
    <row r="2972" spans="2:3">
      <c r="B2972" s="444"/>
      <c r="C2972" s="445"/>
    </row>
    <row r="2973" spans="2:3">
      <c r="B2973" s="444"/>
      <c r="C2973" s="445"/>
    </row>
    <row r="2974" spans="2:3">
      <c r="B2974" s="444"/>
      <c r="C2974" s="445"/>
    </row>
    <row r="2975" spans="2:3">
      <c r="B2975" s="444"/>
      <c r="C2975" s="445"/>
    </row>
    <row r="2976" spans="2:3">
      <c r="B2976" s="444"/>
      <c r="C2976" s="445"/>
    </row>
    <row r="2977" spans="2:3">
      <c r="B2977" s="444"/>
      <c r="C2977" s="445"/>
    </row>
    <row r="2978" spans="2:3">
      <c r="B2978" s="444"/>
      <c r="C2978" s="445"/>
    </row>
    <row r="2979" spans="2:3">
      <c r="B2979" s="444"/>
      <c r="C2979" s="445"/>
    </row>
    <row r="2980" spans="2:3">
      <c r="B2980" s="444"/>
      <c r="C2980" s="445"/>
    </row>
    <row r="2981" spans="2:3">
      <c r="B2981" s="444"/>
      <c r="C2981" s="445"/>
    </row>
    <row r="2982" spans="2:3">
      <c r="B2982" s="444"/>
      <c r="C2982" s="445"/>
    </row>
    <row r="2983" spans="2:3">
      <c r="B2983" s="444"/>
      <c r="C2983" s="445"/>
    </row>
    <row r="2984" spans="2:3">
      <c r="B2984" s="444"/>
      <c r="C2984" s="445"/>
    </row>
    <row r="2985" spans="2:3">
      <c r="B2985" s="444"/>
      <c r="C2985" s="445"/>
    </row>
    <row r="2986" spans="2:3">
      <c r="B2986" s="444"/>
      <c r="C2986" s="445"/>
    </row>
    <row r="2987" spans="2:3">
      <c r="B2987" s="444"/>
      <c r="C2987" s="445"/>
    </row>
    <row r="2988" spans="2:3">
      <c r="B2988" s="444"/>
      <c r="C2988" s="445"/>
    </row>
    <row r="2989" spans="2:3">
      <c r="B2989" s="444"/>
      <c r="C2989" s="445"/>
    </row>
    <row r="2990" spans="2:3">
      <c r="B2990" s="444"/>
      <c r="C2990" s="445"/>
    </row>
    <row r="2991" spans="2:3">
      <c r="B2991" s="444"/>
      <c r="C2991" s="445"/>
    </row>
    <row r="2992" spans="2:3">
      <c r="B2992" s="444"/>
      <c r="C2992" s="445"/>
    </row>
    <row r="2993" spans="2:3">
      <c r="B2993" s="444"/>
      <c r="C2993" s="445"/>
    </row>
    <row r="2994" spans="2:3">
      <c r="B2994" s="444"/>
      <c r="C2994" s="445"/>
    </row>
    <row r="2995" spans="2:3">
      <c r="B2995" s="444"/>
      <c r="C2995" s="445"/>
    </row>
    <row r="2996" spans="2:3">
      <c r="B2996" s="444"/>
      <c r="C2996" s="445"/>
    </row>
    <row r="2997" spans="2:3">
      <c r="B2997" s="444"/>
      <c r="C2997" s="445"/>
    </row>
    <row r="2998" spans="2:3">
      <c r="B2998" s="444"/>
      <c r="C2998" s="445"/>
    </row>
    <row r="2999" spans="2:3">
      <c r="B2999" s="444"/>
      <c r="C2999" s="445"/>
    </row>
    <row r="3000" spans="2:3">
      <c r="B3000" s="444"/>
      <c r="C3000" s="445"/>
    </row>
    <row r="3001" spans="2:3">
      <c r="B3001" s="444"/>
      <c r="C3001" s="445"/>
    </row>
    <row r="3002" spans="2:3">
      <c r="B3002" s="444"/>
      <c r="C3002" s="445"/>
    </row>
    <row r="3003" spans="2:3">
      <c r="B3003" s="444"/>
      <c r="C3003" s="445"/>
    </row>
    <row r="3004" spans="2:3">
      <c r="B3004" s="444"/>
      <c r="C3004" s="445"/>
    </row>
    <row r="3005" spans="2:3">
      <c r="B3005" s="444"/>
      <c r="C3005" s="445"/>
    </row>
    <row r="3006" spans="2:3">
      <c r="B3006" s="444"/>
      <c r="C3006" s="445"/>
    </row>
    <row r="3007" spans="2:3">
      <c r="B3007" s="444"/>
      <c r="C3007" s="445"/>
    </row>
    <row r="3008" spans="2:3">
      <c r="B3008" s="444"/>
      <c r="C3008" s="445"/>
    </row>
    <row r="3009" spans="2:3">
      <c r="B3009" s="444"/>
      <c r="C3009" s="445"/>
    </row>
    <row r="3010" spans="2:3">
      <c r="B3010" s="444"/>
      <c r="C3010" s="445"/>
    </row>
    <row r="3011" spans="2:3">
      <c r="B3011" s="444"/>
      <c r="C3011" s="445"/>
    </row>
    <row r="3012" spans="2:3">
      <c r="B3012" s="444"/>
      <c r="C3012" s="445"/>
    </row>
    <row r="3013" spans="2:3">
      <c r="B3013" s="444"/>
      <c r="C3013" s="445"/>
    </row>
    <row r="3014" spans="2:3">
      <c r="B3014" s="444"/>
      <c r="C3014" s="445"/>
    </row>
    <row r="3015" spans="2:3">
      <c r="B3015" s="444"/>
      <c r="C3015" s="445"/>
    </row>
    <row r="3016" spans="2:3">
      <c r="B3016" s="444"/>
      <c r="C3016" s="445"/>
    </row>
    <row r="3017" spans="2:3">
      <c r="B3017" s="444"/>
      <c r="C3017" s="445"/>
    </row>
    <row r="3018" spans="2:3">
      <c r="B3018" s="444"/>
      <c r="C3018" s="445"/>
    </row>
    <row r="3019" spans="2:3">
      <c r="B3019" s="444"/>
      <c r="C3019" s="445"/>
    </row>
    <row r="3020" spans="2:3">
      <c r="B3020" s="444"/>
      <c r="C3020" s="445"/>
    </row>
    <row r="3021" spans="2:3">
      <c r="B3021" s="444"/>
      <c r="C3021" s="445"/>
    </row>
    <row r="3022" spans="2:3">
      <c r="B3022" s="444"/>
      <c r="C3022" s="445"/>
    </row>
    <row r="3023" spans="2:3">
      <c r="B3023" s="444"/>
      <c r="C3023" s="445"/>
    </row>
    <row r="3024" spans="2:3">
      <c r="B3024" s="444"/>
      <c r="C3024" s="445"/>
    </row>
    <row r="3025" spans="2:3">
      <c r="B3025" s="444"/>
      <c r="C3025" s="445"/>
    </row>
    <row r="3026" spans="2:3">
      <c r="B3026" s="444"/>
      <c r="C3026" s="445"/>
    </row>
    <row r="3027" spans="2:3">
      <c r="B3027" s="444"/>
      <c r="C3027" s="445"/>
    </row>
    <row r="3028" spans="2:3">
      <c r="B3028" s="444"/>
      <c r="C3028" s="445"/>
    </row>
    <row r="3029" spans="2:3">
      <c r="B3029" s="444"/>
      <c r="C3029" s="445"/>
    </row>
    <row r="3030" spans="2:3">
      <c r="B3030" s="444"/>
      <c r="C3030" s="445"/>
    </row>
    <row r="3031" spans="2:3">
      <c r="B3031" s="444"/>
      <c r="C3031" s="445"/>
    </row>
    <row r="3032" spans="2:3">
      <c r="B3032" s="444"/>
      <c r="C3032" s="445"/>
    </row>
    <row r="3033" spans="2:3">
      <c r="B3033" s="444"/>
      <c r="C3033" s="445"/>
    </row>
    <row r="3034" spans="2:3">
      <c r="B3034" s="444"/>
      <c r="C3034" s="445"/>
    </row>
    <row r="3035" spans="2:3">
      <c r="B3035" s="444"/>
      <c r="C3035" s="445"/>
    </row>
    <row r="3036" spans="2:3">
      <c r="B3036" s="444"/>
      <c r="C3036" s="445"/>
    </row>
    <row r="3037" spans="2:3">
      <c r="B3037" s="444"/>
      <c r="C3037" s="445"/>
    </row>
    <row r="3038" spans="2:3">
      <c r="B3038" s="444"/>
      <c r="C3038" s="445"/>
    </row>
    <row r="3039" spans="2:3">
      <c r="B3039" s="444"/>
      <c r="C3039" s="445"/>
    </row>
    <row r="3040" spans="2:3">
      <c r="B3040" s="444"/>
      <c r="C3040" s="445"/>
    </row>
    <row r="3041" spans="2:3">
      <c r="B3041" s="444"/>
      <c r="C3041" s="445"/>
    </row>
    <row r="3042" spans="2:3">
      <c r="B3042" s="444"/>
      <c r="C3042" s="445"/>
    </row>
    <row r="3043" spans="2:3">
      <c r="B3043" s="444"/>
      <c r="C3043" s="445"/>
    </row>
    <row r="3044" spans="2:3">
      <c r="B3044" s="444"/>
      <c r="C3044" s="445"/>
    </row>
    <row r="3045" spans="2:3">
      <c r="B3045" s="444"/>
      <c r="C3045" s="445"/>
    </row>
    <row r="3046" spans="2:3">
      <c r="B3046" s="444"/>
      <c r="C3046" s="445"/>
    </row>
    <row r="3047" spans="2:3">
      <c r="B3047" s="444"/>
      <c r="C3047" s="445"/>
    </row>
    <row r="3048" spans="2:3">
      <c r="B3048" s="444"/>
      <c r="C3048" s="445"/>
    </row>
    <row r="3049" spans="2:3">
      <c r="B3049" s="444"/>
      <c r="C3049" s="445"/>
    </row>
    <row r="3050" spans="2:3">
      <c r="B3050" s="444"/>
      <c r="C3050" s="445"/>
    </row>
    <row r="3051" spans="2:3">
      <c r="B3051" s="444"/>
      <c r="C3051" s="445"/>
    </row>
    <row r="3052" spans="2:3">
      <c r="B3052" s="444"/>
      <c r="C3052" s="445"/>
    </row>
    <row r="3053" spans="2:3">
      <c r="B3053" s="444"/>
      <c r="C3053" s="445"/>
    </row>
    <row r="3054" spans="2:3">
      <c r="B3054" s="444"/>
      <c r="C3054" s="445"/>
    </row>
    <row r="3055" spans="2:3">
      <c r="B3055" s="444"/>
      <c r="C3055" s="445"/>
    </row>
    <row r="3056" spans="2:3">
      <c r="B3056" s="444"/>
      <c r="C3056" s="445"/>
    </row>
    <row r="3057" spans="2:3">
      <c r="B3057" s="444"/>
      <c r="C3057" s="445"/>
    </row>
    <row r="3058" spans="2:3">
      <c r="B3058" s="444"/>
      <c r="C3058" s="445"/>
    </row>
    <row r="3059" spans="2:3">
      <c r="B3059" s="444"/>
      <c r="C3059" s="445"/>
    </row>
    <row r="3060" spans="2:3">
      <c r="B3060" s="444"/>
      <c r="C3060" s="445"/>
    </row>
    <row r="3061" spans="2:3">
      <c r="B3061" s="444"/>
      <c r="C3061" s="445"/>
    </row>
    <row r="3062" spans="2:3">
      <c r="B3062" s="444"/>
      <c r="C3062" s="445"/>
    </row>
    <row r="3063" spans="2:3">
      <c r="B3063" s="444"/>
      <c r="C3063" s="445"/>
    </row>
    <row r="3064" spans="2:3">
      <c r="B3064" s="444"/>
      <c r="C3064" s="445"/>
    </row>
    <row r="3065" spans="2:3">
      <c r="B3065" s="444"/>
      <c r="C3065" s="445"/>
    </row>
    <row r="3066" spans="2:3">
      <c r="B3066" s="444"/>
      <c r="C3066" s="445"/>
    </row>
    <row r="3067" spans="2:3">
      <c r="B3067" s="444"/>
      <c r="C3067" s="445"/>
    </row>
    <row r="3068" spans="2:3">
      <c r="B3068" s="444"/>
      <c r="C3068" s="445"/>
    </row>
    <row r="3069" spans="2:3">
      <c r="B3069" s="444"/>
      <c r="C3069" s="445"/>
    </row>
    <row r="3070" spans="2:3">
      <c r="B3070" s="444"/>
      <c r="C3070" s="445"/>
    </row>
    <row r="3071" spans="2:3">
      <c r="B3071" s="444"/>
      <c r="C3071" s="445"/>
    </row>
    <row r="3072" spans="2:3">
      <c r="B3072" s="444"/>
      <c r="C3072" s="445"/>
    </row>
    <row r="3073" spans="2:3">
      <c r="B3073" s="444"/>
      <c r="C3073" s="445"/>
    </row>
    <row r="3074" spans="2:3">
      <c r="B3074" s="444"/>
      <c r="C3074" s="445"/>
    </row>
    <row r="3075" spans="2:3">
      <c r="B3075" s="444"/>
      <c r="C3075" s="445"/>
    </row>
    <row r="3076" spans="2:3">
      <c r="B3076" s="444"/>
      <c r="C3076" s="445"/>
    </row>
    <row r="3077" spans="2:3">
      <c r="B3077" s="444"/>
      <c r="C3077" s="445"/>
    </row>
    <row r="3078" spans="2:3">
      <c r="B3078" s="444"/>
      <c r="C3078" s="445"/>
    </row>
    <row r="3079" spans="2:3">
      <c r="B3079" s="444"/>
      <c r="C3079" s="445"/>
    </row>
    <row r="3080" spans="2:3">
      <c r="B3080" s="444"/>
      <c r="C3080" s="445"/>
    </row>
    <row r="3081" spans="2:3">
      <c r="B3081" s="444"/>
      <c r="C3081" s="445"/>
    </row>
    <row r="3082" spans="2:3">
      <c r="B3082" s="444"/>
      <c r="C3082" s="445"/>
    </row>
    <row r="3083" spans="2:3">
      <c r="B3083" s="444"/>
      <c r="C3083" s="445"/>
    </row>
    <row r="3084" spans="2:3">
      <c r="B3084" s="444"/>
      <c r="C3084" s="445"/>
    </row>
    <row r="3085" spans="2:3">
      <c r="B3085" s="444"/>
      <c r="C3085" s="445"/>
    </row>
    <row r="3086" spans="2:3">
      <c r="B3086" s="444"/>
      <c r="C3086" s="445"/>
    </row>
    <row r="3087" spans="2:3">
      <c r="B3087" s="444"/>
      <c r="C3087" s="445"/>
    </row>
    <row r="3088" spans="2:3">
      <c r="B3088" s="444"/>
      <c r="C3088" s="445"/>
    </row>
    <row r="3089" spans="2:3">
      <c r="B3089" s="444"/>
      <c r="C3089" s="445"/>
    </row>
    <row r="3090" spans="2:3">
      <c r="B3090" s="444"/>
      <c r="C3090" s="445"/>
    </row>
    <row r="3091" spans="2:3">
      <c r="B3091" s="444"/>
      <c r="C3091" s="445"/>
    </row>
    <row r="3092" spans="2:3">
      <c r="B3092" s="444"/>
      <c r="C3092" s="445"/>
    </row>
    <row r="3093" spans="2:3">
      <c r="B3093" s="444"/>
      <c r="C3093" s="445"/>
    </row>
    <row r="3094" spans="2:3">
      <c r="B3094" s="444"/>
      <c r="C3094" s="445"/>
    </row>
    <row r="3095" spans="2:3">
      <c r="B3095" s="444"/>
      <c r="C3095" s="445"/>
    </row>
    <row r="3096" spans="2:3">
      <c r="B3096" s="444"/>
      <c r="C3096" s="445"/>
    </row>
    <row r="3097" spans="2:3">
      <c r="B3097" s="444"/>
      <c r="C3097" s="445"/>
    </row>
    <row r="3098" spans="2:3">
      <c r="B3098" s="444"/>
      <c r="C3098" s="445"/>
    </row>
    <row r="3099" spans="2:3">
      <c r="B3099" s="444"/>
      <c r="C3099" s="445"/>
    </row>
    <row r="3100" spans="2:3">
      <c r="B3100" s="444"/>
      <c r="C3100" s="445"/>
    </row>
    <row r="3101" spans="2:3">
      <c r="B3101" s="444"/>
      <c r="C3101" s="445"/>
    </row>
    <row r="3102" spans="2:3">
      <c r="B3102" s="444"/>
      <c r="C3102" s="445"/>
    </row>
    <row r="3103" spans="2:3">
      <c r="B3103" s="444"/>
      <c r="C3103" s="445"/>
    </row>
    <row r="3104" spans="2:3">
      <c r="B3104" s="444"/>
      <c r="C3104" s="445"/>
    </row>
    <row r="3105" spans="2:3">
      <c r="B3105" s="444"/>
      <c r="C3105" s="445"/>
    </row>
    <row r="3106" spans="2:3">
      <c r="B3106" s="444"/>
      <c r="C3106" s="445"/>
    </row>
    <row r="3107" spans="2:3">
      <c r="B3107" s="444"/>
      <c r="C3107" s="445"/>
    </row>
    <row r="3108" spans="2:3">
      <c r="B3108" s="444"/>
      <c r="C3108" s="445"/>
    </row>
    <row r="3109" spans="2:3">
      <c r="B3109" s="444"/>
      <c r="C3109" s="445"/>
    </row>
    <row r="3110" spans="2:3">
      <c r="B3110" s="444"/>
      <c r="C3110" s="445"/>
    </row>
    <row r="3111" spans="2:3">
      <c r="B3111" s="444"/>
      <c r="C3111" s="445"/>
    </row>
    <row r="3112" spans="2:3">
      <c r="B3112" s="444"/>
      <c r="C3112" s="445"/>
    </row>
    <row r="3113" spans="2:3">
      <c r="B3113" s="444"/>
      <c r="C3113" s="445"/>
    </row>
    <row r="3114" spans="2:3">
      <c r="B3114" s="444"/>
      <c r="C3114" s="445"/>
    </row>
    <row r="3115" spans="2:3">
      <c r="B3115" s="444"/>
      <c r="C3115" s="445"/>
    </row>
    <row r="3116" spans="2:3">
      <c r="B3116" s="444"/>
      <c r="C3116" s="445"/>
    </row>
    <row r="3117" spans="2:3">
      <c r="B3117" s="444"/>
      <c r="C3117" s="445"/>
    </row>
    <row r="3118" spans="2:3">
      <c r="B3118" s="444"/>
      <c r="C3118" s="445"/>
    </row>
    <row r="3119" spans="2:3">
      <c r="B3119" s="444"/>
      <c r="C3119" s="445"/>
    </row>
    <row r="3120" spans="2:3">
      <c r="B3120" s="444"/>
      <c r="C3120" s="445"/>
    </row>
    <row r="3121" spans="2:3">
      <c r="B3121" s="444"/>
      <c r="C3121" s="445"/>
    </row>
    <row r="3122" spans="2:3">
      <c r="B3122" s="444"/>
      <c r="C3122" s="445"/>
    </row>
    <row r="3123" spans="2:3">
      <c r="B3123" s="444"/>
      <c r="C3123" s="445"/>
    </row>
    <row r="3124" spans="2:3">
      <c r="B3124" s="444"/>
      <c r="C3124" s="445"/>
    </row>
    <row r="3125" spans="2:3">
      <c r="B3125" s="444"/>
      <c r="C3125" s="445"/>
    </row>
    <row r="3126" spans="2:3">
      <c r="B3126" s="444"/>
      <c r="C3126" s="445"/>
    </row>
    <row r="3127" spans="2:3">
      <c r="B3127" s="444"/>
      <c r="C3127" s="445"/>
    </row>
    <row r="3128" spans="2:3">
      <c r="B3128" s="444"/>
      <c r="C3128" s="445"/>
    </row>
    <row r="3129" spans="2:3">
      <c r="B3129" s="444"/>
      <c r="C3129" s="445"/>
    </row>
    <row r="3130" spans="2:3">
      <c r="B3130" s="444"/>
      <c r="C3130" s="445"/>
    </row>
    <row r="3131" spans="2:3">
      <c r="B3131" s="444"/>
      <c r="C3131" s="445"/>
    </row>
    <row r="3132" spans="2:3">
      <c r="B3132" s="444"/>
      <c r="C3132" s="445"/>
    </row>
    <row r="3133" spans="2:3">
      <c r="B3133" s="444"/>
      <c r="C3133" s="445"/>
    </row>
    <row r="3134" spans="2:3">
      <c r="B3134" s="444"/>
      <c r="C3134" s="445"/>
    </row>
    <row r="3135" spans="2:3">
      <c r="B3135" s="444"/>
      <c r="C3135" s="445"/>
    </row>
    <row r="3136" spans="2:3">
      <c r="B3136" s="444"/>
      <c r="C3136" s="445"/>
    </row>
    <row r="3137" spans="2:3">
      <c r="B3137" s="444"/>
      <c r="C3137" s="445"/>
    </row>
    <row r="3138" spans="2:3">
      <c r="B3138" s="444"/>
      <c r="C3138" s="445"/>
    </row>
    <row r="3139" spans="2:3">
      <c r="B3139" s="444"/>
      <c r="C3139" s="445"/>
    </row>
    <row r="3140" spans="2:3">
      <c r="B3140" s="444"/>
      <c r="C3140" s="445"/>
    </row>
    <row r="3141" spans="2:3">
      <c r="B3141" s="444"/>
      <c r="C3141" s="445"/>
    </row>
    <row r="3142" spans="2:3">
      <c r="B3142" s="444"/>
      <c r="C3142" s="445"/>
    </row>
    <row r="3143" spans="2:3">
      <c r="B3143" s="444"/>
      <c r="C3143" s="445"/>
    </row>
    <row r="3144" spans="2:3">
      <c r="B3144" s="444"/>
      <c r="C3144" s="445"/>
    </row>
    <row r="3145" spans="2:3">
      <c r="B3145" s="444"/>
      <c r="C3145" s="445"/>
    </row>
    <row r="3146" spans="2:3">
      <c r="B3146" s="444"/>
      <c r="C3146" s="445"/>
    </row>
    <row r="3147" spans="2:3">
      <c r="B3147" s="444"/>
      <c r="C3147" s="445"/>
    </row>
    <row r="3148" spans="2:3">
      <c r="B3148" s="444"/>
      <c r="C3148" s="445"/>
    </row>
    <row r="3149" spans="2:3">
      <c r="B3149" s="444"/>
      <c r="C3149" s="445"/>
    </row>
    <row r="3150" spans="2:3">
      <c r="B3150" s="444"/>
      <c r="C3150" s="445"/>
    </row>
    <row r="3151" spans="2:3">
      <c r="B3151" s="444"/>
      <c r="C3151" s="445"/>
    </row>
    <row r="3152" spans="2:3">
      <c r="B3152" s="444"/>
      <c r="C3152" s="445"/>
    </row>
    <row r="3153" spans="2:3">
      <c r="B3153" s="444"/>
      <c r="C3153" s="445"/>
    </row>
    <row r="3154" spans="2:3">
      <c r="B3154" s="444"/>
      <c r="C3154" s="445"/>
    </row>
    <row r="3155" spans="2:3">
      <c r="B3155" s="444"/>
      <c r="C3155" s="445"/>
    </row>
    <row r="3156" spans="2:3">
      <c r="B3156" s="444"/>
      <c r="C3156" s="445"/>
    </row>
    <row r="3157" spans="2:3">
      <c r="B3157" s="444"/>
      <c r="C3157" s="445"/>
    </row>
    <row r="3158" spans="2:3">
      <c r="B3158" s="444"/>
      <c r="C3158" s="445"/>
    </row>
    <row r="3159" spans="2:3">
      <c r="B3159" s="444"/>
      <c r="C3159" s="445"/>
    </row>
    <row r="3160" spans="2:3">
      <c r="B3160" s="444"/>
      <c r="C3160" s="445"/>
    </row>
    <row r="3161" spans="2:3">
      <c r="B3161" s="444"/>
      <c r="C3161" s="445"/>
    </row>
    <row r="3162" spans="2:3">
      <c r="B3162" s="444"/>
      <c r="C3162" s="445"/>
    </row>
    <row r="3163" spans="2:3">
      <c r="B3163" s="444"/>
      <c r="C3163" s="445"/>
    </row>
    <row r="3164" spans="2:3">
      <c r="B3164" s="444"/>
      <c r="C3164" s="445"/>
    </row>
    <row r="3165" spans="2:3">
      <c r="B3165" s="444"/>
      <c r="C3165" s="445"/>
    </row>
    <row r="3166" spans="2:3">
      <c r="B3166" s="444"/>
      <c r="C3166" s="445"/>
    </row>
    <row r="3167" spans="2:3">
      <c r="B3167" s="444"/>
      <c r="C3167" s="445"/>
    </row>
    <row r="3168" spans="2:3">
      <c r="B3168" s="444"/>
      <c r="C3168" s="445"/>
    </row>
    <row r="3169" spans="2:3">
      <c r="B3169" s="444"/>
      <c r="C3169" s="445"/>
    </row>
    <row r="3170" spans="2:3">
      <c r="B3170" s="444"/>
      <c r="C3170" s="445"/>
    </row>
    <row r="3171" spans="2:3">
      <c r="B3171" s="444"/>
      <c r="C3171" s="445"/>
    </row>
    <row r="3172" spans="2:3">
      <c r="B3172" s="444"/>
      <c r="C3172" s="445"/>
    </row>
    <row r="3173" spans="2:3">
      <c r="B3173" s="444"/>
      <c r="C3173" s="445"/>
    </row>
    <row r="3174" spans="2:3">
      <c r="B3174" s="444"/>
      <c r="C3174" s="445"/>
    </row>
    <row r="3175" spans="2:3">
      <c r="B3175" s="444"/>
      <c r="C3175" s="445"/>
    </row>
    <row r="3176" spans="2:3">
      <c r="B3176" s="444"/>
      <c r="C3176" s="445"/>
    </row>
    <row r="3177" spans="2:3">
      <c r="B3177" s="444"/>
      <c r="C3177" s="445"/>
    </row>
    <row r="3178" spans="2:3">
      <c r="B3178" s="444"/>
      <c r="C3178" s="445"/>
    </row>
    <row r="3179" spans="2:3">
      <c r="B3179" s="444"/>
      <c r="C3179" s="445"/>
    </row>
    <row r="3180" spans="2:3">
      <c r="B3180" s="444"/>
      <c r="C3180" s="445"/>
    </row>
    <row r="3181" spans="2:3">
      <c r="B3181" s="444"/>
      <c r="C3181" s="445"/>
    </row>
    <row r="3182" spans="2:3">
      <c r="B3182" s="444"/>
      <c r="C3182" s="445"/>
    </row>
    <row r="3183" spans="2:3">
      <c r="B3183" s="444"/>
      <c r="C3183" s="445"/>
    </row>
    <row r="3184" spans="2:3">
      <c r="B3184" s="444"/>
      <c r="C3184" s="445"/>
    </row>
    <row r="3185" spans="2:3">
      <c r="B3185" s="444"/>
      <c r="C3185" s="445"/>
    </row>
    <row r="3186" spans="2:3">
      <c r="B3186" s="444"/>
      <c r="C3186" s="445"/>
    </row>
    <row r="3187" spans="2:3">
      <c r="B3187" s="444"/>
      <c r="C3187" s="445"/>
    </row>
    <row r="3188" spans="2:3">
      <c r="B3188" s="444"/>
      <c r="C3188" s="445"/>
    </row>
    <row r="3189" spans="2:3">
      <c r="B3189" s="444"/>
      <c r="C3189" s="445"/>
    </row>
    <row r="3190" spans="2:3">
      <c r="B3190" s="444"/>
      <c r="C3190" s="445"/>
    </row>
    <row r="3191" spans="2:3">
      <c r="B3191" s="444"/>
      <c r="C3191" s="445"/>
    </row>
    <row r="3192" spans="2:3">
      <c r="B3192" s="444"/>
      <c r="C3192" s="445"/>
    </row>
    <row r="3193" spans="2:3">
      <c r="B3193" s="444"/>
      <c r="C3193" s="445"/>
    </row>
    <row r="3194" spans="2:3">
      <c r="B3194" s="444"/>
      <c r="C3194" s="445"/>
    </row>
    <row r="3195" spans="2:3">
      <c r="B3195" s="444"/>
      <c r="C3195" s="445"/>
    </row>
    <row r="3196" spans="2:3">
      <c r="B3196" s="444"/>
      <c r="C3196" s="445"/>
    </row>
    <row r="3197" spans="2:3">
      <c r="B3197" s="444"/>
      <c r="C3197" s="445"/>
    </row>
    <row r="3198" spans="2:3">
      <c r="B3198" s="444"/>
      <c r="C3198" s="445"/>
    </row>
    <row r="3199" spans="2:3">
      <c r="B3199" s="444"/>
      <c r="C3199" s="445"/>
    </row>
    <row r="3200" spans="2:3">
      <c r="B3200" s="444"/>
      <c r="C3200" s="445"/>
    </row>
    <row r="3201" spans="2:3">
      <c r="B3201" s="444"/>
      <c r="C3201" s="445"/>
    </row>
    <row r="3202" spans="2:3">
      <c r="B3202" s="444"/>
      <c r="C3202" s="445"/>
    </row>
    <row r="3203" spans="2:3">
      <c r="B3203" s="444"/>
      <c r="C3203" s="445"/>
    </row>
    <row r="3204" spans="2:3">
      <c r="B3204" s="444"/>
      <c r="C3204" s="445"/>
    </row>
    <row r="3205" spans="2:3">
      <c r="B3205" s="444"/>
      <c r="C3205" s="445"/>
    </row>
    <row r="3206" spans="2:3">
      <c r="B3206" s="444"/>
      <c r="C3206" s="445"/>
    </row>
    <row r="3207" spans="2:3">
      <c r="B3207" s="444"/>
      <c r="C3207" s="445"/>
    </row>
    <row r="3208" spans="2:3">
      <c r="B3208" s="444"/>
      <c r="C3208" s="445"/>
    </row>
    <row r="3209" spans="2:3">
      <c r="B3209" s="444"/>
      <c r="C3209" s="445"/>
    </row>
    <row r="3210" spans="2:3">
      <c r="B3210" s="444"/>
      <c r="C3210" s="445"/>
    </row>
    <row r="3211" spans="2:3">
      <c r="B3211" s="444"/>
      <c r="C3211" s="445"/>
    </row>
    <row r="3212" spans="2:3">
      <c r="B3212" s="444"/>
      <c r="C3212" s="445"/>
    </row>
    <row r="3213" spans="2:3">
      <c r="B3213" s="444"/>
      <c r="C3213" s="445"/>
    </row>
    <row r="3214" spans="2:3">
      <c r="B3214" s="444"/>
      <c r="C3214" s="445"/>
    </row>
    <row r="3215" spans="2:3">
      <c r="B3215" s="444"/>
      <c r="C3215" s="445"/>
    </row>
    <row r="3216" spans="2:3">
      <c r="B3216" s="444"/>
      <c r="C3216" s="445"/>
    </row>
    <row r="3217" spans="2:3">
      <c r="B3217" s="444"/>
      <c r="C3217" s="445"/>
    </row>
    <row r="3218" spans="2:3">
      <c r="B3218" s="444"/>
      <c r="C3218" s="445"/>
    </row>
    <row r="3219" spans="2:3">
      <c r="B3219" s="444"/>
      <c r="C3219" s="445"/>
    </row>
    <row r="22839" ht="12.75" customHeight="1"/>
  </sheetData>
  <mergeCells count="3">
    <mergeCell ref="B119:C119"/>
    <mergeCell ref="B253:C253"/>
    <mergeCell ref="B255:C255"/>
  </mergeCells>
  <phoneticPr fontId="2" type="noConversion"/>
  <printOptions horizontalCentered="1"/>
  <pageMargins left="0.47244094488188981" right="0.19685039370078741" top="1.0236220472440944" bottom="0.51181102362204722" header="0.35433070866141736" footer="0.35433070866141736"/>
  <pageSetup paperSize="9" scale="75" orientation="portrait" verticalDpi="300" r:id="rId1"/>
  <headerFooter alignWithMargins="0">
    <oddHeader>&amp;L&amp;"Times New Roman,Gras"&amp;14FLOR IBIS SARL
Analabe Vohémar
BP. 34 Vohémar 209 &amp;C&amp;"Times New Roman,Gras"&amp;12&amp;U
BALANCE GENERALE au 31-12-2015&amp;R&amp;"Times New Roman,Gras"&amp;11NIF : 2000 11 4602
STAT N° 46101 72 2013 0 00594</oddHeader>
    <oddFooter>&amp;CPage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4"/>
  <sheetViews>
    <sheetView workbookViewId="0">
      <selection activeCell="K27" sqref="K27"/>
    </sheetView>
  </sheetViews>
  <sheetFormatPr baseColWidth="10" defaultColWidth="13.33203125" defaultRowHeight="12"/>
  <cols>
    <col min="1" max="1" width="35.83203125" style="239" customWidth="1"/>
    <col min="2" max="2" width="6.6640625" style="239" bestFit="1" customWidth="1"/>
    <col min="3" max="5" width="18.33203125" style="242" customWidth="1"/>
    <col min="6" max="6" width="18.83203125" style="242" customWidth="1"/>
    <col min="7" max="16384" width="13.33203125" style="239"/>
  </cols>
  <sheetData>
    <row r="2" spans="1:6" ht="18">
      <c r="A2" s="556" t="s">
        <v>443</v>
      </c>
      <c r="B2" s="556"/>
      <c r="C2" s="556"/>
      <c r="D2" s="556"/>
      <c r="E2" s="556"/>
      <c r="F2" s="556"/>
    </row>
    <row r="3" spans="1:6" ht="18">
      <c r="A3" s="206"/>
      <c r="B3" s="206"/>
      <c r="C3" s="206"/>
      <c r="D3" s="206"/>
      <c r="E3" s="206"/>
      <c r="F3" s="206"/>
    </row>
    <row r="4" spans="1:6">
      <c r="A4" s="18" t="s">
        <v>969</v>
      </c>
      <c r="B4" s="269"/>
      <c r="C4" s="270"/>
      <c r="D4" s="270"/>
      <c r="E4" s="270"/>
      <c r="F4" s="271"/>
    </row>
    <row r="5" spans="1:6">
      <c r="A5" s="18"/>
      <c r="B5" s="269"/>
      <c r="C5" s="270"/>
      <c r="D5" s="270"/>
      <c r="E5" s="270"/>
      <c r="F5" s="271"/>
    </row>
    <row r="6" spans="1:6" ht="36">
      <c r="A6" s="272" t="s">
        <v>681</v>
      </c>
      <c r="B6" s="273"/>
      <c r="C6" s="245" t="s">
        <v>682</v>
      </c>
      <c r="D6" s="274" t="s">
        <v>683</v>
      </c>
      <c r="E6" s="245" t="s">
        <v>684</v>
      </c>
      <c r="F6" s="246" t="s">
        <v>685</v>
      </c>
    </row>
    <row r="7" spans="1:6">
      <c r="A7" s="275"/>
      <c r="B7" s="276"/>
      <c r="C7" s="277"/>
      <c r="D7" s="277"/>
      <c r="E7" s="277"/>
      <c r="F7" s="278"/>
    </row>
    <row r="8" spans="1:6">
      <c r="A8" s="249" t="s">
        <v>980</v>
      </c>
      <c r="B8" s="279"/>
      <c r="C8" s="250">
        <v>40000000</v>
      </c>
      <c r="D8" s="250">
        <f>SUM(D10:D11)</f>
        <v>20000000</v>
      </c>
      <c r="E8" s="250">
        <f>SUM(E10:E11)</f>
        <v>0</v>
      </c>
      <c r="F8" s="251">
        <f>C8+D8-E8</f>
        <v>60000000</v>
      </c>
    </row>
    <row r="9" spans="1:6">
      <c r="A9" s="249"/>
      <c r="B9" s="279"/>
      <c r="C9" s="252"/>
      <c r="D9" s="252"/>
      <c r="E9" s="252"/>
      <c r="F9" s="253"/>
    </row>
    <row r="10" spans="1:6">
      <c r="A10" s="480" t="s">
        <v>1143</v>
      </c>
      <c r="B10" s="280"/>
      <c r="C10" s="255">
        <v>40000000</v>
      </c>
      <c r="D10" s="255">
        <v>20000000</v>
      </c>
      <c r="E10" s="255">
        <v>0</v>
      </c>
      <c r="F10" s="256">
        <f>C10+D10-E10</f>
        <v>60000000</v>
      </c>
    </row>
    <row r="11" spans="1:6">
      <c r="A11" s="254"/>
      <c r="B11" s="280"/>
      <c r="C11" s="252"/>
      <c r="D11" s="277"/>
      <c r="E11" s="277"/>
      <c r="F11" s="253"/>
    </row>
    <row r="12" spans="1:6">
      <c r="A12" s="249" t="s">
        <v>982</v>
      </c>
      <c r="B12" s="279"/>
      <c r="C12" s="250">
        <v>1610887479</v>
      </c>
      <c r="D12" s="250">
        <f>SUM(D15:D22)</f>
        <v>343448114</v>
      </c>
      <c r="E12" s="250">
        <f>SUM(E15:E22)</f>
        <v>45000056</v>
      </c>
      <c r="F12" s="251">
        <f>C12+D12-E12</f>
        <v>1909335537</v>
      </c>
    </row>
    <row r="13" spans="1:6">
      <c r="A13" s="249"/>
      <c r="B13" s="279"/>
      <c r="C13" s="252"/>
      <c r="D13" s="252"/>
      <c r="E13" s="252"/>
      <c r="F13" s="253"/>
    </row>
    <row r="14" spans="1:6">
      <c r="A14" s="254" t="s">
        <v>673</v>
      </c>
      <c r="B14" s="279"/>
      <c r="C14" s="255">
        <v>0</v>
      </c>
      <c r="D14" s="255">
        <v>0</v>
      </c>
      <c r="E14" s="255">
        <v>0</v>
      </c>
      <c r="F14" s="256">
        <f t="shared" ref="F14:F21" si="0">C14+D14-E14</f>
        <v>0</v>
      </c>
    </row>
    <row r="15" spans="1:6">
      <c r="A15" s="254" t="s">
        <v>674</v>
      </c>
      <c r="B15" s="280"/>
      <c r="C15" s="255">
        <v>586956505</v>
      </c>
      <c r="D15" s="255">
        <v>53441756</v>
      </c>
      <c r="E15" s="255">
        <v>0</v>
      </c>
      <c r="F15" s="256">
        <f t="shared" si="0"/>
        <v>640398261</v>
      </c>
    </row>
    <row r="16" spans="1:6">
      <c r="A16" s="254" t="s">
        <v>675</v>
      </c>
      <c r="B16" s="280"/>
      <c r="C16" s="255">
        <v>515135121</v>
      </c>
      <c r="D16" s="255">
        <v>40381876</v>
      </c>
      <c r="E16" s="255">
        <v>0</v>
      </c>
      <c r="F16" s="256">
        <f>C16+D16-E16</f>
        <v>555516997</v>
      </c>
    </row>
    <row r="17" spans="1:6">
      <c r="A17" s="480" t="s">
        <v>1214</v>
      </c>
      <c r="B17" s="280"/>
      <c r="C17" s="255">
        <v>14983354</v>
      </c>
      <c r="D17" s="255">
        <v>402463</v>
      </c>
      <c r="E17" s="255">
        <v>0</v>
      </c>
      <c r="F17" s="256">
        <f t="shared" si="0"/>
        <v>15385817</v>
      </c>
    </row>
    <row r="18" spans="1:6">
      <c r="A18" s="254" t="s">
        <v>676</v>
      </c>
      <c r="B18" s="280"/>
      <c r="C18" s="255">
        <v>328707318</v>
      </c>
      <c r="D18" s="255">
        <v>195129500</v>
      </c>
      <c r="E18" s="255">
        <v>45000056</v>
      </c>
      <c r="F18" s="256">
        <f>C18+D18-E18</f>
        <v>478836762</v>
      </c>
    </row>
    <row r="19" spans="1:6">
      <c r="A19" s="254" t="s">
        <v>677</v>
      </c>
      <c r="B19" s="280"/>
      <c r="C19" s="255">
        <v>19006091</v>
      </c>
      <c r="D19" s="255">
        <v>39825541</v>
      </c>
      <c r="E19" s="255">
        <v>0</v>
      </c>
      <c r="F19" s="256">
        <f t="shared" si="0"/>
        <v>58831632</v>
      </c>
    </row>
    <row r="20" spans="1:6">
      <c r="A20" s="254" t="s">
        <v>678</v>
      </c>
      <c r="B20" s="280"/>
      <c r="C20" s="255">
        <v>76738762.999999985</v>
      </c>
      <c r="D20" s="255">
        <v>6748334</v>
      </c>
      <c r="E20" s="255">
        <v>0</v>
      </c>
      <c r="F20" s="256">
        <f t="shared" si="0"/>
        <v>83487096.999999985</v>
      </c>
    </row>
    <row r="21" spans="1:6">
      <c r="A21" s="480" t="s">
        <v>1213</v>
      </c>
      <c r="B21" s="280"/>
      <c r="C21" s="255">
        <v>69360327</v>
      </c>
      <c r="D21" s="255">
        <v>7518644</v>
      </c>
      <c r="E21" s="255">
        <v>0</v>
      </c>
      <c r="F21" s="256">
        <f t="shared" si="0"/>
        <v>76878971</v>
      </c>
    </row>
    <row r="22" spans="1:6">
      <c r="A22" s="254"/>
      <c r="B22" s="280"/>
      <c r="C22" s="252"/>
      <c r="D22" s="277"/>
      <c r="E22" s="277"/>
      <c r="F22" s="253"/>
    </row>
    <row r="23" spans="1:6">
      <c r="A23" s="258" t="s">
        <v>983</v>
      </c>
      <c r="B23" s="254"/>
      <c r="C23" s="250">
        <v>0</v>
      </c>
      <c r="D23" s="250">
        <v>0</v>
      </c>
      <c r="E23" s="250">
        <v>0</v>
      </c>
      <c r="F23" s="251">
        <f>C23+D23-E23</f>
        <v>0</v>
      </c>
    </row>
    <row r="24" spans="1:6">
      <c r="A24" s="254"/>
      <c r="B24" s="254"/>
      <c r="C24" s="252"/>
      <c r="D24" s="255"/>
      <c r="E24" s="255"/>
      <c r="F24" s="253"/>
    </row>
    <row r="25" spans="1:6">
      <c r="A25" s="258" t="s">
        <v>541</v>
      </c>
      <c r="B25" s="254"/>
      <c r="C25" s="250">
        <v>0</v>
      </c>
      <c r="D25" s="250">
        <v>0</v>
      </c>
      <c r="E25" s="250">
        <v>0</v>
      </c>
      <c r="F25" s="251">
        <f>C25+D25-E25</f>
        <v>0</v>
      </c>
    </row>
    <row r="26" spans="1:6">
      <c r="A26" s="258"/>
      <c r="B26" s="280"/>
      <c r="C26" s="250"/>
      <c r="D26" s="250"/>
      <c r="E26" s="250"/>
      <c r="F26" s="251"/>
    </row>
    <row r="27" spans="1:6">
      <c r="A27" s="249" t="s">
        <v>984</v>
      </c>
      <c r="B27" s="279"/>
      <c r="C27" s="250">
        <v>0</v>
      </c>
      <c r="D27" s="250">
        <f>SUM(D29:D31)</f>
        <v>0</v>
      </c>
      <c r="E27" s="250">
        <f>SUM(E29:E31)</f>
        <v>0</v>
      </c>
      <c r="F27" s="251">
        <f>C27+D27-E27</f>
        <v>0</v>
      </c>
    </row>
    <row r="28" spans="1:6">
      <c r="A28" s="249"/>
      <c r="B28" s="279"/>
      <c r="C28" s="252"/>
      <c r="D28" s="252"/>
      <c r="E28" s="252"/>
      <c r="F28" s="253"/>
    </row>
    <row r="29" spans="1:6">
      <c r="A29" s="254" t="s">
        <v>679</v>
      </c>
      <c r="B29" s="280"/>
      <c r="C29" s="255">
        <v>0</v>
      </c>
      <c r="D29" s="255">
        <v>0</v>
      </c>
      <c r="E29" s="255">
        <v>0</v>
      </c>
      <c r="F29" s="256">
        <f>C29+D29-E29</f>
        <v>0</v>
      </c>
    </row>
    <row r="30" spans="1:6">
      <c r="A30" s="254" t="s">
        <v>680</v>
      </c>
      <c r="B30" s="280"/>
      <c r="C30" s="255">
        <v>0</v>
      </c>
      <c r="D30" s="255">
        <v>0</v>
      </c>
      <c r="E30" s="255">
        <v>0</v>
      </c>
      <c r="F30" s="256">
        <f>C30+D30-E30</f>
        <v>0</v>
      </c>
    </row>
    <row r="31" spans="1:6">
      <c r="A31" s="259"/>
      <c r="B31" s="281"/>
      <c r="C31" s="282"/>
      <c r="D31" s="282"/>
      <c r="E31" s="282"/>
      <c r="F31" s="283"/>
    </row>
    <row r="32" spans="1:6">
      <c r="A32" s="254"/>
      <c r="B32" s="261"/>
      <c r="C32" s="252"/>
      <c r="D32" s="252"/>
      <c r="E32" s="252"/>
      <c r="F32" s="253"/>
    </row>
    <row r="33" spans="1:6">
      <c r="A33" s="264" t="s">
        <v>224</v>
      </c>
      <c r="B33" s="265"/>
      <c r="C33" s="250">
        <v>1393954547</v>
      </c>
      <c r="D33" s="250">
        <f>D8+D12+D27</f>
        <v>363448114</v>
      </c>
      <c r="E33" s="250">
        <f>E8+E12+E27</f>
        <v>45000056</v>
      </c>
      <c r="F33" s="251">
        <f>F8+F12+F27</f>
        <v>1969335537</v>
      </c>
    </row>
    <row r="34" spans="1:6">
      <c r="A34" s="284"/>
      <c r="B34" s="285"/>
      <c r="C34" s="286"/>
      <c r="D34" s="286"/>
      <c r="E34" s="286"/>
      <c r="F34" s="287"/>
    </row>
  </sheetData>
  <mergeCells count="1">
    <mergeCell ref="A2:F2"/>
  </mergeCells>
  <phoneticPr fontId="19" type="noConversion"/>
  <pageMargins left="0.55118110236220474" right="0.47244094488188981" top="1.3385826771653544" bottom="0.39370078740157483" header="0.43307086614173229" footer="0.19685039370078741"/>
  <pageSetup paperSize="9" scale="98" orientation="portrait" r:id="rId1"/>
  <headerFooter alignWithMargins="0">
    <oddHeader>&amp;L&amp;"Times New Roman,Gras"&amp;12FLOR IBIS SARL
Analabe Vohémar
BP.34 Vohémar 209&amp;R&amp;"Times New Roman,Gras"&amp;11NIF : 2000114602
STAT N° 46101 72 2013 0 00594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Feuil2"/>
  <dimension ref="A1:H1359"/>
  <sheetViews>
    <sheetView workbookViewId="0">
      <pane xSplit="2" ySplit="1" topLeftCell="C2" activePane="bottomRight" state="frozen"/>
      <selection activeCell="K266" sqref="B1:K266"/>
      <selection pane="topRight" activeCell="K266" sqref="B1:K266"/>
      <selection pane="bottomLeft" activeCell="K266" sqref="B1:K266"/>
      <selection pane="bottomRight" activeCell="H29" sqref="H29"/>
    </sheetView>
  </sheetViews>
  <sheetFormatPr baseColWidth="10" defaultColWidth="13.33203125" defaultRowHeight="12.75" outlineLevelRow="2"/>
  <cols>
    <col min="1" max="1" width="6.33203125" style="2" customWidth="1"/>
    <col min="2" max="2" width="10.83203125" style="2" customWidth="1"/>
    <col min="3" max="3" width="29.1640625" style="2" customWidth="1"/>
    <col min="4" max="7" width="20.83203125" style="45" customWidth="1"/>
    <col min="8" max="16384" width="13.33203125" style="2"/>
  </cols>
  <sheetData>
    <row r="1" spans="1:7" ht="25.5">
      <c r="A1" s="557" t="s">
        <v>892</v>
      </c>
      <c r="B1" s="557"/>
      <c r="C1" s="1" t="s">
        <v>893</v>
      </c>
      <c r="D1" s="41" t="s">
        <v>894</v>
      </c>
      <c r="E1" s="41" t="s">
        <v>895</v>
      </c>
      <c r="F1" s="41" t="s">
        <v>896</v>
      </c>
      <c r="G1" s="41" t="s">
        <v>897</v>
      </c>
    </row>
    <row r="2" spans="1:7" outlineLevel="2">
      <c r="A2" s="2">
        <f t="shared" ref="A2:A10" si="0">VALUE(LEFT(B:B,2))</f>
        <v>10</v>
      </c>
      <c r="B2" s="3">
        <v>101</v>
      </c>
      <c r="D2" s="42">
        <f>+SUMIF(Balance!A:A,B:B,Balance!H:H)</f>
        <v>0</v>
      </c>
      <c r="E2" s="42">
        <f>+SUMIF(Balance!A:A,B:B,Balance!I:I)</f>
        <v>7000000000</v>
      </c>
      <c r="F2" s="42">
        <f t="shared" ref="F2:F10" si="1">+IF(D2&gt;E2,D2-E2,0)</f>
        <v>0</v>
      </c>
      <c r="G2" s="42">
        <f t="shared" ref="G2:G10" si="2">+IF(E2&gt;D2,E2-D2,0)</f>
        <v>7000000000</v>
      </c>
    </row>
    <row r="3" spans="1:7" outlineLevel="2">
      <c r="A3" s="2">
        <f t="shared" si="0"/>
        <v>10</v>
      </c>
      <c r="B3" s="3">
        <f t="shared" ref="B3:B10" si="3">+B2+1</f>
        <v>102</v>
      </c>
      <c r="D3" s="42">
        <f>+SUMIF(Balance!A:A,B:B,Balance!H:H)</f>
        <v>0</v>
      </c>
      <c r="E3" s="42">
        <f>+SUMIF(Balance!A:A,B:B,Balance!I:I)</f>
        <v>0</v>
      </c>
      <c r="F3" s="42">
        <f t="shared" si="1"/>
        <v>0</v>
      </c>
      <c r="G3" s="42">
        <f t="shared" si="2"/>
        <v>0</v>
      </c>
    </row>
    <row r="4" spans="1:7" outlineLevel="2">
      <c r="A4" s="2">
        <f t="shared" si="0"/>
        <v>10</v>
      </c>
      <c r="B4" s="3">
        <f t="shared" si="3"/>
        <v>103</v>
      </c>
      <c r="D4" s="42">
        <f>+SUMIF(Balance!A:A,B:B,Balance!H:H)</f>
        <v>0</v>
      </c>
      <c r="E4" s="42">
        <f>+SUMIF(Balance!A:A,B:B,Balance!I:I)</f>
        <v>0</v>
      </c>
      <c r="F4" s="42">
        <f t="shared" si="1"/>
        <v>0</v>
      </c>
      <c r="G4" s="42">
        <f t="shared" si="2"/>
        <v>0</v>
      </c>
    </row>
    <row r="5" spans="1:7" outlineLevel="2">
      <c r="A5" s="2">
        <f t="shared" si="0"/>
        <v>10</v>
      </c>
      <c r="B5" s="3">
        <f t="shared" si="3"/>
        <v>104</v>
      </c>
      <c r="D5" s="42">
        <f>+SUMIF(Balance!A:A,B:B,Balance!H:H)</f>
        <v>0</v>
      </c>
      <c r="E5" s="42">
        <f>+SUMIF(Balance!A:A,B:B,Balance!I:I)</f>
        <v>0</v>
      </c>
      <c r="F5" s="42">
        <f t="shared" si="1"/>
        <v>0</v>
      </c>
      <c r="G5" s="42">
        <f t="shared" si="2"/>
        <v>0</v>
      </c>
    </row>
    <row r="6" spans="1:7" outlineLevel="2">
      <c r="A6" s="2">
        <f t="shared" si="0"/>
        <v>10</v>
      </c>
      <c r="B6" s="3">
        <f t="shared" si="3"/>
        <v>105</v>
      </c>
      <c r="D6" s="42">
        <f>+SUMIF(Balance!A:A,B:B,Balance!H:H)</f>
        <v>0</v>
      </c>
      <c r="E6" s="42">
        <f>+SUMIF(Balance!A:A,B:B,Balance!I:I)</f>
        <v>0</v>
      </c>
      <c r="F6" s="42">
        <f t="shared" si="1"/>
        <v>0</v>
      </c>
      <c r="G6" s="42">
        <f t="shared" si="2"/>
        <v>0</v>
      </c>
    </row>
    <row r="7" spans="1:7" outlineLevel="2">
      <c r="A7" s="2">
        <f t="shared" si="0"/>
        <v>10</v>
      </c>
      <c r="B7" s="3">
        <f t="shared" si="3"/>
        <v>106</v>
      </c>
      <c r="D7" s="42">
        <f>+SUMIF(Balance!A:A,B:B,Balance!H:H)</f>
        <v>0</v>
      </c>
      <c r="E7" s="42">
        <f>+SUMIF(Balance!A:A,B:B,Balance!I:I)</f>
        <v>4000000</v>
      </c>
      <c r="F7" s="42">
        <f t="shared" si="1"/>
        <v>0</v>
      </c>
      <c r="G7" s="42">
        <f t="shared" si="2"/>
        <v>4000000</v>
      </c>
    </row>
    <row r="8" spans="1:7" outlineLevel="2">
      <c r="A8" s="2">
        <f t="shared" si="0"/>
        <v>10</v>
      </c>
      <c r="B8" s="3">
        <f t="shared" si="3"/>
        <v>107</v>
      </c>
      <c r="D8" s="42">
        <f>+SUMIF(Balance!A:A,B:B,Balance!H:H)</f>
        <v>0</v>
      </c>
      <c r="E8" s="42">
        <f>+SUMIF(Balance!A:A,B:B,Balance!I:I)</f>
        <v>0</v>
      </c>
      <c r="F8" s="42">
        <f t="shared" si="1"/>
        <v>0</v>
      </c>
      <c r="G8" s="42">
        <f t="shared" si="2"/>
        <v>0</v>
      </c>
    </row>
    <row r="9" spans="1:7" outlineLevel="2">
      <c r="A9" s="2">
        <f t="shared" si="0"/>
        <v>10</v>
      </c>
      <c r="B9" s="3">
        <f t="shared" si="3"/>
        <v>108</v>
      </c>
      <c r="D9" s="42">
        <f>+SUMIF(Balance!A:A,B:B,Balance!H:H)</f>
        <v>0</v>
      </c>
      <c r="E9" s="42">
        <f>+SUMIF(Balance!A:A,B:B,Balance!I:I)</f>
        <v>0</v>
      </c>
      <c r="F9" s="42">
        <f t="shared" si="1"/>
        <v>0</v>
      </c>
      <c r="G9" s="42">
        <f t="shared" si="2"/>
        <v>0</v>
      </c>
    </row>
    <row r="10" spans="1:7" outlineLevel="2">
      <c r="A10" s="2">
        <f t="shared" si="0"/>
        <v>10</v>
      </c>
      <c r="B10" s="3">
        <f t="shared" si="3"/>
        <v>109</v>
      </c>
      <c r="D10" s="42">
        <f>+SUMIF(Balance!A:A,B:B,Balance!H:H)</f>
        <v>0</v>
      </c>
      <c r="E10" s="42">
        <f>+SUMIF(Balance!A:A,B:B,Balance!I:I)</f>
        <v>0</v>
      </c>
      <c r="F10" s="42">
        <f t="shared" si="1"/>
        <v>0</v>
      </c>
      <c r="G10" s="42">
        <f t="shared" si="2"/>
        <v>0</v>
      </c>
    </row>
    <row r="11" spans="1:7" outlineLevel="1">
      <c r="A11" s="39" t="s">
        <v>898</v>
      </c>
      <c r="B11" s="40"/>
      <c r="C11" s="40"/>
      <c r="D11" s="43">
        <f>SUBTOTAL(9,D2:D10)</f>
        <v>0</v>
      </c>
      <c r="E11" s="43">
        <f>SUBTOTAL(9,E2:E10)</f>
        <v>7004000000</v>
      </c>
      <c r="F11" s="43">
        <f>SUBTOTAL(9,F2:F10)</f>
        <v>0</v>
      </c>
      <c r="G11" s="43">
        <f>SUBTOTAL(9,G2:G10)</f>
        <v>7004000000</v>
      </c>
    </row>
    <row r="12" spans="1:7" outlineLevel="2">
      <c r="A12" s="2">
        <f t="shared" ref="A12:A21" si="4">VALUE(LEFT(B:B,2))</f>
        <v>11</v>
      </c>
      <c r="B12" s="2">
        <v>110</v>
      </c>
      <c r="D12" s="42">
        <f>+SUMIF(Balance!A:A,B:B,Balance!H:H)</f>
        <v>5829612957.3900003</v>
      </c>
      <c r="E12" s="42">
        <f>+SUMIF(Balance!A:A,B:B,Balance!I:I)</f>
        <v>0</v>
      </c>
      <c r="F12" s="42">
        <f t="shared" ref="F12:F21" si="5">+IF(D12&gt;E12,D12-E12,0)</f>
        <v>5829612957.3900003</v>
      </c>
      <c r="G12" s="42">
        <f t="shared" ref="G12:G21" si="6">+IF(E12&gt;D12,E12-D12,0)</f>
        <v>0</v>
      </c>
    </row>
    <row r="13" spans="1:7" outlineLevel="2">
      <c r="A13" s="2">
        <f t="shared" si="4"/>
        <v>11</v>
      </c>
      <c r="B13" s="2">
        <f t="shared" ref="B13:B20" si="7">+B12+1</f>
        <v>111</v>
      </c>
      <c r="D13" s="42">
        <f>+SUMIF(Balance!A:A,B:B,Balance!H:H)</f>
        <v>0</v>
      </c>
      <c r="E13" s="42">
        <f>+SUMIF(Balance!A:A,B:B,Balance!I:I)</f>
        <v>0</v>
      </c>
      <c r="F13" s="42">
        <f t="shared" si="5"/>
        <v>0</v>
      </c>
      <c r="G13" s="42">
        <f t="shared" si="6"/>
        <v>0</v>
      </c>
    </row>
    <row r="14" spans="1:7" outlineLevel="2">
      <c r="A14" s="2">
        <f t="shared" si="4"/>
        <v>11</v>
      </c>
      <c r="B14" s="2">
        <f t="shared" si="7"/>
        <v>112</v>
      </c>
      <c r="D14" s="42">
        <f>+SUMIF(Balance!A:A,B:B,Balance!H:H)</f>
        <v>0</v>
      </c>
      <c r="E14" s="42">
        <f>+SUMIF(Balance!A:A,B:B,Balance!I:I)</f>
        <v>0</v>
      </c>
      <c r="F14" s="42">
        <f t="shared" si="5"/>
        <v>0</v>
      </c>
      <c r="G14" s="42">
        <f t="shared" si="6"/>
        <v>0</v>
      </c>
    </row>
    <row r="15" spans="1:7" outlineLevel="2">
      <c r="A15" s="2">
        <f t="shared" si="4"/>
        <v>11</v>
      </c>
      <c r="B15" s="2">
        <f t="shared" si="7"/>
        <v>113</v>
      </c>
      <c r="D15" s="42">
        <f>+SUMIF(Balance!A:A,B:B,Balance!H:H)</f>
        <v>0</v>
      </c>
      <c r="E15" s="42">
        <f>+SUMIF(Balance!A:A,B:B,Balance!I:I)</f>
        <v>0</v>
      </c>
      <c r="F15" s="42">
        <f t="shared" si="5"/>
        <v>0</v>
      </c>
      <c r="G15" s="42">
        <f t="shared" si="6"/>
        <v>0</v>
      </c>
    </row>
    <row r="16" spans="1:7" outlineLevel="2">
      <c r="A16" s="2">
        <f t="shared" si="4"/>
        <v>11</v>
      </c>
      <c r="B16" s="2">
        <f t="shared" si="7"/>
        <v>114</v>
      </c>
      <c r="D16" s="42">
        <f>+SUMIF(Balance!A:A,B:B,Balance!H:H)</f>
        <v>0</v>
      </c>
      <c r="E16" s="42">
        <f>+SUMIF(Balance!A:A,B:B,Balance!I:I)</f>
        <v>0</v>
      </c>
      <c r="F16" s="42">
        <f t="shared" si="5"/>
        <v>0</v>
      </c>
      <c r="G16" s="42">
        <f t="shared" si="6"/>
        <v>0</v>
      </c>
    </row>
    <row r="17" spans="1:7" outlineLevel="2">
      <c r="A17" s="2">
        <f t="shared" si="4"/>
        <v>11</v>
      </c>
      <c r="B17" s="2">
        <f t="shared" si="7"/>
        <v>115</v>
      </c>
      <c r="D17" s="42">
        <f>+SUMIF(Balance!A:A,B:B,Balance!H:H)</f>
        <v>0</v>
      </c>
      <c r="E17" s="42">
        <f>+SUMIF(Balance!A:A,B:B,Balance!I:I)</f>
        <v>0</v>
      </c>
      <c r="F17" s="42">
        <f t="shared" si="5"/>
        <v>0</v>
      </c>
      <c r="G17" s="42">
        <f t="shared" si="6"/>
        <v>0</v>
      </c>
    </row>
    <row r="18" spans="1:7" outlineLevel="2">
      <c r="A18" s="2">
        <f t="shared" si="4"/>
        <v>11</v>
      </c>
      <c r="B18" s="2">
        <f t="shared" si="7"/>
        <v>116</v>
      </c>
      <c r="D18" s="42">
        <f>+SUMIF(Balance!A:A,B:B,Balance!H:H)</f>
        <v>0</v>
      </c>
      <c r="E18" s="42">
        <f>+SUMIF(Balance!A:A,B:B,Balance!I:I)</f>
        <v>0</v>
      </c>
      <c r="F18" s="42">
        <f t="shared" si="5"/>
        <v>0</v>
      </c>
      <c r="G18" s="42">
        <f t="shared" si="6"/>
        <v>0</v>
      </c>
    </row>
    <row r="19" spans="1:7" outlineLevel="2">
      <c r="A19" s="2">
        <f t="shared" si="4"/>
        <v>11</v>
      </c>
      <c r="B19" s="2">
        <f t="shared" si="7"/>
        <v>117</v>
      </c>
      <c r="D19" s="42">
        <f>+SUMIF(Balance!A:A,B:B,Balance!H:H)</f>
        <v>0</v>
      </c>
      <c r="E19" s="42">
        <f>+SUMIF(Balance!A:A,B:B,Balance!I:I)</f>
        <v>0</v>
      </c>
      <c r="F19" s="42">
        <f t="shared" si="5"/>
        <v>0</v>
      </c>
      <c r="G19" s="42">
        <f t="shared" si="6"/>
        <v>0</v>
      </c>
    </row>
    <row r="20" spans="1:7" outlineLevel="2">
      <c r="A20" s="2">
        <f t="shared" si="4"/>
        <v>11</v>
      </c>
      <c r="B20" s="2">
        <f t="shared" si="7"/>
        <v>118</v>
      </c>
      <c r="D20" s="42">
        <f>+SUMIF(Balance!A:A,B:B,Balance!H:H)</f>
        <v>0</v>
      </c>
      <c r="E20" s="42">
        <f>+SUMIF(Balance!A:A,B:B,Balance!I:I)</f>
        <v>0</v>
      </c>
      <c r="F20" s="42">
        <f t="shared" si="5"/>
        <v>0</v>
      </c>
      <c r="G20" s="42">
        <f t="shared" si="6"/>
        <v>0</v>
      </c>
    </row>
    <row r="21" spans="1:7" outlineLevel="2">
      <c r="A21" s="2">
        <f t="shared" si="4"/>
        <v>11</v>
      </c>
      <c r="B21" s="2">
        <v>119</v>
      </c>
      <c r="D21" s="42">
        <f>+SUMIF(Balance!A:A,B:B,Balance!H:H)</f>
        <v>0</v>
      </c>
      <c r="E21" s="42">
        <f>+SUMIF(Balance!A:A,B:B,Balance!I:I)</f>
        <v>0</v>
      </c>
      <c r="F21" s="42">
        <f t="shared" si="5"/>
        <v>0</v>
      </c>
      <c r="G21" s="42">
        <f t="shared" si="6"/>
        <v>0</v>
      </c>
    </row>
    <row r="22" spans="1:7" outlineLevel="1">
      <c r="A22" s="40" t="s">
        <v>899</v>
      </c>
      <c r="B22" s="40"/>
      <c r="C22" s="40"/>
      <c r="D22" s="43">
        <f>SUBTOTAL(9,D12:D21)</f>
        <v>5829612957.3900003</v>
      </c>
      <c r="E22" s="43">
        <f>SUBTOTAL(9,E12:E21)</f>
        <v>0</v>
      </c>
      <c r="F22" s="43">
        <f>SUBTOTAL(9,F12:F21)</f>
        <v>5829612957.3900003</v>
      </c>
      <c r="G22" s="43">
        <f>SUBTOTAL(9,G12:G21)</f>
        <v>0</v>
      </c>
    </row>
    <row r="23" spans="1:7" outlineLevel="2">
      <c r="A23" s="2">
        <f t="shared" ref="A23:A32" si="8">VALUE(LEFT(B:B,2))</f>
        <v>12</v>
      </c>
      <c r="B23" s="2">
        <v>120</v>
      </c>
      <c r="D23" s="42">
        <f>+SUMIF(Balance!A:A,B:B,Balance!H:H)</f>
        <v>0</v>
      </c>
      <c r="E23" s="42">
        <f>+SUMIF(Balance!A:A,B:B,Balance!I:I)</f>
        <v>0</v>
      </c>
      <c r="F23" s="42">
        <f t="shared" ref="F23:F32" si="9">+IF(D23&gt;E23,D23-E23,0)</f>
        <v>0</v>
      </c>
      <c r="G23" s="42">
        <f t="shared" ref="G23:G32" si="10">+IF(E23&gt;D23,E23-D23,0)</f>
        <v>0</v>
      </c>
    </row>
    <row r="24" spans="1:7" outlineLevel="2">
      <c r="A24" s="2">
        <f t="shared" si="8"/>
        <v>12</v>
      </c>
      <c r="B24" s="2">
        <f t="shared" ref="B24:B31" si="11">+B23+1</f>
        <v>121</v>
      </c>
      <c r="D24" s="42">
        <f>+SUMIF(Balance!A:A,B:B,Balance!H:H)</f>
        <v>0</v>
      </c>
      <c r="E24" s="42">
        <f>+SUMIF(Balance!A:A,B:B,Balance!I:I)</f>
        <v>0</v>
      </c>
      <c r="F24" s="42">
        <f t="shared" si="9"/>
        <v>0</v>
      </c>
      <c r="G24" s="42">
        <f t="shared" si="10"/>
        <v>0</v>
      </c>
    </row>
    <row r="25" spans="1:7" outlineLevel="2">
      <c r="A25" s="2">
        <f t="shared" si="8"/>
        <v>12</v>
      </c>
      <c r="B25" s="2">
        <f t="shared" si="11"/>
        <v>122</v>
      </c>
      <c r="D25" s="42">
        <f>+SUMIF(Balance!A:A,B:B,Balance!H:H)</f>
        <v>0</v>
      </c>
      <c r="E25" s="42">
        <f>+SUMIF(Balance!A:A,B:B,Balance!I:I)</f>
        <v>0</v>
      </c>
      <c r="F25" s="42">
        <f t="shared" si="9"/>
        <v>0</v>
      </c>
      <c r="G25" s="42">
        <f t="shared" si="10"/>
        <v>0</v>
      </c>
    </row>
    <row r="26" spans="1:7" outlineLevel="2">
      <c r="A26" s="2">
        <f t="shared" si="8"/>
        <v>12</v>
      </c>
      <c r="B26" s="2">
        <f t="shared" si="11"/>
        <v>123</v>
      </c>
      <c r="D26" s="42">
        <f>+SUMIF(Balance!A:A,B:B,Balance!H:H)</f>
        <v>0</v>
      </c>
      <c r="E26" s="42">
        <f>+SUMIF(Balance!A:A,B:B,Balance!I:I)</f>
        <v>0</v>
      </c>
      <c r="F26" s="42">
        <f t="shared" si="9"/>
        <v>0</v>
      </c>
      <c r="G26" s="42">
        <f t="shared" si="10"/>
        <v>0</v>
      </c>
    </row>
    <row r="27" spans="1:7" outlineLevel="2">
      <c r="A27" s="2">
        <f t="shared" si="8"/>
        <v>12</v>
      </c>
      <c r="B27" s="2">
        <f t="shared" si="11"/>
        <v>124</v>
      </c>
      <c r="D27" s="42">
        <f>+SUMIF(Balance!A:A,B:B,Balance!H:H)</f>
        <v>0</v>
      </c>
      <c r="E27" s="42">
        <f>+SUMIF(Balance!A:A,B:B,Balance!I:I)</f>
        <v>0</v>
      </c>
      <c r="F27" s="42">
        <f t="shared" si="9"/>
        <v>0</v>
      </c>
      <c r="G27" s="42">
        <f t="shared" si="10"/>
        <v>0</v>
      </c>
    </row>
    <row r="28" spans="1:7" outlineLevel="2">
      <c r="A28" s="2">
        <f t="shared" si="8"/>
        <v>12</v>
      </c>
      <c r="B28" s="2">
        <f t="shared" si="11"/>
        <v>125</v>
      </c>
      <c r="D28" s="42">
        <f>+SUMIF(Balance!A:A,B:B,Balance!H:H)</f>
        <v>0</v>
      </c>
      <c r="E28" s="42">
        <f>+SUMIF(Balance!A:A,B:B,Balance!I:I)</f>
        <v>0</v>
      </c>
      <c r="F28" s="42">
        <f t="shared" si="9"/>
        <v>0</v>
      </c>
      <c r="G28" s="42">
        <f t="shared" si="10"/>
        <v>0</v>
      </c>
    </row>
    <row r="29" spans="1:7" outlineLevel="2">
      <c r="A29" s="2">
        <f t="shared" si="8"/>
        <v>12</v>
      </c>
      <c r="B29" s="2">
        <f t="shared" si="11"/>
        <v>126</v>
      </c>
      <c r="D29" s="42">
        <f>+SUMIF(Balance!A:A,B:B,Balance!H:H)</f>
        <v>0</v>
      </c>
      <c r="E29" s="42">
        <f>+SUMIF(Balance!A:A,B:B,Balance!I:I)</f>
        <v>0</v>
      </c>
      <c r="F29" s="42">
        <f t="shared" si="9"/>
        <v>0</v>
      </c>
      <c r="G29" s="42">
        <f t="shared" si="10"/>
        <v>0</v>
      </c>
    </row>
    <row r="30" spans="1:7" outlineLevel="2">
      <c r="A30" s="2">
        <f t="shared" si="8"/>
        <v>12</v>
      </c>
      <c r="B30" s="2">
        <f t="shared" si="11"/>
        <v>127</v>
      </c>
      <c r="D30" s="42">
        <f>+SUMIF(Balance!A:A,B:B,Balance!H:H)</f>
        <v>0</v>
      </c>
      <c r="E30" s="42">
        <f>+SUMIF(Balance!A:A,B:B,Balance!I:I)</f>
        <v>0</v>
      </c>
      <c r="F30" s="42">
        <f t="shared" si="9"/>
        <v>0</v>
      </c>
      <c r="G30" s="42">
        <f t="shared" si="10"/>
        <v>0</v>
      </c>
    </row>
    <row r="31" spans="1:7" outlineLevel="2">
      <c r="A31" s="2">
        <f t="shared" si="8"/>
        <v>12</v>
      </c>
      <c r="B31" s="2">
        <f t="shared" si="11"/>
        <v>128</v>
      </c>
      <c r="D31" s="42">
        <f>+SUMIF(Balance!A:A,B:B,Balance!H:H)</f>
        <v>0</v>
      </c>
      <c r="E31" s="42">
        <f>+SUMIF(Balance!A:A,B:B,Balance!I:I)</f>
        <v>0</v>
      </c>
      <c r="F31" s="42">
        <f t="shared" si="9"/>
        <v>0</v>
      </c>
      <c r="G31" s="42">
        <f t="shared" si="10"/>
        <v>0</v>
      </c>
    </row>
    <row r="32" spans="1:7" outlineLevel="2">
      <c r="A32" s="2">
        <f t="shared" si="8"/>
        <v>12</v>
      </c>
      <c r="B32" s="2">
        <v>129</v>
      </c>
      <c r="D32" s="42">
        <f>+SUMIF(Balance!A:A,B:B,Balance!H:H)</f>
        <v>0</v>
      </c>
      <c r="E32" s="42">
        <f>+SUMIF(Balance!A:A,B:B,Balance!I:I)</f>
        <v>0</v>
      </c>
      <c r="F32" s="42">
        <f t="shared" si="9"/>
        <v>0</v>
      </c>
      <c r="G32" s="42">
        <f t="shared" si="10"/>
        <v>0</v>
      </c>
    </row>
    <row r="33" spans="1:7" outlineLevel="1">
      <c r="A33" s="40" t="s">
        <v>900</v>
      </c>
      <c r="B33" s="40"/>
      <c r="C33" s="40"/>
      <c r="D33" s="43">
        <f>SUBTOTAL(9,D23:D32)</f>
        <v>0</v>
      </c>
      <c r="E33" s="43">
        <f>SUBTOTAL(9,E23:E32)</f>
        <v>0</v>
      </c>
      <c r="F33" s="43">
        <f>SUBTOTAL(9,F23:F32)</f>
        <v>0</v>
      </c>
      <c r="G33" s="43">
        <f>SUBTOTAL(9,G23:G32)</f>
        <v>0</v>
      </c>
    </row>
    <row r="34" spans="1:7" outlineLevel="2">
      <c r="A34" s="2">
        <f t="shared" ref="A34:A43" si="12">VALUE(LEFT(B:B,2))</f>
        <v>13</v>
      </c>
      <c r="B34" s="2">
        <v>130</v>
      </c>
      <c r="D34" s="42">
        <f>+SUMIF(Balance!A:A,B:B,Balance!H:H)</f>
        <v>0</v>
      </c>
      <c r="E34" s="42">
        <f>+SUMIF(Balance!A:A,B:B,Balance!I:I)</f>
        <v>0</v>
      </c>
      <c r="F34" s="42">
        <f t="shared" ref="F34:F43" si="13">+IF(D34&gt;E34,D34-E34,0)</f>
        <v>0</v>
      </c>
      <c r="G34" s="42">
        <f t="shared" ref="G34:G43" si="14">+IF(E34&gt;D34,E34-D34,0)</f>
        <v>0</v>
      </c>
    </row>
    <row r="35" spans="1:7" outlineLevel="2">
      <c r="A35" s="2">
        <f t="shared" si="12"/>
        <v>13</v>
      </c>
      <c r="B35" s="2">
        <f t="shared" ref="B35:B42" si="15">+B34+1</f>
        <v>131</v>
      </c>
      <c r="D35" s="42">
        <f>+SUMIF(Balance!A:A,B:B,Balance!H:H)</f>
        <v>0</v>
      </c>
      <c r="E35" s="42">
        <f>+SUMIF(Balance!A:A,B:B,Balance!I:I)</f>
        <v>0</v>
      </c>
      <c r="F35" s="42">
        <f t="shared" si="13"/>
        <v>0</v>
      </c>
      <c r="G35" s="42">
        <f t="shared" si="14"/>
        <v>0</v>
      </c>
    </row>
    <row r="36" spans="1:7" outlineLevel="2">
      <c r="A36" s="2">
        <f t="shared" si="12"/>
        <v>13</v>
      </c>
      <c r="B36" s="2">
        <f t="shared" si="15"/>
        <v>132</v>
      </c>
      <c r="D36" s="42">
        <f>+SUMIF(Balance!A:A,B:B,Balance!H:H)</f>
        <v>0</v>
      </c>
      <c r="E36" s="42">
        <f>+SUMIF(Balance!A:A,B:B,Balance!I:I)</f>
        <v>0</v>
      </c>
      <c r="F36" s="42">
        <f t="shared" si="13"/>
        <v>0</v>
      </c>
      <c r="G36" s="42">
        <f t="shared" si="14"/>
        <v>0</v>
      </c>
    </row>
    <row r="37" spans="1:7" outlineLevel="2">
      <c r="A37" s="2">
        <f t="shared" si="12"/>
        <v>13</v>
      </c>
      <c r="B37" s="2">
        <f t="shared" si="15"/>
        <v>133</v>
      </c>
      <c r="D37" s="42">
        <f>+SUMIF(Balance!A:A,B:B,Balance!H:H)</f>
        <v>0</v>
      </c>
      <c r="E37" s="42">
        <f>+SUMIF(Balance!A:A,B:B,Balance!I:I)</f>
        <v>0</v>
      </c>
      <c r="F37" s="42">
        <f t="shared" si="13"/>
        <v>0</v>
      </c>
      <c r="G37" s="42">
        <f t="shared" si="14"/>
        <v>0</v>
      </c>
    </row>
    <row r="38" spans="1:7" outlineLevel="2">
      <c r="A38" s="2">
        <f t="shared" si="12"/>
        <v>13</v>
      </c>
      <c r="B38" s="2">
        <f t="shared" si="15"/>
        <v>134</v>
      </c>
      <c r="D38" s="42">
        <f>+SUMIF(Balance!A:A,B:B,Balance!H:H)</f>
        <v>0</v>
      </c>
      <c r="E38" s="42">
        <f>+SUMIF(Balance!A:A,B:B,Balance!I:I)</f>
        <v>0</v>
      </c>
      <c r="F38" s="42">
        <f t="shared" si="13"/>
        <v>0</v>
      </c>
      <c r="G38" s="42">
        <f t="shared" si="14"/>
        <v>0</v>
      </c>
    </row>
    <row r="39" spans="1:7" outlineLevel="2">
      <c r="A39" s="2">
        <f t="shared" si="12"/>
        <v>13</v>
      </c>
      <c r="B39" s="2">
        <f t="shared" si="15"/>
        <v>135</v>
      </c>
      <c r="D39" s="42">
        <f>+SUMIF(Balance!A:A,B:B,Balance!H:H)</f>
        <v>0</v>
      </c>
      <c r="E39" s="42">
        <f>+SUMIF(Balance!A:A,B:B,Balance!I:I)</f>
        <v>0</v>
      </c>
      <c r="F39" s="42">
        <f t="shared" si="13"/>
        <v>0</v>
      </c>
      <c r="G39" s="42">
        <f t="shared" si="14"/>
        <v>0</v>
      </c>
    </row>
    <row r="40" spans="1:7" outlineLevel="2">
      <c r="A40" s="2">
        <f t="shared" si="12"/>
        <v>13</v>
      </c>
      <c r="B40" s="2">
        <f t="shared" si="15"/>
        <v>136</v>
      </c>
      <c r="D40" s="42">
        <f>+SUMIF(Balance!A:A,B:B,Balance!H:H)</f>
        <v>0</v>
      </c>
      <c r="E40" s="42">
        <f>+SUMIF(Balance!A:A,B:B,Balance!I:I)</f>
        <v>0</v>
      </c>
      <c r="F40" s="42">
        <f t="shared" si="13"/>
        <v>0</v>
      </c>
      <c r="G40" s="42">
        <f t="shared" si="14"/>
        <v>0</v>
      </c>
    </row>
    <row r="41" spans="1:7" outlineLevel="2">
      <c r="A41" s="2">
        <f t="shared" si="12"/>
        <v>13</v>
      </c>
      <c r="B41" s="2">
        <f t="shared" si="15"/>
        <v>137</v>
      </c>
      <c r="D41" s="42">
        <f>+SUMIF(Balance!A:A,B:B,Balance!H:H)</f>
        <v>0</v>
      </c>
      <c r="E41" s="42">
        <f>+SUMIF(Balance!A:A,B:B,Balance!I:I)</f>
        <v>0</v>
      </c>
      <c r="F41" s="42">
        <f t="shared" si="13"/>
        <v>0</v>
      </c>
      <c r="G41" s="42">
        <f t="shared" si="14"/>
        <v>0</v>
      </c>
    </row>
    <row r="42" spans="1:7" outlineLevel="2">
      <c r="A42" s="2">
        <f t="shared" si="12"/>
        <v>13</v>
      </c>
      <c r="B42" s="2">
        <f t="shared" si="15"/>
        <v>138</v>
      </c>
      <c r="D42" s="42">
        <f>+SUMIF(Balance!A:A,B:B,Balance!H:H)</f>
        <v>0</v>
      </c>
      <c r="E42" s="42">
        <f>+SUMIF(Balance!A:A,B:B,Balance!I:I)</f>
        <v>0</v>
      </c>
      <c r="F42" s="42">
        <f t="shared" si="13"/>
        <v>0</v>
      </c>
      <c r="G42" s="42">
        <f t="shared" si="14"/>
        <v>0</v>
      </c>
    </row>
    <row r="43" spans="1:7" outlineLevel="2">
      <c r="A43" s="2">
        <f t="shared" si="12"/>
        <v>13</v>
      </c>
      <c r="B43" s="2">
        <v>139</v>
      </c>
      <c r="D43" s="42">
        <f>+SUMIF(Balance!A:A,B:B,Balance!H:H)</f>
        <v>0</v>
      </c>
      <c r="E43" s="42">
        <f>+SUMIF(Balance!A:A,B:B,Balance!I:I)</f>
        <v>0</v>
      </c>
      <c r="F43" s="42">
        <f t="shared" si="13"/>
        <v>0</v>
      </c>
      <c r="G43" s="42">
        <f t="shared" si="14"/>
        <v>0</v>
      </c>
    </row>
    <row r="44" spans="1:7" outlineLevel="1">
      <c r="A44" s="40" t="s">
        <v>901</v>
      </c>
      <c r="B44" s="40"/>
      <c r="C44" s="40"/>
      <c r="D44" s="43">
        <f>SUBTOTAL(9,D34:D43)</f>
        <v>0</v>
      </c>
      <c r="E44" s="43">
        <f>SUBTOTAL(9,E34:E43)</f>
        <v>0</v>
      </c>
      <c r="F44" s="43">
        <f>SUBTOTAL(9,F34:F43)</f>
        <v>0</v>
      </c>
      <c r="G44" s="43">
        <f>SUBTOTAL(9,G34:G43)</f>
        <v>0</v>
      </c>
    </row>
    <row r="45" spans="1:7" outlineLevel="2">
      <c r="A45" s="2">
        <f t="shared" ref="A45:A54" si="16">VALUE(LEFT(B:B,2))</f>
        <v>14</v>
      </c>
      <c r="B45" s="2">
        <v>140</v>
      </c>
      <c r="D45" s="42">
        <f>+SUMIF(Balance!A:A,B:B,Balance!H:H)</f>
        <v>0</v>
      </c>
      <c r="E45" s="42">
        <f>+SUMIF(Balance!A:A,B:B,Balance!I:I)</f>
        <v>0</v>
      </c>
      <c r="F45" s="42">
        <f t="shared" ref="F45:F54" si="17">+IF(D45&gt;E45,D45-E45,0)</f>
        <v>0</v>
      </c>
      <c r="G45" s="42">
        <f t="shared" ref="G45:G54" si="18">+IF(E45&gt;D45,E45-D45,0)</f>
        <v>0</v>
      </c>
    </row>
    <row r="46" spans="1:7" outlineLevel="2">
      <c r="A46" s="2">
        <f t="shared" si="16"/>
        <v>14</v>
      </c>
      <c r="B46" s="2">
        <f t="shared" ref="B46:B53" si="19">+B45+1</f>
        <v>141</v>
      </c>
      <c r="D46" s="42">
        <f>+SUMIF(Balance!A:A,B:B,Balance!H:H)</f>
        <v>0</v>
      </c>
      <c r="E46" s="42">
        <f>+SUMIF(Balance!A:A,B:B,Balance!I:I)</f>
        <v>0</v>
      </c>
      <c r="F46" s="42">
        <f t="shared" si="17"/>
        <v>0</v>
      </c>
      <c r="G46" s="42">
        <f t="shared" si="18"/>
        <v>0</v>
      </c>
    </row>
    <row r="47" spans="1:7" outlineLevel="2">
      <c r="A47" s="2">
        <f t="shared" si="16"/>
        <v>14</v>
      </c>
      <c r="B47" s="2">
        <f t="shared" si="19"/>
        <v>142</v>
      </c>
      <c r="D47" s="42">
        <f>+SUMIF(Balance!A:A,B:B,Balance!H:H)</f>
        <v>0</v>
      </c>
      <c r="E47" s="42">
        <f>+SUMIF(Balance!A:A,B:B,Balance!I:I)</f>
        <v>0</v>
      </c>
      <c r="F47" s="42">
        <f t="shared" si="17"/>
        <v>0</v>
      </c>
      <c r="G47" s="42">
        <f t="shared" si="18"/>
        <v>0</v>
      </c>
    </row>
    <row r="48" spans="1:7" outlineLevel="2">
      <c r="A48" s="2">
        <f t="shared" si="16"/>
        <v>14</v>
      </c>
      <c r="B48" s="2">
        <f t="shared" si="19"/>
        <v>143</v>
      </c>
      <c r="D48" s="42">
        <f>+SUMIF(Balance!A:A,B:B,Balance!H:H)</f>
        <v>0</v>
      </c>
      <c r="E48" s="42">
        <f>+SUMIF(Balance!A:A,B:B,Balance!I:I)</f>
        <v>0</v>
      </c>
      <c r="F48" s="42">
        <f t="shared" si="17"/>
        <v>0</v>
      </c>
      <c r="G48" s="42">
        <f t="shared" si="18"/>
        <v>0</v>
      </c>
    </row>
    <row r="49" spans="1:7" outlineLevel="2">
      <c r="A49" s="2">
        <f t="shared" si="16"/>
        <v>14</v>
      </c>
      <c r="B49" s="2">
        <f t="shared" si="19"/>
        <v>144</v>
      </c>
      <c r="D49" s="42">
        <f>+SUMIF(Balance!A:A,B:B,Balance!H:H)</f>
        <v>0</v>
      </c>
      <c r="E49" s="42">
        <f>+SUMIF(Balance!A:A,B:B,Balance!I:I)</f>
        <v>0</v>
      </c>
      <c r="F49" s="42">
        <f t="shared" si="17"/>
        <v>0</v>
      </c>
      <c r="G49" s="42">
        <f t="shared" si="18"/>
        <v>0</v>
      </c>
    </row>
    <row r="50" spans="1:7" outlineLevel="2">
      <c r="A50" s="2">
        <f t="shared" si="16"/>
        <v>14</v>
      </c>
      <c r="B50" s="2">
        <f t="shared" si="19"/>
        <v>145</v>
      </c>
      <c r="D50" s="42">
        <f>+SUMIF(Balance!A:A,B:B,Balance!H:H)</f>
        <v>0</v>
      </c>
      <c r="E50" s="42">
        <f>+SUMIF(Balance!A:A,B:B,Balance!I:I)</f>
        <v>0</v>
      </c>
      <c r="F50" s="42">
        <f t="shared" si="17"/>
        <v>0</v>
      </c>
      <c r="G50" s="42">
        <f t="shared" si="18"/>
        <v>0</v>
      </c>
    </row>
    <row r="51" spans="1:7" outlineLevel="2">
      <c r="A51" s="2">
        <f t="shared" si="16"/>
        <v>14</v>
      </c>
      <c r="B51" s="2">
        <f t="shared" si="19"/>
        <v>146</v>
      </c>
      <c r="D51" s="42">
        <f>+SUMIF(Balance!A:A,B:B,Balance!H:H)</f>
        <v>0</v>
      </c>
      <c r="E51" s="42">
        <f>+SUMIF(Balance!A:A,B:B,Balance!I:I)</f>
        <v>0</v>
      </c>
      <c r="F51" s="42">
        <f t="shared" si="17"/>
        <v>0</v>
      </c>
      <c r="G51" s="42">
        <f t="shared" si="18"/>
        <v>0</v>
      </c>
    </row>
    <row r="52" spans="1:7" outlineLevel="2">
      <c r="A52" s="2">
        <f t="shared" si="16"/>
        <v>14</v>
      </c>
      <c r="B52" s="2">
        <f t="shared" si="19"/>
        <v>147</v>
      </c>
      <c r="D52" s="42">
        <f>+SUMIF(Balance!A:A,B:B,Balance!H:H)</f>
        <v>0</v>
      </c>
      <c r="E52" s="42">
        <f>+SUMIF(Balance!A:A,B:B,Balance!I:I)</f>
        <v>0</v>
      </c>
      <c r="F52" s="42">
        <f t="shared" si="17"/>
        <v>0</v>
      </c>
      <c r="G52" s="42">
        <f t="shared" si="18"/>
        <v>0</v>
      </c>
    </row>
    <row r="53" spans="1:7" outlineLevel="2">
      <c r="A53" s="2">
        <f t="shared" si="16"/>
        <v>14</v>
      </c>
      <c r="B53" s="2">
        <f t="shared" si="19"/>
        <v>148</v>
      </c>
      <c r="D53" s="42">
        <f>+SUMIF(Balance!A:A,B:B,Balance!H:H)</f>
        <v>0</v>
      </c>
      <c r="E53" s="42">
        <f>+SUMIF(Balance!A:A,B:B,Balance!I:I)</f>
        <v>0</v>
      </c>
      <c r="F53" s="42">
        <f t="shared" si="17"/>
        <v>0</v>
      </c>
      <c r="G53" s="42">
        <f t="shared" si="18"/>
        <v>0</v>
      </c>
    </row>
    <row r="54" spans="1:7" outlineLevel="2">
      <c r="A54" s="2">
        <f t="shared" si="16"/>
        <v>14</v>
      </c>
      <c r="B54" s="2">
        <v>149</v>
      </c>
      <c r="D54" s="42">
        <f>+SUMIF(Balance!A:A,B:B,Balance!H:H)</f>
        <v>0</v>
      </c>
      <c r="E54" s="42">
        <f>+SUMIF(Balance!A:A,B:B,Balance!I:I)</f>
        <v>0</v>
      </c>
      <c r="F54" s="42">
        <f t="shared" si="17"/>
        <v>0</v>
      </c>
      <c r="G54" s="42">
        <f t="shared" si="18"/>
        <v>0</v>
      </c>
    </row>
    <row r="55" spans="1:7" outlineLevel="1">
      <c r="A55" s="40" t="s">
        <v>902</v>
      </c>
      <c r="B55" s="40"/>
      <c r="C55" s="40"/>
      <c r="D55" s="43">
        <f>SUBTOTAL(9,D45:D54)</f>
        <v>0</v>
      </c>
      <c r="E55" s="43">
        <f>SUBTOTAL(9,E45:E54)</f>
        <v>0</v>
      </c>
      <c r="F55" s="43">
        <f>SUBTOTAL(9,F45:F54)</f>
        <v>0</v>
      </c>
      <c r="G55" s="43">
        <f>SUBTOTAL(9,G45:G54)</f>
        <v>0</v>
      </c>
    </row>
    <row r="56" spans="1:7" outlineLevel="2">
      <c r="A56" s="2">
        <f t="shared" ref="A56:A65" si="20">VALUE(LEFT(B:B,2))</f>
        <v>15</v>
      </c>
      <c r="B56" s="2">
        <v>150</v>
      </c>
      <c r="D56" s="42">
        <f>+SUMIF(Balance!A:A,B:B,Balance!H:H)</f>
        <v>0</v>
      </c>
      <c r="E56" s="42">
        <f>+SUMIF(Balance!A:A,B:B,Balance!I:I)</f>
        <v>0</v>
      </c>
      <c r="F56" s="42">
        <f t="shared" ref="F56:F65" si="21">+IF(D56&gt;E56,D56-E56,0)</f>
        <v>0</v>
      </c>
      <c r="G56" s="42">
        <f t="shared" ref="G56:G65" si="22">+IF(E56&gt;D56,E56-D56,0)</f>
        <v>0</v>
      </c>
    </row>
    <row r="57" spans="1:7" outlineLevel="2">
      <c r="A57" s="2">
        <f t="shared" si="20"/>
        <v>15</v>
      </c>
      <c r="B57" s="2">
        <f t="shared" ref="B57:B64" si="23">+B56+1</f>
        <v>151</v>
      </c>
      <c r="D57" s="42">
        <f>+SUMIF(Balance!A:A,B:B,Balance!H:H)</f>
        <v>0</v>
      </c>
      <c r="E57" s="42">
        <f>+SUMIF(Balance!A:A,B:B,Balance!I:I)</f>
        <v>0</v>
      </c>
      <c r="F57" s="42">
        <f t="shared" si="21"/>
        <v>0</v>
      </c>
      <c r="G57" s="42">
        <f t="shared" si="22"/>
        <v>0</v>
      </c>
    </row>
    <row r="58" spans="1:7" outlineLevel="2">
      <c r="A58" s="2">
        <f t="shared" si="20"/>
        <v>15</v>
      </c>
      <c r="B58" s="2">
        <f t="shared" si="23"/>
        <v>152</v>
      </c>
      <c r="D58" s="42">
        <f>+SUMIF(Balance!A:A,B:B,Balance!H:H)</f>
        <v>0</v>
      </c>
      <c r="E58" s="42">
        <f>+SUMIF(Balance!A:A,B:B,Balance!I:I)</f>
        <v>0</v>
      </c>
      <c r="F58" s="42">
        <f t="shared" si="21"/>
        <v>0</v>
      </c>
      <c r="G58" s="42">
        <f t="shared" si="22"/>
        <v>0</v>
      </c>
    </row>
    <row r="59" spans="1:7" outlineLevel="2">
      <c r="A59" s="2">
        <f t="shared" si="20"/>
        <v>15</v>
      </c>
      <c r="B59" s="2">
        <f t="shared" si="23"/>
        <v>153</v>
      </c>
      <c r="D59" s="42">
        <f>+SUMIF(Balance!A:A,B:B,Balance!H:H)</f>
        <v>0</v>
      </c>
      <c r="E59" s="42">
        <f>+SUMIF(Balance!A:A,B:B,Balance!I:I)</f>
        <v>0</v>
      </c>
      <c r="F59" s="42">
        <f t="shared" si="21"/>
        <v>0</v>
      </c>
      <c r="G59" s="42">
        <f t="shared" si="22"/>
        <v>0</v>
      </c>
    </row>
    <row r="60" spans="1:7" outlineLevel="2">
      <c r="A60" s="2">
        <f t="shared" si="20"/>
        <v>15</v>
      </c>
      <c r="B60" s="2">
        <f t="shared" si="23"/>
        <v>154</v>
      </c>
      <c r="D60" s="42">
        <f>+SUMIF(Balance!A:A,B:B,Balance!H:H)</f>
        <v>0</v>
      </c>
      <c r="E60" s="42">
        <f>+SUMIF(Balance!A:A,B:B,Balance!I:I)</f>
        <v>0</v>
      </c>
      <c r="F60" s="42">
        <f t="shared" si="21"/>
        <v>0</v>
      </c>
      <c r="G60" s="42">
        <f t="shared" si="22"/>
        <v>0</v>
      </c>
    </row>
    <row r="61" spans="1:7" outlineLevel="2">
      <c r="A61" s="2">
        <f t="shared" si="20"/>
        <v>15</v>
      </c>
      <c r="B61" s="2">
        <f t="shared" si="23"/>
        <v>155</v>
      </c>
      <c r="D61" s="42">
        <f>+SUMIF(Balance!A:A,B:B,Balance!H:H)</f>
        <v>0</v>
      </c>
      <c r="E61" s="42">
        <f>+SUMIF(Balance!A:A,B:B,Balance!I:I)</f>
        <v>0</v>
      </c>
      <c r="F61" s="42">
        <f t="shared" si="21"/>
        <v>0</v>
      </c>
      <c r="G61" s="42">
        <f t="shared" si="22"/>
        <v>0</v>
      </c>
    </row>
    <row r="62" spans="1:7" outlineLevel="2">
      <c r="A62" s="2">
        <f t="shared" si="20"/>
        <v>15</v>
      </c>
      <c r="B62" s="2">
        <f t="shared" si="23"/>
        <v>156</v>
      </c>
      <c r="D62" s="42">
        <f>+SUMIF(Balance!A:A,B:B,Balance!H:H)</f>
        <v>0</v>
      </c>
      <c r="E62" s="42">
        <f>+SUMIF(Balance!A:A,B:B,Balance!I:I)</f>
        <v>0</v>
      </c>
      <c r="F62" s="42">
        <f t="shared" si="21"/>
        <v>0</v>
      </c>
      <c r="G62" s="42">
        <f t="shared" si="22"/>
        <v>0</v>
      </c>
    </row>
    <row r="63" spans="1:7" outlineLevel="2">
      <c r="A63" s="2">
        <f t="shared" si="20"/>
        <v>15</v>
      </c>
      <c r="B63" s="2">
        <f t="shared" si="23"/>
        <v>157</v>
      </c>
      <c r="D63" s="42">
        <f>+SUMIF(Balance!A:A,B:B,Balance!H:H)</f>
        <v>0</v>
      </c>
      <c r="E63" s="42">
        <f>+SUMIF(Balance!A:A,B:B,Balance!I:I)</f>
        <v>0</v>
      </c>
      <c r="F63" s="42">
        <f t="shared" si="21"/>
        <v>0</v>
      </c>
      <c r="G63" s="42">
        <f t="shared" si="22"/>
        <v>0</v>
      </c>
    </row>
    <row r="64" spans="1:7" outlineLevel="2">
      <c r="A64" s="2">
        <f t="shared" si="20"/>
        <v>15</v>
      </c>
      <c r="B64" s="2">
        <f t="shared" si="23"/>
        <v>158</v>
      </c>
      <c r="D64" s="42">
        <f>+SUMIF(Balance!A:A,B:B,Balance!H:H)</f>
        <v>0</v>
      </c>
      <c r="E64" s="42">
        <f>+SUMIF(Balance!A:A,B:B,Balance!I:I)</f>
        <v>0</v>
      </c>
      <c r="F64" s="42">
        <f t="shared" si="21"/>
        <v>0</v>
      </c>
      <c r="G64" s="42">
        <f t="shared" si="22"/>
        <v>0</v>
      </c>
    </row>
    <row r="65" spans="1:7" outlineLevel="2">
      <c r="A65" s="2">
        <f t="shared" si="20"/>
        <v>15</v>
      </c>
      <c r="B65" s="2">
        <v>159</v>
      </c>
      <c r="D65" s="42">
        <f>+SUMIF(Balance!A:A,B:B,Balance!H:H)</f>
        <v>0</v>
      </c>
      <c r="E65" s="42">
        <f>+SUMIF(Balance!A:A,B:B,Balance!I:I)</f>
        <v>0</v>
      </c>
      <c r="F65" s="42">
        <f t="shared" si="21"/>
        <v>0</v>
      </c>
      <c r="G65" s="42">
        <f t="shared" si="22"/>
        <v>0</v>
      </c>
    </row>
    <row r="66" spans="1:7" outlineLevel="1">
      <c r="A66" s="40" t="s">
        <v>903</v>
      </c>
      <c r="B66" s="40"/>
      <c r="C66" s="40"/>
      <c r="D66" s="43">
        <f>SUBTOTAL(9,D56:D65)</f>
        <v>0</v>
      </c>
      <c r="E66" s="43">
        <f>SUBTOTAL(9,E56:E65)</f>
        <v>0</v>
      </c>
      <c r="F66" s="43">
        <f>SUBTOTAL(9,F56:F65)</f>
        <v>0</v>
      </c>
      <c r="G66" s="43">
        <f>SUBTOTAL(9,G56:G65)</f>
        <v>0</v>
      </c>
    </row>
    <row r="67" spans="1:7" outlineLevel="2">
      <c r="A67" s="2">
        <f t="shared" ref="A67:A76" si="24">VALUE(LEFT(B:B,2))</f>
        <v>16</v>
      </c>
      <c r="B67" s="2">
        <v>160</v>
      </c>
      <c r="D67" s="42">
        <f>+SUMIF(Balance!A:A,B:B,Balance!H:H)</f>
        <v>0</v>
      </c>
      <c r="E67" s="42">
        <f>+SUMIF(Balance!A:A,B:B,Balance!I:I)</f>
        <v>0</v>
      </c>
      <c r="F67" s="42">
        <f t="shared" ref="F67:F76" si="25">+IF(D67&gt;E67,D67-E67,0)</f>
        <v>0</v>
      </c>
      <c r="G67" s="42">
        <f t="shared" ref="G67:G76" si="26">+IF(E67&gt;D67,E67-D67,0)</f>
        <v>0</v>
      </c>
    </row>
    <row r="68" spans="1:7" outlineLevel="2">
      <c r="A68" s="2">
        <f t="shared" si="24"/>
        <v>16</v>
      </c>
      <c r="B68" s="2">
        <v>161</v>
      </c>
      <c r="D68" s="42">
        <f>+SUMIF(Balance!A:A,B:B,Balance!H:H)</f>
        <v>0</v>
      </c>
      <c r="E68" s="42">
        <f>+SUMIF(Balance!A:A,B:B,Balance!I:I)</f>
        <v>0</v>
      </c>
      <c r="F68" s="42">
        <f t="shared" si="25"/>
        <v>0</v>
      </c>
      <c r="G68" s="42">
        <f t="shared" si="26"/>
        <v>0</v>
      </c>
    </row>
    <row r="69" spans="1:7" outlineLevel="2">
      <c r="A69" s="2">
        <f t="shared" si="24"/>
        <v>16</v>
      </c>
      <c r="B69" s="2">
        <f t="shared" ref="B69:B76" si="27">+B68+1</f>
        <v>162</v>
      </c>
      <c r="D69" s="42">
        <f>+SUMIF(Balance!A:A,B:B,Balance!H:H)</f>
        <v>0</v>
      </c>
      <c r="E69" s="42">
        <f>+SUMIF(Balance!A:A,B:B,Balance!I:I)</f>
        <v>0</v>
      </c>
      <c r="F69" s="42">
        <f t="shared" si="25"/>
        <v>0</v>
      </c>
      <c r="G69" s="42">
        <f t="shared" si="26"/>
        <v>0</v>
      </c>
    </row>
    <row r="70" spans="1:7" outlineLevel="2">
      <c r="A70" s="2">
        <f t="shared" si="24"/>
        <v>16</v>
      </c>
      <c r="B70" s="2">
        <f t="shared" si="27"/>
        <v>163</v>
      </c>
      <c r="D70" s="42">
        <f>+SUMIF(Balance!A:A,B:B,Balance!H:H)</f>
        <v>0</v>
      </c>
      <c r="E70" s="42">
        <f>+SUMIF(Balance!A:A,B:B,Balance!I:I)</f>
        <v>0</v>
      </c>
      <c r="F70" s="42">
        <f t="shared" si="25"/>
        <v>0</v>
      </c>
      <c r="G70" s="42">
        <f t="shared" si="26"/>
        <v>0</v>
      </c>
    </row>
    <row r="71" spans="1:7" outlineLevel="2">
      <c r="A71" s="2">
        <f t="shared" si="24"/>
        <v>16</v>
      </c>
      <c r="B71" s="2">
        <f t="shared" si="27"/>
        <v>164</v>
      </c>
      <c r="D71" s="42">
        <f>+SUMIF(Balance!A:A,B:B,Balance!H:H)</f>
        <v>0</v>
      </c>
      <c r="E71" s="42">
        <f>+SUMIF(Balance!A:A,B:B,Balance!I:I)</f>
        <v>0</v>
      </c>
      <c r="F71" s="42">
        <f t="shared" si="25"/>
        <v>0</v>
      </c>
      <c r="G71" s="42">
        <f t="shared" si="26"/>
        <v>0</v>
      </c>
    </row>
    <row r="72" spans="1:7" outlineLevel="2">
      <c r="A72" s="2">
        <f t="shared" si="24"/>
        <v>16</v>
      </c>
      <c r="B72" s="2">
        <f t="shared" si="27"/>
        <v>165</v>
      </c>
      <c r="D72" s="42">
        <f>+SUMIF(Balance!A:A,B:B,Balance!H:H)</f>
        <v>0</v>
      </c>
      <c r="E72" s="42">
        <f>+SUMIF(Balance!A:A,B:B,Balance!I:I)</f>
        <v>0</v>
      </c>
      <c r="F72" s="42">
        <f t="shared" si="25"/>
        <v>0</v>
      </c>
      <c r="G72" s="42">
        <f t="shared" si="26"/>
        <v>0</v>
      </c>
    </row>
    <row r="73" spans="1:7" outlineLevel="2">
      <c r="A73" s="2">
        <f t="shared" si="24"/>
        <v>16</v>
      </c>
      <c r="B73" s="2">
        <f t="shared" si="27"/>
        <v>166</v>
      </c>
      <c r="D73" s="42">
        <f>+SUMIF(Balance!A:A,B:B,Balance!H:H)</f>
        <v>0</v>
      </c>
      <c r="E73" s="42">
        <f>+SUMIF(Balance!A:A,B:B,Balance!I:I)</f>
        <v>0</v>
      </c>
      <c r="F73" s="42">
        <f t="shared" si="25"/>
        <v>0</v>
      </c>
      <c r="G73" s="42">
        <f t="shared" si="26"/>
        <v>0</v>
      </c>
    </row>
    <row r="74" spans="1:7" outlineLevel="2">
      <c r="A74" s="2">
        <f t="shared" si="24"/>
        <v>16</v>
      </c>
      <c r="B74" s="2">
        <f t="shared" si="27"/>
        <v>167</v>
      </c>
      <c r="D74" s="42">
        <f>+SUMIF(Balance!A:A,B:B,Balance!H:H)</f>
        <v>0</v>
      </c>
      <c r="E74" s="42">
        <f>+SUMIF(Balance!A:A,B:B,Balance!I:I)</f>
        <v>108000000</v>
      </c>
      <c r="F74" s="42">
        <f t="shared" si="25"/>
        <v>0</v>
      </c>
      <c r="G74" s="42">
        <f t="shared" si="26"/>
        <v>108000000</v>
      </c>
    </row>
    <row r="75" spans="1:7" outlineLevel="2">
      <c r="A75" s="2">
        <f t="shared" si="24"/>
        <v>16</v>
      </c>
      <c r="B75" s="2">
        <f t="shared" si="27"/>
        <v>168</v>
      </c>
      <c r="D75" s="42">
        <f>+SUMIF(Balance!A:A,B:B,Balance!H:H)</f>
        <v>0</v>
      </c>
      <c r="E75" s="42">
        <f>+SUMIF(Balance!A:A,B:B,Balance!I:I)</f>
        <v>0</v>
      </c>
      <c r="F75" s="42">
        <f t="shared" si="25"/>
        <v>0</v>
      </c>
      <c r="G75" s="42">
        <f t="shared" si="26"/>
        <v>0</v>
      </c>
    </row>
    <row r="76" spans="1:7" outlineLevel="2">
      <c r="A76" s="2">
        <f t="shared" si="24"/>
        <v>16</v>
      </c>
      <c r="B76" s="2">
        <f t="shared" si="27"/>
        <v>169</v>
      </c>
      <c r="D76" s="42">
        <f>+SUMIF(Balance!A:A,B:B,Balance!H:H)</f>
        <v>0</v>
      </c>
      <c r="E76" s="42">
        <f>+SUMIF(Balance!A:A,B:B,Balance!I:I)</f>
        <v>0</v>
      </c>
      <c r="F76" s="42">
        <f t="shared" si="25"/>
        <v>0</v>
      </c>
      <c r="G76" s="42">
        <f t="shared" si="26"/>
        <v>0</v>
      </c>
    </row>
    <row r="77" spans="1:7" outlineLevel="1">
      <c r="A77" s="40" t="s">
        <v>904</v>
      </c>
      <c r="B77" s="40"/>
      <c r="C77" s="40"/>
      <c r="D77" s="43">
        <f>SUBTOTAL(9,D67:D76)</f>
        <v>0</v>
      </c>
      <c r="E77" s="43">
        <f>SUBTOTAL(9,E67:E76)</f>
        <v>108000000</v>
      </c>
      <c r="F77" s="43">
        <f>SUBTOTAL(9,F67:F76)</f>
        <v>0</v>
      </c>
      <c r="G77" s="43">
        <f>SUBTOTAL(9,G67:G76)</f>
        <v>108000000</v>
      </c>
    </row>
    <row r="78" spans="1:7" outlineLevel="2">
      <c r="A78" s="2">
        <f t="shared" ref="A78:A87" si="28">VALUE(LEFT(B:B,2))</f>
        <v>17</v>
      </c>
      <c r="B78" s="2">
        <v>170</v>
      </c>
      <c r="D78" s="42">
        <f>+SUMIF(Balance!A:A,B:B,Balance!H:H)</f>
        <v>0</v>
      </c>
      <c r="E78" s="42">
        <f>+SUMIF(Balance!A:A,B:B,Balance!I:I)</f>
        <v>0</v>
      </c>
      <c r="F78" s="42">
        <f t="shared" ref="F78:F87" si="29">+IF(D78&gt;E78,D78-E78,0)</f>
        <v>0</v>
      </c>
      <c r="G78" s="42">
        <f t="shared" ref="G78:G87" si="30">+IF(E78&gt;D78,E78-D78,0)</f>
        <v>0</v>
      </c>
    </row>
    <row r="79" spans="1:7" outlineLevel="2">
      <c r="A79" s="2">
        <f t="shared" si="28"/>
        <v>17</v>
      </c>
      <c r="B79" s="2">
        <f t="shared" ref="B79:B86" si="31">+B78+1</f>
        <v>171</v>
      </c>
      <c r="D79" s="42">
        <f>+SUMIF(Balance!A:A,B:B,Balance!H:H)</f>
        <v>0</v>
      </c>
      <c r="E79" s="42">
        <f>+SUMIF(Balance!A:A,B:B,Balance!I:I)</f>
        <v>0</v>
      </c>
      <c r="F79" s="42">
        <f t="shared" si="29"/>
        <v>0</v>
      </c>
      <c r="G79" s="42">
        <f t="shared" si="30"/>
        <v>0</v>
      </c>
    </row>
    <row r="80" spans="1:7" outlineLevel="2">
      <c r="A80" s="2">
        <f t="shared" si="28"/>
        <v>17</v>
      </c>
      <c r="B80" s="2">
        <f t="shared" si="31"/>
        <v>172</v>
      </c>
      <c r="D80" s="42">
        <f>+SUMIF(Balance!A:A,B:B,Balance!H:H)</f>
        <v>0</v>
      </c>
      <c r="E80" s="42">
        <f>+SUMIF(Balance!A:A,B:B,Balance!I:I)</f>
        <v>0</v>
      </c>
      <c r="F80" s="42">
        <f t="shared" si="29"/>
        <v>0</v>
      </c>
      <c r="G80" s="42">
        <f t="shared" si="30"/>
        <v>0</v>
      </c>
    </row>
    <row r="81" spans="1:7" outlineLevel="2">
      <c r="A81" s="2">
        <f t="shared" si="28"/>
        <v>17</v>
      </c>
      <c r="B81" s="2">
        <f t="shared" si="31"/>
        <v>173</v>
      </c>
      <c r="D81" s="42">
        <f>+SUMIF(Balance!A:A,B:B,Balance!H:H)</f>
        <v>0</v>
      </c>
      <c r="E81" s="42">
        <f>+SUMIF(Balance!A:A,B:B,Balance!I:I)</f>
        <v>0</v>
      </c>
      <c r="F81" s="42">
        <f t="shared" si="29"/>
        <v>0</v>
      </c>
      <c r="G81" s="42">
        <f t="shared" si="30"/>
        <v>0</v>
      </c>
    </row>
    <row r="82" spans="1:7" outlineLevel="2">
      <c r="A82" s="2">
        <f t="shared" si="28"/>
        <v>17</v>
      </c>
      <c r="B82" s="2">
        <f t="shared" si="31"/>
        <v>174</v>
      </c>
      <c r="D82" s="42">
        <f>+SUMIF(Balance!A:A,B:B,Balance!H:H)</f>
        <v>0</v>
      </c>
      <c r="E82" s="42">
        <f>+SUMIF(Balance!A:A,B:B,Balance!I:I)</f>
        <v>0</v>
      </c>
      <c r="F82" s="42">
        <f t="shared" si="29"/>
        <v>0</v>
      </c>
      <c r="G82" s="42">
        <f t="shared" si="30"/>
        <v>0</v>
      </c>
    </row>
    <row r="83" spans="1:7" outlineLevel="2">
      <c r="A83" s="2">
        <f t="shared" si="28"/>
        <v>17</v>
      </c>
      <c r="B83" s="2">
        <f t="shared" si="31"/>
        <v>175</v>
      </c>
      <c r="D83" s="42">
        <f>+SUMIF(Balance!A:A,B:B,Balance!H:H)</f>
        <v>0</v>
      </c>
      <c r="E83" s="42">
        <f>+SUMIF(Balance!A:A,B:B,Balance!I:I)</f>
        <v>0</v>
      </c>
      <c r="F83" s="42">
        <f t="shared" si="29"/>
        <v>0</v>
      </c>
      <c r="G83" s="42">
        <f t="shared" si="30"/>
        <v>0</v>
      </c>
    </row>
    <row r="84" spans="1:7" outlineLevel="2">
      <c r="A84" s="2">
        <f t="shared" si="28"/>
        <v>17</v>
      </c>
      <c r="B84" s="2">
        <f t="shared" si="31"/>
        <v>176</v>
      </c>
      <c r="D84" s="42">
        <f>+SUMIF(Balance!A:A,B:B,Balance!H:H)</f>
        <v>0</v>
      </c>
      <c r="E84" s="42">
        <f>+SUMIF(Balance!A:A,B:B,Balance!I:I)</f>
        <v>0</v>
      </c>
      <c r="F84" s="42">
        <f t="shared" si="29"/>
        <v>0</v>
      </c>
      <c r="G84" s="42">
        <f t="shared" si="30"/>
        <v>0</v>
      </c>
    </row>
    <row r="85" spans="1:7" outlineLevel="2">
      <c r="A85" s="2">
        <f t="shared" si="28"/>
        <v>17</v>
      </c>
      <c r="B85" s="2">
        <f t="shared" si="31"/>
        <v>177</v>
      </c>
      <c r="D85" s="42">
        <f>+SUMIF(Balance!A:A,B:B,Balance!H:H)</f>
        <v>0</v>
      </c>
      <c r="E85" s="42">
        <f>+SUMIF(Balance!A:A,B:B,Balance!I:I)</f>
        <v>0</v>
      </c>
      <c r="F85" s="42">
        <f t="shared" si="29"/>
        <v>0</v>
      </c>
      <c r="G85" s="42">
        <f t="shared" si="30"/>
        <v>0</v>
      </c>
    </row>
    <row r="86" spans="1:7" outlineLevel="2">
      <c r="A86" s="2">
        <f t="shared" si="28"/>
        <v>17</v>
      </c>
      <c r="B86" s="2">
        <f t="shared" si="31"/>
        <v>178</v>
      </c>
      <c r="D86" s="42">
        <f>+SUMIF(Balance!A:A,B:B,Balance!H:H)</f>
        <v>0</v>
      </c>
      <c r="E86" s="42">
        <f>+SUMIF(Balance!A:A,B:B,Balance!I:I)</f>
        <v>0</v>
      </c>
      <c r="F86" s="42">
        <f t="shared" si="29"/>
        <v>0</v>
      </c>
      <c r="G86" s="42">
        <f t="shared" si="30"/>
        <v>0</v>
      </c>
    </row>
    <row r="87" spans="1:7" outlineLevel="2">
      <c r="A87" s="2">
        <f t="shared" si="28"/>
        <v>17</v>
      </c>
      <c r="B87" s="2">
        <v>179</v>
      </c>
      <c r="D87" s="42">
        <f>+SUMIF(Balance!A:A,B:B,Balance!H:H)</f>
        <v>0</v>
      </c>
      <c r="E87" s="42">
        <f>+SUMIF(Balance!A:A,B:B,Balance!I:I)</f>
        <v>0</v>
      </c>
      <c r="F87" s="42">
        <f t="shared" si="29"/>
        <v>0</v>
      </c>
      <c r="G87" s="42">
        <f t="shared" si="30"/>
        <v>0</v>
      </c>
    </row>
    <row r="88" spans="1:7" outlineLevel="1">
      <c r="A88" s="40" t="s">
        <v>905</v>
      </c>
      <c r="B88" s="40"/>
      <c r="C88" s="40"/>
      <c r="D88" s="43">
        <f>SUBTOTAL(9,D78:D87)</f>
        <v>0</v>
      </c>
      <c r="E88" s="43">
        <f>SUBTOTAL(9,E78:E87)</f>
        <v>0</v>
      </c>
      <c r="F88" s="43">
        <f>SUBTOTAL(9,F78:F87)</f>
        <v>0</v>
      </c>
      <c r="G88" s="43">
        <f>SUBTOTAL(9,G78:G87)</f>
        <v>0</v>
      </c>
    </row>
    <row r="89" spans="1:7" outlineLevel="2">
      <c r="A89" s="2">
        <f t="shared" ref="A89:A98" si="32">VALUE(LEFT(B:B,2))</f>
        <v>18</v>
      </c>
      <c r="B89" s="2">
        <v>180</v>
      </c>
      <c r="D89" s="42">
        <f>+SUMIF(Balance!A:A,B:B,Balance!H:H)</f>
        <v>0</v>
      </c>
      <c r="E89" s="42">
        <f>+SUMIF(Balance!A:A,B:B,Balance!I:I)</f>
        <v>0</v>
      </c>
      <c r="F89" s="42">
        <f t="shared" ref="F89:F98" si="33">+IF(D89&gt;E89,D89-E89,0)</f>
        <v>0</v>
      </c>
      <c r="G89" s="42">
        <f t="shared" ref="G89:G98" si="34">+IF(E89&gt;D89,E89-D89,0)</f>
        <v>0</v>
      </c>
    </row>
    <row r="90" spans="1:7" outlineLevel="2">
      <c r="A90" s="2">
        <f t="shared" si="32"/>
        <v>18</v>
      </c>
      <c r="B90" s="2">
        <f t="shared" ref="B90:B97" si="35">+B89+1</f>
        <v>181</v>
      </c>
      <c r="D90" s="42">
        <f>+SUMIF(Balance!A:A,B:B,Balance!H:H)</f>
        <v>0</v>
      </c>
      <c r="E90" s="42">
        <f>+SUMIF(Balance!A:A,B:B,Balance!I:I)</f>
        <v>0</v>
      </c>
      <c r="F90" s="42">
        <f t="shared" si="33"/>
        <v>0</v>
      </c>
      <c r="G90" s="42">
        <f t="shared" si="34"/>
        <v>0</v>
      </c>
    </row>
    <row r="91" spans="1:7" outlineLevel="2">
      <c r="A91" s="2">
        <f t="shared" si="32"/>
        <v>18</v>
      </c>
      <c r="B91" s="2">
        <f t="shared" si="35"/>
        <v>182</v>
      </c>
      <c r="D91" s="42">
        <f>+SUMIF(Balance!A:A,B:B,Balance!H:H)</f>
        <v>0</v>
      </c>
      <c r="E91" s="42">
        <f>+SUMIF(Balance!A:A,B:B,Balance!I:I)</f>
        <v>0</v>
      </c>
      <c r="F91" s="42">
        <f t="shared" si="33"/>
        <v>0</v>
      </c>
      <c r="G91" s="42">
        <f t="shared" si="34"/>
        <v>0</v>
      </c>
    </row>
    <row r="92" spans="1:7" outlineLevel="2">
      <c r="A92" s="2">
        <f t="shared" si="32"/>
        <v>18</v>
      </c>
      <c r="B92" s="2">
        <f t="shared" si="35"/>
        <v>183</v>
      </c>
      <c r="D92" s="42">
        <f>+SUMIF(Balance!A:A,B:B,Balance!H:H)</f>
        <v>0</v>
      </c>
      <c r="E92" s="42">
        <f>+SUMIF(Balance!A:A,B:B,Balance!I:I)</f>
        <v>0</v>
      </c>
      <c r="F92" s="42">
        <f t="shared" si="33"/>
        <v>0</v>
      </c>
      <c r="G92" s="42">
        <f t="shared" si="34"/>
        <v>0</v>
      </c>
    </row>
    <row r="93" spans="1:7" outlineLevel="2">
      <c r="A93" s="2">
        <f t="shared" si="32"/>
        <v>18</v>
      </c>
      <c r="B93" s="2">
        <f t="shared" si="35"/>
        <v>184</v>
      </c>
      <c r="D93" s="42">
        <f>+SUMIF(Balance!A:A,B:B,Balance!H:H)</f>
        <v>0</v>
      </c>
      <c r="E93" s="42">
        <f>+SUMIF(Balance!A:A,B:B,Balance!I:I)</f>
        <v>0</v>
      </c>
      <c r="F93" s="42">
        <f t="shared" si="33"/>
        <v>0</v>
      </c>
      <c r="G93" s="42">
        <f t="shared" si="34"/>
        <v>0</v>
      </c>
    </row>
    <row r="94" spans="1:7" outlineLevel="2">
      <c r="A94" s="2">
        <f t="shared" si="32"/>
        <v>18</v>
      </c>
      <c r="B94" s="2">
        <f t="shared" si="35"/>
        <v>185</v>
      </c>
      <c r="D94" s="42">
        <f>+SUMIF(Balance!A:A,B:B,Balance!H:H)</f>
        <v>0</v>
      </c>
      <c r="E94" s="42">
        <f>+SUMIF(Balance!A:A,B:B,Balance!I:I)</f>
        <v>0</v>
      </c>
      <c r="F94" s="42">
        <f t="shared" si="33"/>
        <v>0</v>
      </c>
      <c r="G94" s="42">
        <f t="shared" si="34"/>
        <v>0</v>
      </c>
    </row>
    <row r="95" spans="1:7" outlineLevel="2">
      <c r="A95" s="2">
        <f t="shared" si="32"/>
        <v>18</v>
      </c>
      <c r="B95" s="2">
        <f t="shared" si="35"/>
        <v>186</v>
      </c>
      <c r="D95" s="42">
        <f>+SUMIF(Balance!A:A,B:B,Balance!H:H)</f>
        <v>0</v>
      </c>
      <c r="E95" s="42">
        <f>+SUMIF(Balance!A:A,B:B,Balance!I:I)</f>
        <v>0</v>
      </c>
      <c r="F95" s="42">
        <f t="shared" si="33"/>
        <v>0</v>
      </c>
      <c r="G95" s="42">
        <f t="shared" si="34"/>
        <v>0</v>
      </c>
    </row>
    <row r="96" spans="1:7" outlineLevel="2">
      <c r="A96" s="2">
        <f t="shared" si="32"/>
        <v>18</v>
      </c>
      <c r="B96" s="2">
        <f t="shared" si="35"/>
        <v>187</v>
      </c>
      <c r="D96" s="42">
        <f>+SUMIF(Balance!A:A,B:B,Balance!H:H)</f>
        <v>0</v>
      </c>
      <c r="E96" s="42">
        <f>+SUMIF(Balance!A:A,B:B,Balance!I:I)</f>
        <v>0</v>
      </c>
      <c r="F96" s="42">
        <f t="shared" si="33"/>
        <v>0</v>
      </c>
      <c r="G96" s="42">
        <f t="shared" si="34"/>
        <v>0</v>
      </c>
    </row>
    <row r="97" spans="1:7" outlineLevel="2">
      <c r="A97" s="2">
        <f t="shared" si="32"/>
        <v>18</v>
      </c>
      <c r="B97" s="2">
        <f t="shared" si="35"/>
        <v>188</v>
      </c>
      <c r="D97" s="42">
        <f>+SUMIF(Balance!A:A,B:B,Balance!H:H)</f>
        <v>0</v>
      </c>
      <c r="E97" s="42">
        <f>+SUMIF(Balance!A:A,B:B,Balance!I:I)</f>
        <v>0</v>
      </c>
      <c r="F97" s="42">
        <f t="shared" si="33"/>
        <v>0</v>
      </c>
      <c r="G97" s="42">
        <f t="shared" si="34"/>
        <v>0</v>
      </c>
    </row>
    <row r="98" spans="1:7" outlineLevel="2">
      <c r="A98" s="2">
        <f t="shared" si="32"/>
        <v>18</v>
      </c>
      <c r="B98" s="2">
        <v>189</v>
      </c>
      <c r="D98" s="42">
        <f>+SUMIF(Balance!A:A,B:B,Balance!H:H)</f>
        <v>0</v>
      </c>
      <c r="E98" s="42">
        <f>+SUMIF(Balance!A:A,B:B,Balance!I:I)</f>
        <v>0</v>
      </c>
      <c r="F98" s="42">
        <f t="shared" si="33"/>
        <v>0</v>
      </c>
      <c r="G98" s="42">
        <f t="shared" si="34"/>
        <v>0</v>
      </c>
    </row>
    <row r="99" spans="1:7" outlineLevel="1">
      <c r="A99" s="40" t="s">
        <v>906</v>
      </c>
      <c r="B99" s="40"/>
      <c r="C99" s="40"/>
      <c r="D99" s="43">
        <f>SUBTOTAL(9,D89:D98)</f>
        <v>0</v>
      </c>
      <c r="E99" s="43">
        <f>SUBTOTAL(9,E89:E98)</f>
        <v>0</v>
      </c>
      <c r="F99" s="43">
        <f>SUBTOTAL(9,F89:F98)</f>
        <v>0</v>
      </c>
      <c r="G99" s="43">
        <f>SUBTOTAL(9,G89:G98)</f>
        <v>0</v>
      </c>
    </row>
    <row r="100" spans="1:7" outlineLevel="2">
      <c r="A100" s="2">
        <f t="shared" ref="A100:A109" si="36">VALUE(LEFT(B:B,2))</f>
        <v>19</v>
      </c>
      <c r="B100" s="2">
        <v>190</v>
      </c>
      <c r="D100" s="42">
        <f>+SUMIF(Balance!A:A,B:B,Balance!H:H)</f>
        <v>0</v>
      </c>
      <c r="E100" s="42">
        <f>+SUMIF(Balance!A:A,B:B,Balance!I:I)</f>
        <v>0</v>
      </c>
      <c r="F100" s="42">
        <f t="shared" ref="F100:F109" si="37">+IF(D100&gt;E100,D100-E100,0)</f>
        <v>0</v>
      </c>
      <c r="G100" s="42">
        <f t="shared" ref="G100:G109" si="38">+IF(E100&gt;D100,E100-D100,0)</f>
        <v>0</v>
      </c>
    </row>
    <row r="101" spans="1:7" outlineLevel="2">
      <c r="A101" s="2">
        <f t="shared" si="36"/>
        <v>19</v>
      </c>
      <c r="B101" s="2">
        <f t="shared" ref="B101:B108" si="39">+B100+1</f>
        <v>191</v>
      </c>
      <c r="D101" s="42">
        <f>+SUMIF(Balance!A:A,B:B,Balance!H:H)</f>
        <v>0</v>
      </c>
      <c r="E101" s="42">
        <f>+SUMIF(Balance!A:A,B:B,Balance!I:I)</f>
        <v>0</v>
      </c>
      <c r="F101" s="42">
        <f t="shared" si="37"/>
        <v>0</v>
      </c>
      <c r="G101" s="42">
        <f t="shared" si="38"/>
        <v>0</v>
      </c>
    </row>
    <row r="102" spans="1:7" outlineLevel="2">
      <c r="A102" s="2">
        <f t="shared" si="36"/>
        <v>19</v>
      </c>
      <c r="B102" s="2">
        <f t="shared" si="39"/>
        <v>192</v>
      </c>
      <c r="D102" s="42">
        <f>+SUMIF(Balance!A:A,B:B,Balance!H:H)</f>
        <v>0</v>
      </c>
      <c r="E102" s="42">
        <f>+SUMIF(Balance!A:A,B:B,Balance!I:I)</f>
        <v>0</v>
      </c>
      <c r="F102" s="42">
        <f t="shared" si="37"/>
        <v>0</v>
      </c>
      <c r="G102" s="42">
        <f t="shared" si="38"/>
        <v>0</v>
      </c>
    </row>
    <row r="103" spans="1:7" outlineLevel="2">
      <c r="A103" s="2">
        <f t="shared" si="36"/>
        <v>19</v>
      </c>
      <c r="B103" s="2">
        <f t="shared" si="39"/>
        <v>193</v>
      </c>
      <c r="D103" s="42">
        <f>+SUMIF(Balance!A:A,B:B,Balance!H:H)</f>
        <v>0</v>
      </c>
      <c r="E103" s="42">
        <f>+SUMIF(Balance!A:A,B:B,Balance!I:I)</f>
        <v>0</v>
      </c>
      <c r="F103" s="42">
        <f t="shared" si="37"/>
        <v>0</v>
      </c>
      <c r="G103" s="42">
        <f t="shared" si="38"/>
        <v>0</v>
      </c>
    </row>
    <row r="104" spans="1:7" outlineLevel="2">
      <c r="A104" s="2">
        <f t="shared" si="36"/>
        <v>19</v>
      </c>
      <c r="B104" s="2">
        <f t="shared" si="39"/>
        <v>194</v>
      </c>
      <c r="D104" s="42">
        <f>+SUMIF(Balance!A:A,B:B,Balance!H:H)</f>
        <v>0</v>
      </c>
      <c r="E104" s="42">
        <f>+SUMIF(Balance!A:A,B:B,Balance!I:I)</f>
        <v>0</v>
      </c>
      <c r="F104" s="42">
        <f t="shared" si="37"/>
        <v>0</v>
      </c>
      <c r="G104" s="42">
        <f t="shared" si="38"/>
        <v>0</v>
      </c>
    </row>
    <row r="105" spans="1:7" outlineLevel="2">
      <c r="A105" s="2">
        <f t="shared" si="36"/>
        <v>19</v>
      </c>
      <c r="B105" s="2">
        <f t="shared" si="39"/>
        <v>195</v>
      </c>
      <c r="D105" s="42">
        <f>+SUMIF(Balance!A:A,B:B,Balance!H:H)</f>
        <v>0</v>
      </c>
      <c r="E105" s="42">
        <f>+SUMIF(Balance!A:A,B:B,Balance!I:I)</f>
        <v>0</v>
      </c>
      <c r="F105" s="42">
        <f t="shared" si="37"/>
        <v>0</v>
      </c>
      <c r="G105" s="42">
        <f t="shared" si="38"/>
        <v>0</v>
      </c>
    </row>
    <row r="106" spans="1:7" outlineLevel="2">
      <c r="A106" s="2">
        <f t="shared" si="36"/>
        <v>19</v>
      </c>
      <c r="B106" s="2">
        <f t="shared" si="39"/>
        <v>196</v>
      </c>
      <c r="D106" s="42">
        <f>+SUMIF(Balance!A:A,B:B,Balance!H:H)</f>
        <v>0</v>
      </c>
      <c r="E106" s="42">
        <f>+SUMIF(Balance!A:A,B:B,Balance!I:I)</f>
        <v>0</v>
      </c>
      <c r="F106" s="42">
        <f t="shared" si="37"/>
        <v>0</v>
      </c>
      <c r="G106" s="42">
        <f t="shared" si="38"/>
        <v>0</v>
      </c>
    </row>
    <row r="107" spans="1:7" outlineLevel="2">
      <c r="A107" s="2">
        <f t="shared" si="36"/>
        <v>19</v>
      </c>
      <c r="B107" s="2">
        <f t="shared" si="39"/>
        <v>197</v>
      </c>
      <c r="D107" s="42">
        <f>+SUMIF(Balance!A:A,B:B,Balance!H:H)</f>
        <v>0</v>
      </c>
      <c r="E107" s="42">
        <f>+SUMIF(Balance!A:A,B:B,Balance!I:I)</f>
        <v>0</v>
      </c>
      <c r="F107" s="42">
        <f t="shared" si="37"/>
        <v>0</v>
      </c>
      <c r="G107" s="42">
        <f t="shared" si="38"/>
        <v>0</v>
      </c>
    </row>
    <row r="108" spans="1:7" outlineLevel="2">
      <c r="A108" s="2">
        <f t="shared" si="36"/>
        <v>19</v>
      </c>
      <c r="B108" s="2">
        <f t="shared" si="39"/>
        <v>198</v>
      </c>
      <c r="D108" s="42">
        <f>+SUMIF(Balance!A:A,B:B,Balance!H:H)</f>
        <v>0</v>
      </c>
      <c r="E108" s="42">
        <f>+SUMIF(Balance!A:A,B:B,Balance!I:I)</f>
        <v>0</v>
      </c>
      <c r="F108" s="42">
        <f t="shared" si="37"/>
        <v>0</v>
      </c>
      <c r="G108" s="42">
        <f t="shared" si="38"/>
        <v>0</v>
      </c>
    </row>
    <row r="109" spans="1:7" outlineLevel="2">
      <c r="A109" s="2">
        <f t="shared" si="36"/>
        <v>19</v>
      </c>
      <c r="B109" s="2">
        <v>199</v>
      </c>
      <c r="D109" s="42">
        <f>+SUMIF(Balance!A:A,B:B,Balance!H:H)</f>
        <v>0</v>
      </c>
      <c r="E109" s="42">
        <f>+SUMIF(Balance!A:A,B:B,Balance!I:I)</f>
        <v>0</v>
      </c>
      <c r="F109" s="42">
        <f t="shared" si="37"/>
        <v>0</v>
      </c>
      <c r="G109" s="42">
        <f t="shared" si="38"/>
        <v>0</v>
      </c>
    </row>
    <row r="110" spans="1:7" outlineLevel="1">
      <c r="A110" s="40" t="s">
        <v>907</v>
      </c>
      <c r="B110" s="40"/>
      <c r="C110" s="40"/>
      <c r="D110" s="43">
        <f>SUBTOTAL(9,D100:D109)</f>
        <v>0</v>
      </c>
      <c r="E110" s="43">
        <f>SUBTOTAL(9,E100:E109)</f>
        <v>0</v>
      </c>
      <c r="F110" s="43">
        <f>SUBTOTAL(9,F100:F109)</f>
        <v>0</v>
      </c>
      <c r="G110" s="43">
        <f>SUBTOTAL(9,G100:G109)</f>
        <v>0</v>
      </c>
    </row>
    <row r="111" spans="1:7" outlineLevel="2">
      <c r="A111" s="2">
        <f t="shared" ref="A111:A120" si="40">VALUE(LEFT(B:B,2))</f>
        <v>20</v>
      </c>
      <c r="B111" s="2">
        <v>200</v>
      </c>
      <c r="D111" s="42">
        <f>+SUMIF(Balance!A:A,B:B,Balance!H:H)</f>
        <v>0</v>
      </c>
      <c r="E111" s="42">
        <f>+SUMIF(Balance!A:A,B:B,Balance!I:I)</f>
        <v>0</v>
      </c>
      <c r="F111" s="42">
        <f t="shared" ref="F111:F120" si="41">+IF(D111&gt;E111,D111-E111,0)</f>
        <v>0</v>
      </c>
      <c r="G111" s="42">
        <f t="shared" ref="G111:G120" si="42">+IF(E111&gt;D111,E111-D111,0)</f>
        <v>0</v>
      </c>
    </row>
    <row r="112" spans="1:7" outlineLevel="2">
      <c r="A112" s="2">
        <f t="shared" si="40"/>
        <v>20</v>
      </c>
      <c r="B112" s="2">
        <f t="shared" ref="B112:B119" si="43">+B111+1</f>
        <v>201</v>
      </c>
      <c r="D112" s="42">
        <f>+SUMIF(Balance!A:A,B:B,Balance!H:H)</f>
        <v>0</v>
      </c>
      <c r="E112" s="42">
        <f>+SUMIF(Balance!A:A,B:B,Balance!I:I)</f>
        <v>0</v>
      </c>
      <c r="F112" s="42">
        <f t="shared" si="41"/>
        <v>0</v>
      </c>
      <c r="G112" s="42">
        <f t="shared" si="42"/>
        <v>0</v>
      </c>
    </row>
    <row r="113" spans="1:7" outlineLevel="2">
      <c r="A113" s="2">
        <f t="shared" si="40"/>
        <v>20</v>
      </c>
      <c r="B113" s="2">
        <f t="shared" si="43"/>
        <v>202</v>
      </c>
      <c r="D113" s="42">
        <f>+SUMIF(Balance!A:A,B:B,Balance!H:H)</f>
        <v>0</v>
      </c>
      <c r="E113" s="42">
        <f>+SUMIF(Balance!A:A,B:B,Balance!I:I)</f>
        <v>0</v>
      </c>
      <c r="F113" s="42">
        <f t="shared" si="41"/>
        <v>0</v>
      </c>
      <c r="G113" s="42">
        <f t="shared" si="42"/>
        <v>0</v>
      </c>
    </row>
    <row r="114" spans="1:7" outlineLevel="2">
      <c r="A114" s="2">
        <f t="shared" si="40"/>
        <v>20</v>
      </c>
      <c r="B114" s="2">
        <f t="shared" si="43"/>
        <v>203</v>
      </c>
      <c r="D114" s="42">
        <f>+SUMIF(Balance!A:A,B:B,Balance!H:H)</f>
        <v>0</v>
      </c>
      <c r="E114" s="42">
        <f>+SUMIF(Balance!A:A,B:B,Balance!I:I)</f>
        <v>0</v>
      </c>
      <c r="F114" s="42">
        <f t="shared" si="41"/>
        <v>0</v>
      </c>
      <c r="G114" s="42">
        <f t="shared" si="42"/>
        <v>0</v>
      </c>
    </row>
    <row r="115" spans="1:7" outlineLevel="2">
      <c r="A115" s="2">
        <f t="shared" si="40"/>
        <v>20</v>
      </c>
      <c r="B115" s="2">
        <f t="shared" si="43"/>
        <v>204</v>
      </c>
      <c r="D115" s="42">
        <f>+SUMIF(Balance!A:A,B:B,Balance!H:H)</f>
        <v>0</v>
      </c>
      <c r="E115" s="42">
        <f>+SUMIF(Balance!A:A,B:B,Balance!I:I)</f>
        <v>0</v>
      </c>
      <c r="F115" s="42">
        <f t="shared" si="41"/>
        <v>0</v>
      </c>
      <c r="G115" s="42">
        <f t="shared" si="42"/>
        <v>0</v>
      </c>
    </row>
    <row r="116" spans="1:7" outlineLevel="2">
      <c r="A116" s="2">
        <f t="shared" si="40"/>
        <v>20</v>
      </c>
      <c r="B116" s="2">
        <f t="shared" si="43"/>
        <v>205</v>
      </c>
      <c r="D116" s="42">
        <f>+SUMIF(Balance!A:A,B:B,Balance!H:H)</f>
        <v>0</v>
      </c>
      <c r="E116" s="42">
        <f>+SUMIF(Balance!A:A,B:B,Balance!I:I)</f>
        <v>0</v>
      </c>
      <c r="F116" s="42">
        <f t="shared" si="41"/>
        <v>0</v>
      </c>
      <c r="G116" s="42">
        <f t="shared" si="42"/>
        <v>0</v>
      </c>
    </row>
    <row r="117" spans="1:7" outlineLevel="2">
      <c r="A117" s="2">
        <f t="shared" si="40"/>
        <v>20</v>
      </c>
      <c r="B117" s="2">
        <f t="shared" si="43"/>
        <v>206</v>
      </c>
      <c r="D117" s="42">
        <f>+SUMIF(Balance!A:A,B:B,Balance!H:H)</f>
        <v>0</v>
      </c>
      <c r="E117" s="42">
        <f>+SUMIF(Balance!A:A,B:B,Balance!I:I)</f>
        <v>0</v>
      </c>
      <c r="F117" s="42">
        <f t="shared" si="41"/>
        <v>0</v>
      </c>
      <c r="G117" s="42">
        <f t="shared" si="42"/>
        <v>0</v>
      </c>
    </row>
    <row r="118" spans="1:7" outlineLevel="2">
      <c r="A118" s="2">
        <f t="shared" si="40"/>
        <v>20</v>
      </c>
      <c r="B118" s="2">
        <f t="shared" si="43"/>
        <v>207</v>
      </c>
      <c r="D118" s="42">
        <f>+SUMIF(Balance!A:A,B:B,Balance!H:H)</f>
        <v>0</v>
      </c>
      <c r="E118" s="42">
        <f>+SUMIF(Balance!A:A,B:B,Balance!I:I)</f>
        <v>0</v>
      </c>
      <c r="F118" s="42">
        <f t="shared" si="41"/>
        <v>0</v>
      </c>
      <c r="G118" s="42">
        <f t="shared" si="42"/>
        <v>0</v>
      </c>
    </row>
    <row r="119" spans="1:7" outlineLevel="2">
      <c r="A119" s="2">
        <f t="shared" si="40"/>
        <v>20</v>
      </c>
      <c r="B119" s="2">
        <f t="shared" si="43"/>
        <v>208</v>
      </c>
      <c r="D119" s="42">
        <f>+SUMIF(Balance!A:A,B:B,Balance!H:H)</f>
        <v>400000000</v>
      </c>
      <c r="E119" s="42">
        <f>+SUMIF(Balance!A:A,B:B,Balance!I:I)</f>
        <v>0</v>
      </c>
      <c r="F119" s="42">
        <f t="shared" si="41"/>
        <v>400000000</v>
      </c>
      <c r="G119" s="42">
        <f t="shared" si="42"/>
        <v>0</v>
      </c>
    </row>
    <row r="120" spans="1:7" outlineLevel="2">
      <c r="A120" s="2">
        <f t="shared" si="40"/>
        <v>20</v>
      </c>
      <c r="B120" s="2">
        <v>209</v>
      </c>
      <c r="D120" s="42">
        <f>+SUMIF(Balance!A:A,B:B,Balance!H:H)</f>
        <v>0</v>
      </c>
      <c r="E120" s="42">
        <f>+SUMIF(Balance!A:A,B:B,Balance!I:I)</f>
        <v>0</v>
      </c>
      <c r="F120" s="42">
        <f t="shared" si="41"/>
        <v>0</v>
      </c>
      <c r="G120" s="42">
        <f t="shared" si="42"/>
        <v>0</v>
      </c>
    </row>
    <row r="121" spans="1:7" outlineLevel="1">
      <c r="A121" s="40" t="s">
        <v>908</v>
      </c>
      <c r="B121" s="40"/>
      <c r="C121" s="40"/>
      <c r="D121" s="43">
        <f>SUBTOTAL(9,D111:D120)</f>
        <v>400000000</v>
      </c>
      <c r="E121" s="43">
        <f>SUBTOTAL(9,E111:E120)</f>
        <v>0</v>
      </c>
      <c r="F121" s="43">
        <f>SUBTOTAL(9,F111:F120)</f>
        <v>400000000</v>
      </c>
      <c r="G121" s="43">
        <f>SUBTOTAL(9,G111:G120)</f>
        <v>0</v>
      </c>
    </row>
    <row r="122" spans="1:7" outlineLevel="2">
      <c r="A122" s="2">
        <f t="shared" ref="A122:A131" si="44">VALUE(LEFT(B:B,2))</f>
        <v>21</v>
      </c>
      <c r="B122" s="2">
        <v>210</v>
      </c>
      <c r="D122" s="42">
        <f>+SUMIF(Balance!A:A,B:B,Balance!H:H)</f>
        <v>0</v>
      </c>
      <c r="E122" s="42">
        <f>+SUMIF(Balance!A:A,B:B,Balance!I:I)</f>
        <v>0</v>
      </c>
      <c r="F122" s="42">
        <f t="shared" ref="F122:F131" si="45">+IF(D122&gt;E122,D122-E122,0)</f>
        <v>0</v>
      </c>
      <c r="G122" s="42">
        <f t="shared" ref="G122:G131" si="46">+IF(E122&gt;D122,E122-D122,0)</f>
        <v>0</v>
      </c>
    </row>
    <row r="123" spans="1:7" outlineLevel="2">
      <c r="A123" s="2">
        <f t="shared" si="44"/>
        <v>21</v>
      </c>
      <c r="B123" s="2">
        <f t="shared" ref="B123:B129" si="47">+B122+1</f>
        <v>211</v>
      </c>
      <c r="D123" s="42">
        <f>+SUMIF(Balance!A:A,B:B,Balance!H:H)</f>
        <v>129232034</v>
      </c>
      <c r="E123" s="42">
        <f>+SUMIF(Balance!A:A,B:B,Balance!I:I)</f>
        <v>0</v>
      </c>
      <c r="F123" s="42">
        <f t="shared" si="45"/>
        <v>129232034</v>
      </c>
      <c r="G123" s="42">
        <f t="shared" si="46"/>
        <v>0</v>
      </c>
    </row>
    <row r="124" spans="1:7" outlineLevel="2">
      <c r="A124" s="2">
        <f t="shared" si="44"/>
        <v>21</v>
      </c>
      <c r="B124" s="2">
        <f t="shared" si="47"/>
        <v>212</v>
      </c>
      <c r="D124" s="42">
        <f>+SUMIF(Balance!A:A,B:B,Balance!H:H)</f>
        <v>407811192</v>
      </c>
      <c r="E124" s="42">
        <f>+SUMIF(Balance!A:A,B:B,Balance!I:I)</f>
        <v>0</v>
      </c>
      <c r="F124" s="42">
        <f t="shared" si="45"/>
        <v>407811192</v>
      </c>
      <c r="G124" s="42">
        <f t="shared" si="46"/>
        <v>0</v>
      </c>
    </row>
    <row r="125" spans="1:7" outlineLevel="2">
      <c r="A125" s="2">
        <f t="shared" si="44"/>
        <v>21</v>
      </c>
      <c r="B125" s="2">
        <f t="shared" si="47"/>
        <v>213</v>
      </c>
      <c r="D125" s="42">
        <f>+SUMIF(Balance!A:A,B:B,Balance!H:H)</f>
        <v>1094902535</v>
      </c>
      <c r="E125" s="42">
        <f>+SUMIF(Balance!A:A,B:B,Balance!I:I)</f>
        <v>0</v>
      </c>
      <c r="F125" s="42">
        <f t="shared" si="45"/>
        <v>1094902535</v>
      </c>
      <c r="G125" s="42">
        <f t="shared" si="46"/>
        <v>0</v>
      </c>
    </row>
    <row r="126" spans="1:7" outlineLevel="2">
      <c r="A126" s="2">
        <f t="shared" si="44"/>
        <v>21</v>
      </c>
      <c r="B126" s="2">
        <f t="shared" si="47"/>
        <v>214</v>
      </c>
      <c r="D126" s="42">
        <f>+SUMIF(Balance!A:A,B:B,Balance!H:H)</f>
        <v>0</v>
      </c>
      <c r="E126" s="42">
        <f>+SUMIF(Balance!A:A,B:B,Balance!I:I)</f>
        <v>0</v>
      </c>
      <c r="F126" s="42">
        <f t="shared" si="45"/>
        <v>0</v>
      </c>
      <c r="G126" s="42">
        <f t="shared" si="46"/>
        <v>0</v>
      </c>
    </row>
    <row r="127" spans="1:7" outlineLevel="2">
      <c r="A127" s="2">
        <f t="shared" si="44"/>
        <v>21</v>
      </c>
      <c r="B127" s="2">
        <f t="shared" si="47"/>
        <v>215</v>
      </c>
      <c r="D127" s="42">
        <f>+SUMIF(Balance!A:A,B:B,Balance!H:H)</f>
        <v>1713044390</v>
      </c>
      <c r="E127" s="42">
        <f>+SUMIF(Balance!A:A,B:B,Balance!I:I)</f>
        <v>0</v>
      </c>
      <c r="F127" s="42">
        <f t="shared" si="45"/>
        <v>1713044390</v>
      </c>
      <c r="G127" s="42">
        <f t="shared" si="46"/>
        <v>0</v>
      </c>
    </row>
    <row r="128" spans="1:7" outlineLevel="2">
      <c r="A128" s="2">
        <f t="shared" si="44"/>
        <v>21</v>
      </c>
      <c r="B128" s="2">
        <f t="shared" si="47"/>
        <v>216</v>
      </c>
      <c r="D128" s="42">
        <f>+SUMIF(Balance!A:A,B:B,Balance!H:H)</f>
        <v>0</v>
      </c>
      <c r="E128" s="42">
        <f>+SUMIF(Balance!A:A,B:B,Balance!I:I)</f>
        <v>0</v>
      </c>
      <c r="F128" s="42">
        <f t="shared" si="45"/>
        <v>0</v>
      </c>
      <c r="G128" s="42">
        <f t="shared" si="46"/>
        <v>0</v>
      </c>
    </row>
    <row r="129" spans="1:7" outlineLevel="2">
      <c r="A129" s="2">
        <f t="shared" si="44"/>
        <v>21</v>
      </c>
      <c r="B129" s="2">
        <f t="shared" si="47"/>
        <v>217</v>
      </c>
      <c r="D129" s="42">
        <f>+SUMIF(Balance!A:A,B:B,Balance!H:H)</f>
        <v>0</v>
      </c>
      <c r="E129" s="42">
        <f>+SUMIF(Balance!A:A,B:B,Balance!I:I)</f>
        <v>0</v>
      </c>
      <c r="F129" s="42">
        <f t="shared" si="45"/>
        <v>0</v>
      </c>
      <c r="G129" s="42">
        <f t="shared" si="46"/>
        <v>0</v>
      </c>
    </row>
    <row r="130" spans="1:7" outlineLevel="2">
      <c r="A130" s="2">
        <f t="shared" si="44"/>
        <v>21</v>
      </c>
      <c r="B130" s="2">
        <v>218</v>
      </c>
      <c r="D130" s="42">
        <f>+SUMIF(Balance!A:A,B:B,Balance!H:H)</f>
        <v>273821583</v>
      </c>
      <c r="E130" s="42">
        <f>+SUMIF(Balance!A:A,B:B,Balance!I:I)</f>
        <v>0</v>
      </c>
      <c r="F130" s="42">
        <f t="shared" si="45"/>
        <v>273821583</v>
      </c>
      <c r="G130" s="42">
        <f t="shared" si="46"/>
        <v>0</v>
      </c>
    </row>
    <row r="131" spans="1:7" outlineLevel="2">
      <c r="A131" s="2">
        <f t="shared" si="44"/>
        <v>21</v>
      </c>
      <c r="B131" s="2">
        <f>+B130+1</f>
        <v>219</v>
      </c>
      <c r="D131" s="42">
        <f>+SUMIF(Balance!A:A,B:B,Balance!H:H)</f>
        <v>0</v>
      </c>
      <c r="E131" s="42">
        <f>+SUMIF(Balance!A:A,B:B,Balance!I:I)</f>
        <v>0</v>
      </c>
      <c r="F131" s="42">
        <f t="shared" si="45"/>
        <v>0</v>
      </c>
      <c r="G131" s="42">
        <f t="shared" si="46"/>
        <v>0</v>
      </c>
    </row>
    <row r="132" spans="1:7" outlineLevel="1">
      <c r="A132" s="40" t="s">
        <v>909</v>
      </c>
      <c r="B132" s="40"/>
      <c r="C132" s="40"/>
      <c r="D132" s="43">
        <f>SUBTOTAL(9,D122:D131)</f>
        <v>3618811734</v>
      </c>
      <c r="E132" s="43">
        <f>SUBTOTAL(9,E122:E131)</f>
        <v>0</v>
      </c>
      <c r="F132" s="43">
        <f>SUBTOTAL(9,F122:F131)</f>
        <v>3618811734</v>
      </c>
      <c r="G132" s="43">
        <f>SUBTOTAL(9,G122:G131)</f>
        <v>0</v>
      </c>
    </row>
    <row r="133" spans="1:7" outlineLevel="2">
      <c r="A133" s="2">
        <f t="shared" ref="A133:A142" si="48">VALUE(LEFT(B:B,2))</f>
        <v>22</v>
      </c>
      <c r="B133" s="2">
        <v>220</v>
      </c>
      <c r="D133" s="42">
        <f>+SUMIF(Balance!A:A,B:B,Balance!H:H)</f>
        <v>0</v>
      </c>
      <c r="E133" s="42">
        <f>+SUMIF(Balance!A:A,B:B,Balance!I:I)</f>
        <v>0</v>
      </c>
      <c r="F133" s="42">
        <f t="shared" ref="F133:F142" si="49">+IF(D133&gt;E133,D133-E133,0)</f>
        <v>0</v>
      </c>
      <c r="G133" s="42">
        <f t="shared" ref="G133:G142" si="50">+IF(E133&gt;D133,E133-D133,0)</f>
        <v>0</v>
      </c>
    </row>
    <row r="134" spans="1:7" outlineLevel="2">
      <c r="A134" s="2">
        <f t="shared" si="48"/>
        <v>22</v>
      </c>
      <c r="B134" s="2">
        <f t="shared" ref="B134:B141" si="51">+B133+1</f>
        <v>221</v>
      </c>
      <c r="D134" s="42">
        <f>+SUMIF(Balance!A:A,B:B,Balance!H:H)</f>
        <v>0</v>
      </c>
      <c r="E134" s="42">
        <f>+SUMIF(Balance!A:A,B:B,Balance!I:I)</f>
        <v>0</v>
      </c>
      <c r="F134" s="42">
        <f t="shared" si="49"/>
        <v>0</v>
      </c>
      <c r="G134" s="42">
        <f t="shared" si="50"/>
        <v>0</v>
      </c>
    </row>
    <row r="135" spans="1:7" outlineLevel="2">
      <c r="A135" s="2">
        <f t="shared" si="48"/>
        <v>22</v>
      </c>
      <c r="B135" s="2">
        <f t="shared" si="51"/>
        <v>222</v>
      </c>
      <c r="D135" s="42">
        <f>+SUMIF(Balance!A:A,B:B,Balance!H:H)</f>
        <v>0</v>
      </c>
      <c r="E135" s="42">
        <f>+SUMIF(Balance!A:A,B:B,Balance!I:I)</f>
        <v>0</v>
      </c>
      <c r="F135" s="42">
        <f t="shared" si="49"/>
        <v>0</v>
      </c>
      <c r="G135" s="42">
        <f t="shared" si="50"/>
        <v>0</v>
      </c>
    </row>
    <row r="136" spans="1:7" outlineLevel="2">
      <c r="A136" s="2">
        <f t="shared" si="48"/>
        <v>22</v>
      </c>
      <c r="B136" s="2">
        <f t="shared" si="51"/>
        <v>223</v>
      </c>
      <c r="D136" s="42">
        <f>+SUMIF(Balance!A:A,B:B,Balance!H:H)</f>
        <v>0</v>
      </c>
      <c r="E136" s="42">
        <f>+SUMIF(Balance!A:A,B:B,Balance!I:I)</f>
        <v>0</v>
      </c>
      <c r="F136" s="42">
        <f t="shared" si="49"/>
        <v>0</v>
      </c>
      <c r="G136" s="42">
        <f t="shared" si="50"/>
        <v>0</v>
      </c>
    </row>
    <row r="137" spans="1:7" outlineLevel="2">
      <c r="A137" s="2">
        <f t="shared" si="48"/>
        <v>22</v>
      </c>
      <c r="B137" s="2">
        <f t="shared" si="51"/>
        <v>224</v>
      </c>
      <c r="D137" s="42">
        <f>+SUMIF(Balance!A:A,B:B,Balance!H:H)</f>
        <v>0</v>
      </c>
      <c r="E137" s="42">
        <f>+SUMIF(Balance!A:A,B:B,Balance!I:I)</f>
        <v>0</v>
      </c>
      <c r="F137" s="42">
        <f t="shared" si="49"/>
        <v>0</v>
      </c>
      <c r="G137" s="42">
        <f t="shared" si="50"/>
        <v>0</v>
      </c>
    </row>
    <row r="138" spans="1:7" outlineLevel="2">
      <c r="A138" s="2">
        <f t="shared" si="48"/>
        <v>22</v>
      </c>
      <c r="B138" s="2">
        <f t="shared" si="51"/>
        <v>225</v>
      </c>
      <c r="D138" s="42">
        <f>+SUMIF(Balance!A:A,B:B,Balance!H:H)</f>
        <v>0</v>
      </c>
      <c r="E138" s="42">
        <f>+SUMIF(Balance!A:A,B:B,Balance!I:I)</f>
        <v>0</v>
      </c>
      <c r="F138" s="42">
        <f t="shared" si="49"/>
        <v>0</v>
      </c>
      <c r="G138" s="42">
        <f t="shared" si="50"/>
        <v>0</v>
      </c>
    </row>
    <row r="139" spans="1:7" outlineLevel="2">
      <c r="A139" s="2">
        <f t="shared" si="48"/>
        <v>22</v>
      </c>
      <c r="B139" s="2">
        <f t="shared" si="51"/>
        <v>226</v>
      </c>
      <c r="D139" s="42">
        <f>+SUMIF(Balance!A:A,B:B,Balance!H:H)</f>
        <v>0</v>
      </c>
      <c r="E139" s="42">
        <f>+SUMIF(Balance!A:A,B:B,Balance!I:I)</f>
        <v>0</v>
      </c>
      <c r="F139" s="42">
        <f t="shared" si="49"/>
        <v>0</v>
      </c>
      <c r="G139" s="42">
        <f t="shared" si="50"/>
        <v>0</v>
      </c>
    </row>
    <row r="140" spans="1:7" outlineLevel="2">
      <c r="A140" s="2">
        <f t="shared" si="48"/>
        <v>22</v>
      </c>
      <c r="B140" s="2">
        <f t="shared" si="51"/>
        <v>227</v>
      </c>
      <c r="D140" s="42">
        <f>+SUMIF(Balance!A:A,B:B,Balance!H:H)</f>
        <v>0</v>
      </c>
      <c r="E140" s="42">
        <f>+SUMIF(Balance!A:A,B:B,Balance!I:I)</f>
        <v>0</v>
      </c>
      <c r="F140" s="42">
        <f t="shared" si="49"/>
        <v>0</v>
      </c>
      <c r="G140" s="42">
        <f t="shared" si="50"/>
        <v>0</v>
      </c>
    </row>
    <row r="141" spans="1:7" outlineLevel="2">
      <c r="A141" s="2">
        <f t="shared" si="48"/>
        <v>22</v>
      </c>
      <c r="B141" s="2">
        <f t="shared" si="51"/>
        <v>228</v>
      </c>
      <c r="D141" s="42">
        <f>+SUMIF(Balance!A:A,B:B,Balance!H:H)</f>
        <v>0</v>
      </c>
      <c r="E141" s="42">
        <f>+SUMIF(Balance!A:A,B:B,Balance!I:I)</f>
        <v>0</v>
      </c>
      <c r="F141" s="42">
        <f t="shared" si="49"/>
        <v>0</v>
      </c>
      <c r="G141" s="42">
        <f t="shared" si="50"/>
        <v>0</v>
      </c>
    </row>
    <row r="142" spans="1:7" outlineLevel="2">
      <c r="A142" s="2">
        <f t="shared" si="48"/>
        <v>22</v>
      </c>
      <c r="B142" s="2">
        <v>229</v>
      </c>
      <c r="D142" s="42">
        <f>+SUMIF(Balance!A:A,B:B,Balance!H:H)</f>
        <v>0</v>
      </c>
      <c r="E142" s="42">
        <f>+SUMIF(Balance!A:A,B:B,Balance!I:I)</f>
        <v>0</v>
      </c>
      <c r="F142" s="42">
        <f t="shared" si="49"/>
        <v>0</v>
      </c>
      <c r="G142" s="42">
        <f t="shared" si="50"/>
        <v>0</v>
      </c>
    </row>
    <row r="143" spans="1:7" outlineLevel="1">
      <c r="A143" s="40" t="s">
        <v>910</v>
      </c>
      <c r="B143" s="40"/>
      <c r="C143" s="40"/>
      <c r="D143" s="43">
        <f>SUBTOTAL(9,D133:D142)</f>
        <v>0</v>
      </c>
      <c r="E143" s="43">
        <f>SUBTOTAL(9,E133:E142)</f>
        <v>0</v>
      </c>
      <c r="F143" s="43">
        <f>SUBTOTAL(9,F133:F142)</f>
        <v>0</v>
      </c>
      <c r="G143" s="43">
        <f>SUBTOTAL(9,G133:G142)</f>
        <v>0</v>
      </c>
    </row>
    <row r="144" spans="1:7" outlineLevel="2">
      <c r="A144" s="2">
        <f t="shared" ref="A144:A153" si="52">VALUE(LEFT(B:B,2))</f>
        <v>23</v>
      </c>
      <c r="B144" s="2">
        <v>230</v>
      </c>
      <c r="D144" s="42">
        <f>+SUMIF(Balance!A:A,B:B,Balance!H:H)</f>
        <v>0</v>
      </c>
      <c r="E144" s="42">
        <f>+SUMIF(Balance!A:A,B:B,Balance!I:I)</f>
        <v>0</v>
      </c>
      <c r="F144" s="42">
        <f t="shared" ref="F144:F153" si="53">+IF(D144&gt;E144,D144-E144,0)</f>
        <v>0</v>
      </c>
      <c r="G144" s="42">
        <f t="shared" ref="G144:G153" si="54">+IF(E144&gt;D144,E144-D144,0)</f>
        <v>0</v>
      </c>
    </row>
    <row r="145" spans="1:7" outlineLevel="2">
      <c r="A145" s="2">
        <f t="shared" si="52"/>
        <v>23</v>
      </c>
      <c r="B145" s="2">
        <f t="shared" ref="B145:B152" si="55">+B144+1</f>
        <v>231</v>
      </c>
      <c r="D145" s="42">
        <f>+SUMIF(Balance!A:A,B:B,Balance!H:H)</f>
        <v>1979714496.5400002</v>
      </c>
      <c r="E145" s="42">
        <f>+SUMIF(Balance!A:A,B:B,Balance!I:I)</f>
        <v>0</v>
      </c>
      <c r="F145" s="42">
        <f t="shared" si="53"/>
        <v>1979714496.5400002</v>
      </c>
      <c r="G145" s="42">
        <f t="shared" si="54"/>
        <v>0</v>
      </c>
    </row>
    <row r="146" spans="1:7" outlineLevel="2">
      <c r="A146" s="2">
        <f t="shared" si="52"/>
        <v>23</v>
      </c>
      <c r="B146" s="2">
        <f t="shared" si="55"/>
        <v>232</v>
      </c>
      <c r="D146" s="42">
        <f>+SUMIF(Balance!A:A,B:B,Balance!H:H)</f>
        <v>0</v>
      </c>
      <c r="E146" s="42">
        <f>+SUMIF(Balance!A:A,B:B,Balance!I:I)</f>
        <v>0</v>
      </c>
      <c r="F146" s="42">
        <f t="shared" si="53"/>
        <v>0</v>
      </c>
      <c r="G146" s="42">
        <f t="shared" si="54"/>
        <v>0</v>
      </c>
    </row>
    <row r="147" spans="1:7" outlineLevel="2">
      <c r="A147" s="2">
        <f t="shared" si="52"/>
        <v>23</v>
      </c>
      <c r="B147" s="2">
        <f t="shared" si="55"/>
        <v>233</v>
      </c>
      <c r="D147" s="42">
        <f>+SUMIF(Balance!A:A,B:B,Balance!H:H)</f>
        <v>0</v>
      </c>
      <c r="E147" s="42">
        <f>+SUMIF(Balance!A:A,B:B,Balance!I:I)</f>
        <v>0</v>
      </c>
      <c r="F147" s="42">
        <f t="shared" si="53"/>
        <v>0</v>
      </c>
      <c r="G147" s="42">
        <f t="shared" si="54"/>
        <v>0</v>
      </c>
    </row>
    <row r="148" spans="1:7" outlineLevel="2">
      <c r="A148" s="2">
        <f t="shared" si="52"/>
        <v>23</v>
      </c>
      <c r="B148" s="2">
        <f t="shared" si="55"/>
        <v>234</v>
      </c>
      <c r="D148" s="42">
        <f>+SUMIF(Balance!A:A,B:B,Balance!H:H)</f>
        <v>0</v>
      </c>
      <c r="E148" s="42">
        <f>+SUMIF(Balance!A:A,B:B,Balance!I:I)</f>
        <v>0</v>
      </c>
      <c r="F148" s="42">
        <f t="shared" si="53"/>
        <v>0</v>
      </c>
      <c r="G148" s="42">
        <f t="shared" si="54"/>
        <v>0</v>
      </c>
    </row>
    <row r="149" spans="1:7" outlineLevel="2">
      <c r="A149" s="2">
        <f t="shared" si="52"/>
        <v>23</v>
      </c>
      <c r="B149" s="2">
        <f t="shared" si="55"/>
        <v>235</v>
      </c>
      <c r="D149" s="42">
        <f>+SUMIF(Balance!A:A,B:B,Balance!H:H)</f>
        <v>0</v>
      </c>
      <c r="E149" s="42">
        <f>+SUMIF(Balance!A:A,B:B,Balance!I:I)</f>
        <v>0</v>
      </c>
      <c r="F149" s="42">
        <f t="shared" si="53"/>
        <v>0</v>
      </c>
      <c r="G149" s="42">
        <f t="shared" si="54"/>
        <v>0</v>
      </c>
    </row>
    <row r="150" spans="1:7" outlineLevel="2">
      <c r="A150" s="2">
        <f t="shared" si="52"/>
        <v>23</v>
      </c>
      <c r="B150" s="2">
        <f t="shared" si="55"/>
        <v>236</v>
      </c>
      <c r="D150" s="42">
        <f>+SUMIF(Balance!A:A,B:B,Balance!H:H)</f>
        <v>0</v>
      </c>
      <c r="E150" s="42">
        <f>+SUMIF(Balance!A:A,B:B,Balance!I:I)</f>
        <v>0</v>
      </c>
      <c r="F150" s="42">
        <f t="shared" si="53"/>
        <v>0</v>
      </c>
      <c r="G150" s="42">
        <f t="shared" si="54"/>
        <v>0</v>
      </c>
    </row>
    <row r="151" spans="1:7" outlineLevel="2">
      <c r="A151" s="2">
        <f t="shared" si="52"/>
        <v>23</v>
      </c>
      <c r="B151" s="2">
        <f t="shared" si="55"/>
        <v>237</v>
      </c>
      <c r="D151" s="42">
        <f>+SUMIF(Balance!A:A,B:B,Balance!H:H)</f>
        <v>0</v>
      </c>
      <c r="E151" s="42">
        <f>+SUMIF(Balance!A:A,B:B,Balance!I:I)</f>
        <v>0</v>
      </c>
      <c r="F151" s="42">
        <f t="shared" si="53"/>
        <v>0</v>
      </c>
      <c r="G151" s="42">
        <f t="shared" si="54"/>
        <v>0</v>
      </c>
    </row>
    <row r="152" spans="1:7" outlineLevel="2">
      <c r="A152" s="2">
        <f t="shared" si="52"/>
        <v>23</v>
      </c>
      <c r="B152" s="2">
        <f t="shared" si="55"/>
        <v>238</v>
      </c>
      <c r="D152" s="42">
        <f>+SUMIF(Balance!A:A,B:B,Balance!H:H)</f>
        <v>0</v>
      </c>
      <c r="E152" s="42">
        <f>+SUMIF(Balance!A:A,B:B,Balance!I:I)</f>
        <v>0</v>
      </c>
      <c r="F152" s="42">
        <f t="shared" si="53"/>
        <v>0</v>
      </c>
      <c r="G152" s="42">
        <f t="shared" si="54"/>
        <v>0</v>
      </c>
    </row>
    <row r="153" spans="1:7" outlineLevel="2">
      <c r="A153" s="2">
        <f t="shared" si="52"/>
        <v>23</v>
      </c>
      <c r="B153" s="2">
        <v>239</v>
      </c>
      <c r="D153" s="42">
        <f>+SUMIF(Balance!A:A,B:B,Balance!H:H)</f>
        <v>0</v>
      </c>
      <c r="E153" s="42">
        <f>+SUMIF(Balance!A:A,B:B,Balance!I:I)</f>
        <v>0</v>
      </c>
      <c r="F153" s="42">
        <f t="shared" si="53"/>
        <v>0</v>
      </c>
      <c r="G153" s="42">
        <f t="shared" si="54"/>
        <v>0</v>
      </c>
    </row>
    <row r="154" spans="1:7" outlineLevel="1">
      <c r="A154" s="40" t="s">
        <v>911</v>
      </c>
      <c r="B154" s="40"/>
      <c r="C154" s="40"/>
      <c r="D154" s="43">
        <f>SUBTOTAL(9,D144:D153)</f>
        <v>1979714496.5400002</v>
      </c>
      <c r="E154" s="43">
        <f>SUBTOTAL(9,E144:E153)</f>
        <v>0</v>
      </c>
      <c r="F154" s="43">
        <f>SUBTOTAL(9,F144:F153)</f>
        <v>1979714496.5400002</v>
      </c>
      <c r="G154" s="43">
        <f>SUBTOTAL(9,G144:G153)</f>
        <v>0</v>
      </c>
    </row>
    <row r="155" spans="1:7" outlineLevel="2">
      <c r="A155" s="2">
        <f t="shared" ref="A155:A164" si="56">VALUE(LEFT(B:B,2))</f>
        <v>24</v>
      </c>
      <c r="B155" s="2">
        <v>240</v>
      </c>
      <c r="D155" s="42">
        <f>+SUMIF(Balance!A:A,B:B,Balance!H:H)</f>
        <v>0</v>
      </c>
      <c r="E155" s="42">
        <f>+SUMIF(Balance!A:A,B:B,Balance!I:I)</f>
        <v>0</v>
      </c>
      <c r="F155" s="42">
        <f t="shared" ref="F155:F164" si="57">+IF(D155&gt;E155,D155-E155,0)</f>
        <v>0</v>
      </c>
      <c r="G155" s="42">
        <f t="shared" ref="G155:G164" si="58">+IF(E155&gt;D155,E155-D155,0)</f>
        <v>0</v>
      </c>
    </row>
    <row r="156" spans="1:7" outlineLevel="2">
      <c r="A156" s="2">
        <f t="shared" si="56"/>
        <v>24</v>
      </c>
      <c r="B156" s="2">
        <f t="shared" ref="B156:B163" si="59">+B155+1</f>
        <v>241</v>
      </c>
      <c r="D156" s="42">
        <f>+SUMIF(Balance!A:A,B:B,Balance!H:H)</f>
        <v>0</v>
      </c>
      <c r="E156" s="42">
        <f>+SUMIF(Balance!A:A,B:B,Balance!I:I)</f>
        <v>0</v>
      </c>
      <c r="F156" s="42">
        <f t="shared" si="57"/>
        <v>0</v>
      </c>
      <c r="G156" s="42">
        <f t="shared" si="58"/>
        <v>0</v>
      </c>
    </row>
    <row r="157" spans="1:7" outlineLevel="2">
      <c r="A157" s="2">
        <f t="shared" si="56"/>
        <v>24</v>
      </c>
      <c r="B157" s="2">
        <f t="shared" si="59"/>
        <v>242</v>
      </c>
      <c r="D157" s="42">
        <f>+SUMIF(Balance!A:A,B:B,Balance!H:H)</f>
        <v>3480226184</v>
      </c>
      <c r="E157" s="42">
        <f>+SUMIF(Balance!A:A,B:B,Balance!I:I)</f>
        <v>0</v>
      </c>
      <c r="F157" s="42">
        <f t="shared" si="57"/>
        <v>3480226184</v>
      </c>
      <c r="G157" s="42">
        <f t="shared" si="58"/>
        <v>0</v>
      </c>
    </row>
    <row r="158" spans="1:7" outlineLevel="2">
      <c r="A158" s="2">
        <f t="shared" si="56"/>
        <v>24</v>
      </c>
      <c r="B158" s="2">
        <f t="shared" si="59"/>
        <v>243</v>
      </c>
      <c r="D158" s="42">
        <f>+SUMIF(Balance!A:A,B:B,Balance!H:H)</f>
        <v>0</v>
      </c>
      <c r="E158" s="42">
        <f>+SUMIF(Balance!A:A,B:B,Balance!I:I)</f>
        <v>0</v>
      </c>
      <c r="F158" s="42">
        <f t="shared" si="57"/>
        <v>0</v>
      </c>
      <c r="G158" s="42">
        <f t="shared" si="58"/>
        <v>0</v>
      </c>
    </row>
    <row r="159" spans="1:7" outlineLevel="2">
      <c r="A159" s="2">
        <f t="shared" si="56"/>
        <v>24</v>
      </c>
      <c r="B159" s="2">
        <f t="shared" si="59"/>
        <v>244</v>
      </c>
      <c r="D159" s="42">
        <f>+SUMIF(Balance!A:A,B:B,Balance!H:H)</f>
        <v>0</v>
      </c>
      <c r="E159" s="42">
        <f>+SUMIF(Balance!A:A,B:B,Balance!I:I)</f>
        <v>0</v>
      </c>
      <c r="F159" s="42">
        <f t="shared" si="57"/>
        <v>0</v>
      </c>
      <c r="G159" s="42">
        <f t="shared" si="58"/>
        <v>0</v>
      </c>
    </row>
    <row r="160" spans="1:7" outlineLevel="2">
      <c r="A160" s="2">
        <f t="shared" si="56"/>
        <v>24</v>
      </c>
      <c r="B160" s="2">
        <f t="shared" si="59"/>
        <v>245</v>
      </c>
      <c r="D160" s="42">
        <f>+SUMIF(Balance!A:A,B:B,Balance!H:H)</f>
        <v>0</v>
      </c>
      <c r="E160" s="42">
        <f>+SUMIF(Balance!A:A,B:B,Balance!I:I)</f>
        <v>0</v>
      </c>
      <c r="F160" s="42">
        <f t="shared" si="57"/>
        <v>0</v>
      </c>
      <c r="G160" s="42">
        <f t="shared" si="58"/>
        <v>0</v>
      </c>
    </row>
    <row r="161" spans="1:7" outlineLevel="2">
      <c r="A161" s="2">
        <f t="shared" si="56"/>
        <v>24</v>
      </c>
      <c r="B161" s="2">
        <f t="shared" si="59"/>
        <v>246</v>
      </c>
      <c r="D161" s="42">
        <f>+SUMIF(Balance!A:A,B:B,Balance!H:H)</f>
        <v>0</v>
      </c>
      <c r="E161" s="42">
        <f>+SUMIF(Balance!A:A,B:B,Balance!I:I)</f>
        <v>0</v>
      </c>
      <c r="F161" s="42">
        <f t="shared" si="57"/>
        <v>0</v>
      </c>
      <c r="G161" s="42">
        <f t="shared" si="58"/>
        <v>0</v>
      </c>
    </row>
    <row r="162" spans="1:7" outlineLevel="2">
      <c r="A162" s="2">
        <f t="shared" si="56"/>
        <v>24</v>
      </c>
      <c r="B162" s="2">
        <f t="shared" si="59"/>
        <v>247</v>
      </c>
      <c r="D162" s="42">
        <f>+SUMIF(Balance!A:A,B:B,Balance!H:H)</f>
        <v>0</v>
      </c>
      <c r="E162" s="42">
        <f>+SUMIF(Balance!A:A,B:B,Balance!I:I)</f>
        <v>0</v>
      </c>
      <c r="F162" s="42">
        <f t="shared" si="57"/>
        <v>0</v>
      </c>
      <c r="G162" s="42">
        <f t="shared" si="58"/>
        <v>0</v>
      </c>
    </row>
    <row r="163" spans="1:7" outlineLevel="2">
      <c r="A163" s="2">
        <f t="shared" si="56"/>
        <v>24</v>
      </c>
      <c r="B163" s="2">
        <f t="shared" si="59"/>
        <v>248</v>
      </c>
      <c r="D163" s="42">
        <f>+SUMIF(Balance!A:A,B:B,Balance!H:H)</f>
        <v>0</v>
      </c>
      <c r="E163" s="42">
        <f>+SUMIF(Balance!A:A,B:B,Balance!I:I)</f>
        <v>0</v>
      </c>
      <c r="F163" s="42">
        <f t="shared" si="57"/>
        <v>0</v>
      </c>
      <c r="G163" s="42">
        <f t="shared" si="58"/>
        <v>0</v>
      </c>
    </row>
    <row r="164" spans="1:7" outlineLevel="2">
      <c r="A164" s="2">
        <f t="shared" si="56"/>
        <v>24</v>
      </c>
      <c r="B164" s="2">
        <v>249</v>
      </c>
      <c r="D164" s="42">
        <f>+SUMIF(Balance!A:A,B:B,Balance!H:H)</f>
        <v>0</v>
      </c>
      <c r="E164" s="42">
        <f>+SUMIF(Balance!A:A,B:B,Balance!I:I)</f>
        <v>0</v>
      </c>
      <c r="F164" s="42">
        <f t="shared" si="57"/>
        <v>0</v>
      </c>
      <c r="G164" s="42">
        <f t="shared" si="58"/>
        <v>0</v>
      </c>
    </row>
    <row r="165" spans="1:7" outlineLevel="1">
      <c r="A165" s="40" t="s">
        <v>912</v>
      </c>
      <c r="B165" s="40"/>
      <c r="C165" s="40"/>
      <c r="D165" s="43">
        <f>SUBTOTAL(9,D155:D164)</f>
        <v>3480226184</v>
      </c>
      <c r="E165" s="43">
        <f>SUBTOTAL(9,E155:E164)</f>
        <v>0</v>
      </c>
      <c r="F165" s="43">
        <f>SUBTOTAL(9,F155:F164)</f>
        <v>3480226184</v>
      </c>
      <c r="G165" s="43">
        <f>SUBTOTAL(9,G155:G164)</f>
        <v>0</v>
      </c>
    </row>
    <row r="166" spans="1:7" outlineLevel="2">
      <c r="A166" s="2">
        <f t="shared" ref="A166:A175" si="60">VALUE(LEFT(B:B,2))</f>
        <v>25</v>
      </c>
      <c r="B166" s="2">
        <v>250</v>
      </c>
      <c r="D166" s="42">
        <f>+SUMIF(Balance!A:A,B:B,Balance!H:H)</f>
        <v>0</v>
      </c>
      <c r="E166" s="42">
        <f>+SUMIF(Balance!A:A,B:B,Balance!I:I)</f>
        <v>0</v>
      </c>
      <c r="F166" s="42">
        <f t="shared" ref="F166:F175" si="61">+IF(D166&gt;E166,D166-E166,0)</f>
        <v>0</v>
      </c>
      <c r="G166" s="42">
        <f t="shared" ref="G166:G175" si="62">+IF(E166&gt;D166,E166-D166,0)</f>
        <v>0</v>
      </c>
    </row>
    <row r="167" spans="1:7" outlineLevel="2">
      <c r="A167" s="2">
        <f t="shared" si="60"/>
        <v>25</v>
      </c>
      <c r="B167" s="2">
        <f t="shared" ref="B167:B174" si="63">+B166+1</f>
        <v>251</v>
      </c>
      <c r="D167" s="42">
        <f>+SUMIF(Balance!A:A,B:B,Balance!H:H)</f>
        <v>0</v>
      </c>
      <c r="E167" s="42">
        <f>+SUMIF(Balance!A:A,B:B,Balance!I:I)</f>
        <v>0</v>
      </c>
      <c r="F167" s="42">
        <f t="shared" si="61"/>
        <v>0</v>
      </c>
      <c r="G167" s="42">
        <f t="shared" si="62"/>
        <v>0</v>
      </c>
    </row>
    <row r="168" spans="1:7" outlineLevel="2">
      <c r="A168" s="2">
        <f t="shared" si="60"/>
        <v>25</v>
      </c>
      <c r="B168" s="2">
        <f t="shared" si="63"/>
        <v>252</v>
      </c>
      <c r="D168" s="42">
        <f>+SUMIF(Balance!A:A,B:B,Balance!H:H)</f>
        <v>0</v>
      </c>
      <c r="E168" s="42">
        <f>+SUMIF(Balance!A:A,B:B,Balance!I:I)</f>
        <v>0</v>
      </c>
      <c r="F168" s="42">
        <f t="shared" si="61"/>
        <v>0</v>
      </c>
      <c r="G168" s="42">
        <f t="shared" si="62"/>
        <v>0</v>
      </c>
    </row>
    <row r="169" spans="1:7" outlineLevel="2">
      <c r="A169" s="2">
        <f t="shared" si="60"/>
        <v>25</v>
      </c>
      <c r="B169" s="2">
        <f t="shared" si="63"/>
        <v>253</v>
      </c>
      <c r="D169" s="42">
        <f>+SUMIF(Balance!A:A,B:B,Balance!H:H)</f>
        <v>0</v>
      </c>
      <c r="E169" s="42">
        <f>+SUMIF(Balance!A:A,B:B,Balance!I:I)</f>
        <v>0</v>
      </c>
      <c r="F169" s="42">
        <f t="shared" si="61"/>
        <v>0</v>
      </c>
      <c r="G169" s="42">
        <f t="shared" si="62"/>
        <v>0</v>
      </c>
    </row>
    <row r="170" spans="1:7" outlineLevel="2">
      <c r="A170" s="2">
        <f t="shared" si="60"/>
        <v>25</v>
      </c>
      <c r="B170" s="2">
        <f t="shared" si="63"/>
        <v>254</v>
      </c>
      <c r="D170" s="42">
        <f>+SUMIF(Balance!A:A,B:B,Balance!H:H)</f>
        <v>0</v>
      </c>
      <c r="E170" s="42">
        <f>+SUMIF(Balance!A:A,B:B,Balance!I:I)</f>
        <v>0</v>
      </c>
      <c r="F170" s="42">
        <f t="shared" si="61"/>
        <v>0</v>
      </c>
      <c r="G170" s="42">
        <f t="shared" si="62"/>
        <v>0</v>
      </c>
    </row>
    <row r="171" spans="1:7" outlineLevel="2">
      <c r="A171" s="2">
        <f t="shared" si="60"/>
        <v>25</v>
      </c>
      <c r="B171" s="2">
        <f t="shared" si="63"/>
        <v>255</v>
      </c>
      <c r="D171" s="42">
        <f>+SUMIF(Balance!A:A,B:B,Balance!H:H)</f>
        <v>0</v>
      </c>
      <c r="E171" s="42">
        <f>+SUMIF(Balance!A:A,B:B,Balance!I:I)</f>
        <v>0</v>
      </c>
      <c r="F171" s="42">
        <f t="shared" si="61"/>
        <v>0</v>
      </c>
      <c r="G171" s="42">
        <f t="shared" si="62"/>
        <v>0</v>
      </c>
    </row>
    <row r="172" spans="1:7" outlineLevel="2">
      <c r="A172" s="2">
        <f t="shared" si="60"/>
        <v>25</v>
      </c>
      <c r="B172" s="2">
        <f t="shared" si="63"/>
        <v>256</v>
      </c>
      <c r="D172" s="42">
        <f>+SUMIF(Balance!A:A,B:B,Balance!H:H)</f>
        <v>0</v>
      </c>
      <c r="E172" s="42">
        <f>+SUMIF(Balance!A:A,B:B,Balance!I:I)</f>
        <v>0</v>
      </c>
      <c r="F172" s="42">
        <f t="shared" si="61"/>
        <v>0</v>
      </c>
      <c r="G172" s="42">
        <f t="shared" si="62"/>
        <v>0</v>
      </c>
    </row>
    <row r="173" spans="1:7" outlineLevel="2">
      <c r="A173" s="2">
        <f t="shared" si="60"/>
        <v>25</v>
      </c>
      <c r="B173" s="2">
        <f t="shared" si="63"/>
        <v>257</v>
      </c>
      <c r="D173" s="42">
        <f>+SUMIF(Balance!A:A,B:B,Balance!H:H)</f>
        <v>0</v>
      </c>
      <c r="E173" s="42">
        <f>+SUMIF(Balance!A:A,B:B,Balance!I:I)</f>
        <v>0</v>
      </c>
      <c r="F173" s="42">
        <f t="shared" si="61"/>
        <v>0</v>
      </c>
      <c r="G173" s="42">
        <f t="shared" si="62"/>
        <v>0</v>
      </c>
    </row>
    <row r="174" spans="1:7" outlineLevel="2">
      <c r="A174" s="2">
        <f t="shared" si="60"/>
        <v>25</v>
      </c>
      <c r="B174" s="2">
        <f t="shared" si="63"/>
        <v>258</v>
      </c>
      <c r="D174" s="42">
        <f>+SUMIF(Balance!A:A,B:B,Balance!H:H)</f>
        <v>0</v>
      </c>
      <c r="E174" s="42">
        <f>+SUMIF(Balance!A:A,B:B,Balance!I:I)</f>
        <v>0</v>
      </c>
      <c r="F174" s="42">
        <f t="shared" si="61"/>
        <v>0</v>
      </c>
      <c r="G174" s="42">
        <f t="shared" si="62"/>
        <v>0</v>
      </c>
    </row>
    <row r="175" spans="1:7" outlineLevel="2">
      <c r="A175" s="2">
        <f t="shared" si="60"/>
        <v>25</v>
      </c>
      <c r="B175" s="2">
        <v>259</v>
      </c>
      <c r="D175" s="42">
        <f>+SUMIF(Balance!A:A,B:B,Balance!H:H)</f>
        <v>0</v>
      </c>
      <c r="E175" s="42">
        <f>+SUMIF(Balance!A:A,B:B,Balance!I:I)</f>
        <v>0</v>
      </c>
      <c r="F175" s="42">
        <f t="shared" si="61"/>
        <v>0</v>
      </c>
      <c r="G175" s="42">
        <f t="shared" si="62"/>
        <v>0</v>
      </c>
    </row>
    <row r="176" spans="1:7" outlineLevel="1">
      <c r="A176" s="40" t="s">
        <v>913</v>
      </c>
      <c r="B176" s="40"/>
      <c r="C176" s="40"/>
      <c r="D176" s="43">
        <f>SUBTOTAL(9,D166:D175)</f>
        <v>0</v>
      </c>
      <c r="E176" s="43">
        <f>SUBTOTAL(9,E166:E175)</f>
        <v>0</v>
      </c>
      <c r="F176" s="43">
        <f>SUBTOTAL(9,F166:F175)</f>
        <v>0</v>
      </c>
      <c r="G176" s="43">
        <f>SUBTOTAL(9,G166:G175)</f>
        <v>0</v>
      </c>
    </row>
    <row r="177" spans="1:7" outlineLevel="2">
      <c r="A177" s="2">
        <f t="shared" ref="A177:A186" si="64">VALUE(LEFT(B:B,2))</f>
        <v>26</v>
      </c>
      <c r="B177" s="2">
        <v>260</v>
      </c>
      <c r="D177" s="42">
        <f>+SUMIF(Balance!A:A,B:B,Balance!H:H)</f>
        <v>0</v>
      </c>
      <c r="E177" s="42">
        <f>+SUMIF(Balance!A:A,B:B,Balance!I:I)</f>
        <v>0</v>
      </c>
      <c r="F177" s="42">
        <f t="shared" ref="F177:F186" si="65">+IF(D177&gt;E177,D177-E177,0)</f>
        <v>0</v>
      </c>
      <c r="G177" s="42">
        <f t="shared" ref="G177:G186" si="66">+IF(E177&gt;D177,E177-D177,0)</f>
        <v>0</v>
      </c>
    </row>
    <row r="178" spans="1:7" outlineLevel="2">
      <c r="A178" s="2">
        <f t="shared" si="64"/>
        <v>26</v>
      </c>
      <c r="B178" s="2">
        <f t="shared" ref="B178:B185" si="67">+B177+1</f>
        <v>261</v>
      </c>
      <c r="D178" s="42">
        <f>+SUMIF(Balance!A:A,B:B,Balance!H:H)</f>
        <v>0</v>
      </c>
      <c r="E178" s="42">
        <f>+SUMIF(Balance!A:A,B:B,Balance!I:I)</f>
        <v>0</v>
      </c>
      <c r="F178" s="42">
        <f t="shared" si="65"/>
        <v>0</v>
      </c>
      <c r="G178" s="42">
        <f t="shared" si="66"/>
        <v>0</v>
      </c>
    </row>
    <row r="179" spans="1:7" outlineLevel="2">
      <c r="A179" s="2">
        <f t="shared" si="64"/>
        <v>26</v>
      </c>
      <c r="B179" s="2">
        <f t="shared" si="67"/>
        <v>262</v>
      </c>
      <c r="D179" s="42">
        <f>+SUMIF(Balance!A:A,B:B,Balance!H:H)</f>
        <v>0</v>
      </c>
      <c r="E179" s="42">
        <f>+SUMIF(Balance!A:A,B:B,Balance!I:I)</f>
        <v>0</v>
      </c>
      <c r="F179" s="42">
        <f t="shared" si="65"/>
        <v>0</v>
      </c>
      <c r="G179" s="42">
        <f t="shared" si="66"/>
        <v>0</v>
      </c>
    </row>
    <row r="180" spans="1:7" outlineLevel="2">
      <c r="A180" s="2">
        <f t="shared" si="64"/>
        <v>26</v>
      </c>
      <c r="B180" s="2">
        <f t="shared" si="67"/>
        <v>263</v>
      </c>
      <c r="D180" s="42">
        <f>+SUMIF(Balance!A:A,B:B,Balance!H:H)</f>
        <v>0</v>
      </c>
      <c r="E180" s="42">
        <f>+SUMIF(Balance!A:A,B:B,Balance!I:I)</f>
        <v>0</v>
      </c>
      <c r="F180" s="42">
        <f t="shared" si="65"/>
        <v>0</v>
      </c>
      <c r="G180" s="42">
        <f t="shared" si="66"/>
        <v>0</v>
      </c>
    </row>
    <row r="181" spans="1:7" outlineLevel="2">
      <c r="A181" s="2">
        <f t="shared" si="64"/>
        <v>26</v>
      </c>
      <c r="B181" s="2">
        <f t="shared" si="67"/>
        <v>264</v>
      </c>
      <c r="D181" s="42">
        <f>+SUMIF(Balance!A:A,B:B,Balance!H:H)</f>
        <v>0</v>
      </c>
      <c r="E181" s="42">
        <f>+SUMIF(Balance!A:A,B:B,Balance!I:I)</f>
        <v>0</v>
      </c>
      <c r="F181" s="42">
        <f t="shared" si="65"/>
        <v>0</v>
      </c>
      <c r="G181" s="42">
        <f t="shared" si="66"/>
        <v>0</v>
      </c>
    </row>
    <row r="182" spans="1:7" outlineLevel="2">
      <c r="A182" s="2">
        <f t="shared" si="64"/>
        <v>26</v>
      </c>
      <c r="B182" s="2">
        <f t="shared" si="67"/>
        <v>265</v>
      </c>
      <c r="D182" s="42">
        <f>+SUMIF(Balance!A:A,B:B,Balance!H:H)</f>
        <v>0</v>
      </c>
      <c r="E182" s="42">
        <f>+SUMIF(Balance!A:A,B:B,Balance!I:I)</f>
        <v>0</v>
      </c>
      <c r="F182" s="42">
        <f t="shared" si="65"/>
        <v>0</v>
      </c>
      <c r="G182" s="42">
        <f t="shared" si="66"/>
        <v>0</v>
      </c>
    </row>
    <row r="183" spans="1:7" outlineLevel="2">
      <c r="A183" s="2">
        <f t="shared" si="64"/>
        <v>26</v>
      </c>
      <c r="B183" s="2">
        <f t="shared" si="67"/>
        <v>266</v>
      </c>
      <c r="D183" s="42">
        <f>+SUMIF(Balance!A:A,B:B,Balance!H:H)</f>
        <v>0</v>
      </c>
      <c r="E183" s="42">
        <f>+SUMIF(Balance!A:A,B:B,Balance!I:I)</f>
        <v>0</v>
      </c>
      <c r="F183" s="42">
        <f t="shared" si="65"/>
        <v>0</v>
      </c>
      <c r="G183" s="42">
        <f t="shared" si="66"/>
        <v>0</v>
      </c>
    </row>
    <row r="184" spans="1:7" outlineLevel="2">
      <c r="A184" s="2">
        <f t="shared" si="64"/>
        <v>26</v>
      </c>
      <c r="B184" s="2">
        <f t="shared" si="67"/>
        <v>267</v>
      </c>
      <c r="D184" s="42">
        <f>+SUMIF(Balance!A:A,B:B,Balance!H:H)</f>
        <v>0</v>
      </c>
      <c r="E184" s="42">
        <f>+SUMIF(Balance!A:A,B:B,Balance!I:I)</f>
        <v>0</v>
      </c>
      <c r="F184" s="42">
        <f t="shared" si="65"/>
        <v>0</v>
      </c>
      <c r="G184" s="42">
        <f t="shared" si="66"/>
        <v>0</v>
      </c>
    </row>
    <row r="185" spans="1:7" outlineLevel="2">
      <c r="A185" s="2">
        <f t="shared" si="64"/>
        <v>26</v>
      </c>
      <c r="B185" s="2">
        <f t="shared" si="67"/>
        <v>268</v>
      </c>
      <c r="D185" s="42">
        <f>+SUMIF(Balance!A:A,B:B,Balance!H:H)</f>
        <v>0</v>
      </c>
      <c r="E185" s="42">
        <f>+SUMIF(Balance!A:A,B:B,Balance!I:I)</f>
        <v>0</v>
      </c>
      <c r="F185" s="42">
        <f t="shared" si="65"/>
        <v>0</v>
      </c>
      <c r="G185" s="42">
        <f t="shared" si="66"/>
        <v>0</v>
      </c>
    </row>
    <row r="186" spans="1:7" outlineLevel="2">
      <c r="A186" s="2">
        <f t="shared" si="64"/>
        <v>26</v>
      </c>
      <c r="B186" s="2">
        <v>269</v>
      </c>
      <c r="D186" s="42">
        <f>+SUMIF(Balance!A:A,B:B,Balance!H:H)</f>
        <v>0</v>
      </c>
      <c r="E186" s="42">
        <f>+SUMIF(Balance!A:A,B:B,Balance!I:I)</f>
        <v>0</v>
      </c>
      <c r="F186" s="42">
        <f t="shared" si="65"/>
        <v>0</v>
      </c>
      <c r="G186" s="42">
        <f t="shared" si="66"/>
        <v>0</v>
      </c>
    </row>
    <row r="187" spans="1:7" outlineLevel="1">
      <c r="A187" s="40" t="s">
        <v>914</v>
      </c>
      <c r="B187" s="40"/>
      <c r="C187" s="40"/>
      <c r="D187" s="43">
        <f>SUBTOTAL(9,D177:D186)</f>
        <v>0</v>
      </c>
      <c r="E187" s="43">
        <f>SUBTOTAL(9,E177:E186)</f>
        <v>0</v>
      </c>
      <c r="F187" s="43">
        <f>SUBTOTAL(9,F177:F186)</f>
        <v>0</v>
      </c>
      <c r="G187" s="43">
        <f>SUBTOTAL(9,G177:G186)</f>
        <v>0</v>
      </c>
    </row>
    <row r="188" spans="1:7" outlineLevel="2">
      <c r="A188" s="2">
        <f t="shared" ref="A188:A197" si="68">VALUE(LEFT(B:B,2))</f>
        <v>27</v>
      </c>
      <c r="B188" s="2">
        <v>270</v>
      </c>
      <c r="D188" s="42">
        <f>+SUMIF(Balance!A:A,B:B,Balance!H:H)</f>
        <v>0</v>
      </c>
      <c r="E188" s="42">
        <f>+SUMIF(Balance!A:A,B:B,Balance!I:I)</f>
        <v>0</v>
      </c>
      <c r="F188" s="42">
        <f t="shared" ref="F188:F197" si="69">+IF(D188&gt;E188,D188-E188,0)</f>
        <v>0</v>
      </c>
      <c r="G188" s="42">
        <f t="shared" ref="G188:G197" si="70">+IF(E188&gt;D188,E188-D188,0)</f>
        <v>0</v>
      </c>
    </row>
    <row r="189" spans="1:7" outlineLevel="2">
      <c r="A189" s="2">
        <f t="shared" si="68"/>
        <v>27</v>
      </c>
      <c r="B189" s="2">
        <f t="shared" ref="B189:B196" si="71">+B188+1</f>
        <v>271</v>
      </c>
      <c r="D189" s="42">
        <f>+SUMIF(Balance!A:A,B:B,Balance!H:H)</f>
        <v>0</v>
      </c>
      <c r="E189" s="42">
        <f>+SUMIF(Balance!A:A,B:B,Balance!I:I)</f>
        <v>0</v>
      </c>
      <c r="F189" s="42">
        <f t="shared" si="69"/>
        <v>0</v>
      </c>
      <c r="G189" s="42">
        <f t="shared" si="70"/>
        <v>0</v>
      </c>
    </row>
    <row r="190" spans="1:7" outlineLevel="2">
      <c r="A190" s="2">
        <f t="shared" si="68"/>
        <v>27</v>
      </c>
      <c r="B190" s="2">
        <f t="shared" si="71"/>
        <v>272</v>
      </c>
      <c r="D190" s="42">
        <f>+SUMIF(Balance!A:A,B:B,Balance!H:H)</f>
        <v>0</v>
      </c>
      <c r="E190" s="42">
        <f>+SUMIF(Balance!A:A,B:B,Balance!I:I)</f>
        <v>0</v>
      </c>
      <c r="F190" s="42">
        <f t="shared" si="69"/>
        <v>0</v>
      </c>
      <c r="G190" s="42">
        <f t="shared" si="70"/>
        <v>0</v>
      </c>
    </row>
    <row r="191" spans="1:7" outlineLevel="2">
      <c r="A191" s="2">
        <f t="shared" si="68"/>
        <v>27</v>
      </c>
      <c r="B191" s="2">
        <f t="shared" si="71"/>
        <v>273</v>
      </c>
      <c r="D191" s="42">
        <f>+SUMIF(Balance!A:A,B:B,Balance!H:H)</f>
        <v>0</v>
      </c>
      <c r="E191" s="42">
        <f>+SUMIF(Balance!A:A,B:B,Balance!I:I)</f>
        <v>0</v>
      </c>
      <c r="F191" s="42">
        <f t="shared" si="69"/>
        <v>0</v>
      </c>
      <c r="G191" s="42">
        <f t="shared" si="70"/>
        <v>0</v>
      </c>
    </row>
    <row r="192" spans="1:7" outlineLevel="2">
      <c r="A192" s="2">
        <f t="shared" si="68"/>
        <v>27</v>
      </c>
      <c r="B192" s="2">
        <f t="shared" si="71"/>
        <v>274</v>
      </c>
      <c r="D192" s="42">
        <f>+SUMIF(Balance!A:A,B:B,Balance!H:H)</f>
        <v>0</v>
      </c>
      <c r="E192" s="42">
        <f>+SUMIF(Balance!A:A,B:B,Balance!I:I)</f>
        <v>0</v>
      </c>
      <c r="F192" s="42">
        <f t="shared" si="69"/>
        <v>0</v>
      </c>
      <c r="G192" s="42">
        <f t="shared" si="70"/>
        <v>0</v>
      </c>
    </row>
    <row r="193" spans="1:7" outlineLevel="2">
      <c r="A193" s="2">
        <f t="shared" si="68"/>
        <v>27</v>
      </c>
      <c r="B193" s="2">
        <f t="shared" si="71"/>
        <v>275</v>
      </c>
      <c r="D193" s="42">
        <f>+SUMIF(Balance!A:A,B:B,Balance!H:H)</f>
        <v>8158333.5</v>
      </c>
      <c r="E193" s="42">
        <f>+SUMIF(Balance!A:A,B:B,Balance!I:I)</f>
        <v>0</v>
      </c>
      <c r="F193" s="42">
        <f t="shared" si="69"/>
        <v>8158333.5</v>
      </c>
      <c r="G193" s="42">
        <f t="shared" si="70"/>
        <v>0</v>
      </c>
    </row>
    <row r="194" spans="1:7" outlineLevel="2">
      <c r="A194" s="2">
        <f t="shared" si="68"/>
        <v>27</v>
      </c>
      <c r="B194" s="2">
        <f t="shared" si="71"/>
        <v>276</v>
      </c>
      <c r="D194" s="42">
        <f>+SUMIF(Balance!A:A,B:B,Balance!H:H)</f>
        <v>0</v>
      </c>
      <c r="E194" s="42">
        <f>+SUMIF(Balance!A:A,B:B,Balance!I:I)</f>
        <v>0</v>
      </c>
      <c r="F194" s="42">
        <f t="shared" si="69"/>
        <v>0</v>
      </c>
      <c r="G194" s="42">
        <f t="shared" si="70"/>
        <v>0</v>
      </c>
    </row>
    <row r="195" spans="1:7" outlineLevel="2">
      <c r="A195" s="2">
        <f t="shared" si="68"/>
        <v>27</v>
      </c>
      <c r="B195" s="2">
        <f t="shared" si="71"/>
        <v>277</v>
      </c>
      <c r="D195" s="42">
        <f>+SUMIF(Balance!A:A,B:B,Balance!H:H)</f>
        <v>0</v>
      </c>
      <c r="E195" s="42">
        <f>+SUMIF(Balance!A:A,B:B,Balance!I:I)</f>
        <v>0</v>
      </c>
      <c r="F195" s="42">
        <f t="shared" si="69"/>
        <v>0</v>
      </c>
      <c r="G195" s="42">
        <f t="shared" si="70"/>
        <v>0</v>
      </c>
    </row>
    <row r="196" spans="1:7" outlineLevel="2">
      <c r="A196" s="2">
        <f t="shared" si="68"/>
        <v>27</v>
      </c>
      <c r="B196" s="2">
        <f t="shared" si="71"/>
        <v>278</v>
      </c>
      <c r="D196" s="42">
        <f>+SUMIF(Balance!A:A,B:B,Balance!H:H)</f>
        <v>0</v>
      </c>
      <c r="E196" s="42">
        <f>+SUMIF(Balance!A:A,B:B,Balance!I:I)</f>
        <v>0</v>
      </c>
      <c r="F196" s="42">
        <f t="shared" si="69"/>
        <v>0</v>
      </c>
      <c r="G196" s="42">
        <f t="shared" si="70"/>
        <v>0</v>
      </c>
    </row>
    <row r="197" spans="1:7" outlineLevel="2">
      <c r="A197" s="2">
        <f t="shared" si="68"/>
        <v>27</v>
      </c>
      <c r="B197" s="2">
        <v>279</v>
      </c>
      <c r="D197" s="42">
        <f>+SUMIF(Balance!A:A,B:B,Balance!H:H)</f>
        <v>0</v>
      </c>
      <c r="E197" s="42">
        <f>+SUMIF(Balance!A:A,B:B,Balance!I:I)</f>
        <v>0</v>
      </c>
      <c r="F197" s="42">
        <f t="shared" si="69"/>
        <v>0</v>
      </c>
      <c r="G197" s="42">
        <f t="shared" si="70"/>
        <v>0</v>
      </c>
    </row>
    <row r="198" spans="1:7" outlineLevel="1">
      <c r="A198" s="40" t="s">
        <v>915</v>
      </c>
      <c r="B198" s="40"/>
      <c r="C198" s="40"/>
      <c r="D198" s="43">
        <f>SUBTOTAL(9,D188:D197)</f>
        <v>8158333.5</v>
      </c>
      <c r="E198" s="43">
        <f>SUBTOTAL(9,E188:E197)</f>
        <v>0</v>
      </c>
      <c r="F198" s="43">
        <f>SUBTOTAL(9,F188:F197)</f>
        <v>8158333.5</v>
      </c>
      <c r="G198" s="43">
        <f>SUBTOTAL(9,G188:G197)</f>
        <v>0</v>
      </c>
    </row>
    <row r="199" spans="1:7" outlineLevel="2">
      <c r="A199" s="2">
        <f t="shared" ref="A199:A244" si="72">VALUE(LEFT(B:B,2))</f>
        <v>28</v>
      </c>
      <c r="B199" s="2">
        <v>2800</v>
      </c>
      <c r="D199" s="42">
        <f>+SUMIF(Balance!A:A,B:B,Balance!H:H)</f>
        <v>0</v>
      </c>
      <c r="E199" s="42">
        <f>+SUMIF(Balance!A:A,B:B,Balance!I:I)</f>
        <v>0</v>
      </c>
      <c r="F199" s="42">
        <f>+IF(D199&gt;E199,D199-E199,0)</f>
        <v>0</v>
      </c>
      <c r="G199" s="42">
        <f>+IF(E199&gt;D199,E199-D199,0)</f>
        <v>0</v>
      </c>
    </row>
    <row r="200" spans="1:7" outlineLevel="2">
      <c r="A200" s="2">
        <f t="shared" si="72"/>
        <v>28</v>
      </c>
      <c r="B200" s="2">
        <f>+B199+1</f>
        <v>2801</v>
      </c>
      <c r="D200" s="42">
        <f>+SUMIF(Balance!A:A,B:B,Balance!H:H)</f>
        <v>0</v>
      </c>
      <c r="E200" s="42">
        <f>+SUMIF(Balance!A:A,B:B,Balance!I:I)</f>
        <v>0</v>
      </c>
      <c r="F200" s="42">
        <f t="shared" ref="F200:F244" si="73">+IF(D200&gt;E200,D200-E200,0)</f>
        <v>0</v>
      </c>
      <c r="G200" s="42">
        <f t="shared" ref="G200:G244" si="74">+IF(E200&gt;D200,E200-D200,0)</f>
        <v>0</v>
      </c>
    </row>
    <row r="201" spans="1:7" outlineLevel="2">
      <c r="A201" s="2">
        <f t="shared" si="72"/>
        <v>28</v>
      </c>
      <c r="B201" s="2">
        <f t="shared" ref="B201:B228" si="75">+B200+1</f>
        <v>2802</v>
      </c>
      <c r="D201" s="42">
        <f>+SUMIF(Balance!A:A,B:B,Balance!H:H)</f>
        <v>0</v>
      </c>
      <c r="E201" s="42">
        <f>+SUMIF(Balance!A:A,B:B,Balance!I:I)</f>
        <v>0</v>
      </c>
      <c r="F201" s="42">
        <f t="shared" si="73"/>
        <v>0</v>
      </c>
      <c r="G201" s="42">
        <f t="shared" si="74"/>
        <v>0</v>
      </c>
    </row>
    <row r="202" spans="1:7" outlineLevel="2">
      <c r="A202" s="2">
        <f t="shared" si="72"/>
        <v>28</v>
      </c>
      <c r="B202" s="2">
        <f t="shared" si="75"/>
        <v>2803</v>
      </c>
      <c r="D202" s="42">
        <f>+SUMIF(Balance!A:A,B:B,Balance!H:H)</f>
        <v>0</v>
      </c>
      <c r="E202" s="42">
        <f>+SUMIF(Balance!A:A,B:B,Balance!I:I)</f>
        <v>0</v>
      </c>
      <c r="F202" s="42">
        <f t="shared" si="73"/>
        <v>0</v>
      </c>
      <c r="G202" s="42">
        <f t="shared" si="74"/>
        <v>0</v>
      </c>
    </row>
    <row r="203" spans="1:7" outlineLevel="2">
      <c r="A203" s="2">
        <f t="shared" si="72"/>
        <v>28</v>
      </c>
      <c r="B203" s="2">
        <f t="shared" si="75"/>
        <v>2804</v>
      </c>
      <c r="D203" s="42">
        <f>+SUMIF(Balance!A:A,B:B,Balance!H:H)</f>
        <v>0</v>
      </c>
      <c r="E203" s="42">
        <f>+SUMIF(Balance!A:A,B:B,Balance!I:I)</f>
        <v>0</v>
      </c>
      <c r="F203" s="42">
        <f t="shared" si="73"/>
        <v>0</v>
      </c>
      <c r="G203" s="42">
        <f t="shared" si="74"/>
        <v>0</v>
      </c>
    </row>
    <row r="204" spans="1:7" outlineLevel="2">
      <c r="A204" s="2">
        <f t="shared" si="72"/>
        <v>28</v>
      </c>
      <c r="B204" s="2">
        <f t="shared" si="75"/>
        <v>2805</v>
      </c>
      <c r="D204" s="42">
        <f>+SUMIF(Balance!A:A,B:B,Balance!H:H)</f>
        <v>0</v>
      </c>
      <c r="E204" s="42">
        <f>+SUMIF(Balance!A:A,B:B,Balance!I:I)</f>
        <v>0</v>
      </c>
      <c r="F204" s="42">
        <f t="shared" si="73"/>
        <v>0</v>
      </c>
      <c r="G204" s="42">
        <f t="shared" si="74"/>
        <v>0</v>
      </c>
    </row>
    <row r="205" spans="1:7" outlineLevel="2">
      <c r="A205" s="2">
        <f t="shared" si="72"/>
        <v>28</v>
      </c>
      <c r="B205" s="2">
        <f t="shared" si="75"/>
        <v>2806</v>
      </c>
      <c r="D205" s="42">
        <f>+SUMIF(Balance!A:A,B:B,Balance!H:H)</f>
        <v>0</v>
      </c>
      <c r="E205" s="42">
        <f>+SUMIF(Balance!A:A,B:B,Balance!I:I)</f>
        <v>0</v>
      </c>
      <c r="F205" s="42">
        <f t="shared" si="73"/>
        <v>0</v>
      </c>
      <c r="G205" s="42">
        <f t="shared" si="74"/>
        <v>0</v>
      </c>
    </row>
    <row r="206" spans="1:7" outlineLevel="2">
      <c r="A206" s="2">
        <f t="shared" si="72"/>
        <v>28</v>
      </c>
      <c r="B206" s="2">
        <f t="shared" si="75"/>
        <v>2807</v>
      </c>
      <c r="D206" s="42">
        <f>+SUMIF(Balance!A:A,B:B,Balance!H:H)</f>
        <v>0</v>
      </c>
      <c r="E206" s="42">
        <f>+SUMIF(Balance!A:A,B:B,Balance!I:I)</f>
        <v>0</v>
      </c>
      <c r="F206" s="42">
        <f t="shared" si="73"/>
        <v>0</v>
      </c>
      <c r="G206" s="42">
        <f t="shared" si="74"/>
        <v>0</v>
      </c>
    </row>
    <row r="207" spans="1:7" outlineLevel="2">
      <c r="A207" s="2">
        <f t="shared" si="72"/>
        <v>28</v>
      </c>
      <c r="B207" s="2">
        <f t="shared" si="75"/>
        <v>2808</v>
      </c>
      <c r="D207" s="42">
        <f>+SUMIF(Balance!A:A,B:B,Balance!H:H)</f>
        <v>0</v>
      </c>
      <c r="E207" s="42">
        <f>+SUMIF(Balance!A:A,B:B,Balance!I:I)</f>
        <v>60000000</v>
      </c>
      <c r="F207" s="42">
        <f t="shared" si="73"/>
        <v>0</v>
      </c>
      <c r="G207" s="42">
        <f t="shared" si="74"/>
        <v>60000000</v>
      </c>
    </row>
    <row r="208" spans="1:7" outlineLevel="2">
      <c r="A208" s="2">
        <f t="shared" si="72"/>
        <v>28</v>
      </c>
      <c r="B208" s="2">
        <f t="shared" si="75"/>
        <v>2809</v>
      </c>
      <c r="D208" s="42">
        <f>+SUMIF(Balance!A:A,B:B,Balance!H:H)</f>
        <v>0</v>
      </c>
      <c r="E208" s="42">
        <f>+SUMIF(Balance!A:A,B:B,Balance!I:I)</f>
        <v>0</v>
      </c>
      <c r="F208" s="42">
        <f t="shared" si="73"/>
        <v>0</v>
      </c>
      <c r="G208" s="42">
        <f t="shared" si="74"/>
        <v>0</v>
      </c>
    </row>
    <row r="209" spans="1:7" outlineLevel="2">
      <c r="A209" s="2">
        <f t="shared" si="72"/>
        <v>28</v>
      </c>
      <c r="B209" s="2">
        <v>2810</v>
      </c>
      <c r="D209" s="42">
        <f>+SUMIF(Balance!A:A,B:B,Balance!H:H)</f>
        <v>0</v>
      </c>
      <c r="E209" s="42">
        <f>+SUMIF(Balance!A:A,B:B,Balance!I:I)</f>
        <v>0</v>
      </c>
      <c r="F209" s="42">
        <f t="shared" si="73"/>
        <v>0</v>
      </c>
      <c r="G209" s="42">
        <f t="shared" si="74"/>
        <v>0</v>
      </c>
    </row>
    <row r="210" spans="1:7" outlineLevel="2">
      <c r="A210" s="2">
        <f t="shared" si="72"/>
        <v>28</v>
      </c>
      <c r="B210" s="2">
        <f t="shared" si="75"/>
        <v>2811</v>
      </c>
      <c r="D210" s="42">
        <f>+SUMIF(Balance!A:A,B:B,Balance!H:H)</f>
        <v>0</v>
      </c>
      <c r="E210" s="42">
        <f>+SUMIF(Balance!A:A,B:B,Balance!I:I)</f>
        <v>0</v>
      </c>
      <c r="F210" s="42">
        <f t="shared" si="73"/>
        <v>0</v>
      </c>
      <c r="G210" s="42">
        <f t="shared" si="74"/>
        <v>0</v>
      </c>
    </row>
    <row r="211" spans="1:7" outlineLevel="2">
      <c r="A211" s="2">
        <f t="shared" si="72"/>
        <v>28</v>
      </c>
      <c r="B211" s="2">
        <f t="shared" si="75"/>
        <v>2812</v>
      </c>
      <c r="D211" s="42">
        <f>+SUMIF(Balance!A:A,B:B,Balance!H:H)</f>
        <v>0</v>
      </c>
      <c r="E211" s="42">
        <f>+SUMIF(Balance!A:A,B:B,Balance!I:I)</f>
        <v>58831632</v>
      </c>
      <c r="F211" s="42">
        <f t="shared" si="73"/>
        <v>0</v>
      </c>
      <c r="G211" s="42">
        <f t="shared" si="74"/>
        <v>58831632</v>
      </c>
    </row>
    <row r="212" spans="1:7" outlineLevel="2">
      <c r="A212" s="2">
        <f t="shared" si="72"/>
        <v>28</v>
      </c>
      <c r="B212" s="2">
        <f t="shared" si="75"/>
        <v>2813</v>
      </c>
      <c r="D212" s="42">
        <f>+SUMIF(Balance!A:A,B:B,Balance!H:H)</f>
        <v>0</v>
      </c>
      <c r="E212" s="42">
        <f>+SUMIF(Balance!A:A,B:B,Balance!I:I)</f>
        <v>640398261</v>
      </c>
      <c r="F212" s="42">
        <f t="shared" si="73"/>
        <v>0</v>
      </c>
      <c r="G212" s="42">
        <f t="shared" si="74"/>
        <v>640398261</v>
      </c>
    </row>
    <row r="213" spans="1:7" outlineLevel="2">
      <c r="A213" s="2">
        <f t="shared" si="72"/>
        <v>28</v>
      </c>
      <c r="B213" s="2">
        <f t="shared" si="75"/>
        <v>2814</v>
      </c>
      <c r="D213" s="42">
        <f>+SUMIF(Balance!A:A,B:B,Balance!H:H)</f>
        <v>0</v>
      </c>
      <c r="E213" s="42">
        <f>+SUMIF(Balance!A:A,B:B,Balance!I:I)</f>
        <v>0</v>
      </c>
      <c r="F213" s="42">
        <f t="shared" si="73"/>
        <v>0</v>
      </c>
      <c r="G213" s="42">
        <f t="shared" si="74"/>
        <v>0</v>
      </c>
    </row>
    <row r="214" spans="1:7" outlineLevel="2">
      <c r="A214" s="2">
        <f t="shared" si="72"/>
        <v>28</v>
      </c>
      <c r="B214" s="2">
        <f t="shared" si="75"/>
        <v>2815</v>
      </c>
      <c r="D214" s="42">
        <f>+SUMIF(Balance!A:A,B:B,Balance!H:H)</f>
        <v>0</v>
      </c>
      <c r="E214" s="42">
        <f>+SUMIF(Balance!A:A,B:B,Balance!I:I)</f>
        <v>1034353759</v>
      </c>
      <c r="F214" s="42">
        <f t="shared" si="73"/>
        <v>0</v>
      </c>
      <c r="G214" s="42">
        <f t="shared" si="74"/>
        <v>1034353759</v>
      </c>
    </row>
    <row r="215" spans="1:7" outlineLevel="2">
      <c r="A215" s="2">
        <f t="shared" si="72"/>
        <v>28</v>
      </c>
      <c r="B215" s="2">
        <f t="shared" si="75"/>
        <v>2816</v>
      </c>
      <c r="D215" s="42">
        <f>+SUMIF(Balance!A:A,B:B,Balance!H:H)</f>
        <v>0</v>
      </c>
      <c r="E215" s="42">
        <f>+SUMIF(Balance!A:A,B:B,Balance!I:I)</f>
        <v>0</v>
      </c>
      <c r="F215" s="42">
        <f t="shared" si="73"/>
        <v>0</v>
      </c>
      <c r="G215" s="42">
        <f t="shared" si="74"/>
        <v>0</v>
      </c>
    </row>
    <row r="216" spans="1:7" outlineLevel="2">
      <c r="A216" s="2">
        <f t="shared" si="72"/>
        <v>28</v>
      </c>
      <c r="B216" s="2">
        <f t="shared" si="75"/>
        <v>2817</v>
      </c>
      <c r="D216" s="42">
        <f>+SUMIF(Balance!A:A,B:B,Balance!H:H)</f>
        <v>0</v>
      </c>
      <c r="E216" s="42">
        <f>+SUMIF(Balance!A:A,B:B,Balance!I:I)</f>
        <v>0</v>
      </c>
      <c r="F216" s="42">
        <f t="shared" si="73"/>
        <v>0</v>
      </c>
      <c r="G216" s="42">
        <f t="shared" si="74"/>
        <v>0</v>
      </c>
    </row>
    <row r="217" spans="1:7" outlineLevel="2">
      <c r="A217" s="2">
        <f t="shared" si="72"/>
        <v>28</v>
      </c>
      <c r="B217" s="2">
        <f t="shared" si="75"/>
        <v>2818</v>
      </c>
      <c r="D217" s="42">
        <f>+SUMIF(Balance!A:A,B:B,Balance!H:H)</f>
        <v>0</v>
      </c>
      <c r="E217" s="42">
        <f>+SUMIF(Balance!A:A,B:B,Balance!I:I)</f>
        <v>175751885</v>
      </c>
      <c r="F217" s="42">
        <f t="shared" si="73"/>
        <v>0</v>
      </c>
      <c r="G217" s="42">
        <f t="shared" si="74"/>
        <v>175751885</v>
      </c>
    </row>
    <row r="218" spans="1:7" outlineLevel="2">
      <c r="A218" s="2">
        <f t="shared" si="72"/>
        <v>28</v>
      </c>
      <c r="B218" s="2">
        <f t="shared" si="75"/>
        <v>2819</v>
      </c>
      <c r="D218" s="42">
        <f>+SUMIF(Balance!A:A,B:B,Balance!H:H)</f>
        <v>0</v>
      </c>
      <c r="E218" s="42">
        <f>+SUMIF(Balance!A:A,B:B,Balance!I:I)</f>
        <v>0</v>
      </c>
      <c r="F218" s="42">
        <f t="shared" si="73"/>
        <v>0</v>
      </c>
      <c r="G218" s="42">
        <f t="shared" si="74"/>
        <v>0</v>
      </c>
    </row>
    <row r="219" spans="1:7" outlineLevel="2">
      <c r="A219" s="2">
        <f t="shared" si="72"/>
        <v>28</v>
      </c>
      <c r="B219" s="2">
        <v>2820</v>
      </c>
      <c r="D219" s="42">
        <f>+SUMIF(Balance!A:A,B:B,Balance!H:H)</f>
        <v>0</v>
      </c>
      <c r="E219" s="42">
        <f>+SUMIF(Balance!A:A,B:B,Balance!I:I)</f>
        <v>0</v>
      </c>
      <c r="F219" s="42">
        <f t="shared" si="73"/>
        <v>0</v>
      </c>
      <c r="G219" s="42">
        <f t="shared" si="74"/>
        <v>0</v>
      </c>
    </row>
    <row r="220" spans="1:7" outlineLevel="2">
      <c r="A220" s="2">
        <f t="shared" si="72"/>
        <v>28</v>
      </c>
      <c r="B220" s="2">
        <f t="shared" si="75"/>
        <v>2821</v>
      </c>
      <c r="D220" s="42">
        <f>+SUMIF(Balance!A:A,B:B,Balance!H:H)</f>
        <v>0</v>
      </c>
      <c r="E220" s="42">
        <f>+SUMIF(Balance!A:A,B:B,Balance!I:I)</f>
        <v>0</v>
      </c>
      <c r="F220" s="42">
        <f t="shared" si="73"/>
        <v>0</v>
      </c>
      <c r="G220" s="42">
        <f t="shared" si="74"/>
        <v>0</v>
      </c>
    </row>
    <row r="221" spans="1:7" outlineLevel="2">
      <c r="A221" s="2">
        <f t="shared" si="72"/>
        <v>28</v>
      </c>
      <c r="B221" s="2">
        <f t="shared" si="75"/>
        <v>2822</v>
      </c>
      <c r="D221" s="42">
        <f>+SUMIF(Balance!A:A,B:B,Balance!H:H)</f>
        <v>0</v>
      </c>
      <c r="E221" s="42">
        <f>+SUMIF(Balance!A:A,B:B,Balance!I:I)</f>
        <v>0</v>
      </c>
      <c r="F221" s="42">
        <f t="shared" si="73"/>
        <v>0</v>
      </c>
      <c r="G221" s="42">
        <f t="shared" si="74"/>
        <v>0</v>
      </c>
    </row>
    <row r="222" spans="1:7" outlineLevel="2">
      <c r="A222" s="2">
        <f t="shared" si="72"/>
        <v>28</v>
      </c>
      <c r="B222" s="2">
        <f t="shared" si="75"/>
        <v>2823</v>
      </c>
      <c r="D222" s="42">
        <f>+SUMIF(Balance!A:A,B:B,Balance!H:H)</f>
        <v>0</v>
      </c>
      <c r="E222" s="42">
        <f>+SUMIF(Balance!A:A,B:B,Balance!I:I)</f>
        <v>0</v>
      </c>
      <c r="F222" s="42">
        <f t="shared" si="73"/>
        <v>0</v>
      </c>
      <c r="G222" s="42">
        <f t="shared" si="74"/>
        <v>0</v>
      </c>
    </row>
    <row r="223" spans="1:7" outlineLevel="2">
      <c r="A223" s="2">
        <f t="shared" si="72"/>
        <v>28</v>
      </c>
      <c r="B223" s="2">
        <f t="shared" si="75"/>
        <v>2824</v>
      </c>
      <c r="D223" s="42">
        <f>+SUMIF(Balance!A:A,B:B,Balance!H:H)</f>
        <v>0</v>
      </c>
      <c r="E223" s="42">
        <f>+SUMIF(Balance!A:A,B:B,Balance!I:I)</f>
        <v>0</v>
      </c>
      <c r="F223" s="42">
        <f t="shared" si="73"/>
        <v>0</v>
      </c>
      <c r="G223" s="42">
        <f t="shared" si="74"/>
        <v>0</v>
      </c>
    </row>
    <row r="224" spans="1:7" outlineLevel="2">
      <c r="A224" s="2">
        <f t="shared" si="72"/>
        <v>28</v>
      </c>
      <c r="B224" s="2">
        <f t="shared" si="75"/>
        <v>2825</v>
      </c>
      <c r="D224" s="42">
        <f>+SUMIF(Balance!A:A,B:B,Balance!H:H)</f>
        <v>0</v>
      </c>
      <c r="E224" s="42">
        <f>+SUMIF(Balance!A:A,B:B,Balance!I:I)</f>
        <v>0</v>
      </c>
      <c r="F224" s="42">
        <f t="shared" si="73"/>
        <v>0</v>
      </c>
      <c r="G224" s="42">
        <f t="shared" si="74"/>
        <v>0</v>
      </c>
    </row>
    <row r="225" spans="1:7" outlineLevel="2">
      <c r="A225" s="2">
        <f t="shared" si="72"/>
        <v>28</v>
      </c>
      <c r="B225" s="2">
        <f t="shared" si="75"/>
        <v>2826</v>
      </c>
      <c r="D225" s="42">
        <f>+SUMIF(Balance!A:A,B:B,Balance!H:H)</f>
        <v>0</v>
      </c>
      <c r="E225" s="42">
        <f>+SUMIF(Balance!A:A,B:B,Balance!I:I)</f>
        <v>0</v>
      </c>
      <c r="F225" s="42">
        <f t="shared" si="73"/>
        <v>0</v>
      </c>
      <c r="G225" s="42">
        <f t="shared" si="74"/>
        <v>0</v>
      </c>
    </row>
    <row r="226" spans="1:7" outlineLevel="2">
      <c r="A226" s="2">
        <f t="shared" si="72"/>
        <v>28</v>
      </c>
      <c r="B226" s="2">
        <f t="shared" si="75"/>
        <v>2827</v>
      </c>
      <c r="D226" s="42">
        <f>+SUMIF(Balance!A:A,B:B,Balance!H:H)</f>
        <v>0</v>
      </c>
      <c r="E226" s="42">
        <f>+SUMIF(Balance!A:A,B:B,Balance!I:I)</f>
        <v>0</v>
      </c>
      <c r="F226" s="42">
        <f t="shared" si="73"/>
        <v>0</v>
      </c>
      <c r="G226" s="42">
        <f t="shared" si="74"/>
        <v>0</v>
      </c>
    </row>
    <row r="227" spans="1:7" outlineLevel="2">
      <c r="A227" s="2">
        <f t="shared" si="72"/>
        <v>28</v>
      </c>
      <c r="B227" s="2">
        <f t="shared" si="75"/>
        <v>2828</v>
      </c>
      <c r="D227" s="42">
        <f>+SUMIF(Balance!A:A,B:B,Balance!H:H)</f>
        <v>0</v>
      </c>
      <c r="E227" s="42">
        <f>+SUMIF(Balance!A:A,B:B,Balance!I:I)</f>
        <v>0</v>
      </c>
      <c r="F227" s="42">
        <f t="shared" si="73"/>
        <v>0</v>
      </c>
      <c r="G227" s="42">
        <f t="shared" si="74"/>
        <v>0</v>
      </c>
    </row>
    <row r="228" spans="1:7" outlineLevel="2">
      <c r="A228" s="2">
        <f t="shared" si="72"/>
        <v>28</v>
      </c>
      <c r="B228" s="2">
        <f t="shared" si="75"/>
        <v>2829</v>
      </c>
      <c r="D228" s="42">
        <f>+SUMIF(Balance!A:A,B:B,Balance!H:H)</f>
        <v>0</v>
      </c>
      <c r="E228" s="42">
        <f>+SUMIF(Balance!A:A,B:B,Balance!I:I)</f>
        <v>0</v>
      </c>
      <c r="F228" s="42">
        <f t="shared" si="73"/>
        <v>0</v>
      </c>
      <c r="G228" s="42">
        <f t="shared" si="74"/>
        <v>0</v>
      </c>
    </row>
    <row r="229" spans="1:7" outlineLevel="2">
      <c r="A229" s="2">
        <f t="shared" si="72"/>
        <v>28</v>
      </c>
      <c r="B229" s="2">
        <v>283</v>
      </c>
      <c r="D229" s="42">
        <f>+SUMIF(Balance!A:A,B:B,Balance!H:H)</f>
        <v>0</v>
      </c>
      <c r="E229" s="42">
        <f>+SUMIF(Balance!A:A,B:B,Balance!I:I)</f>
        <v>0</v>
      </c>
      <c r="F229" s="42">
        <f t="shared" si="73"/>
        <v>0</v>
      </c>
      <c r="G229" s="42">
        <f t="shared" si="74"/>
        <v>0</v>
      </c>
    </row>
    <row r="230" spans="1:7" outlineLevel="2">
      <c r="A230" s="2">
        <f t="shared" si="72"/>
        <v>28</v>
      </c>
      <c r="B230" s="2">
        <f>+B229+1</f>
        <v>284</v>
      </c>
      <c r="D230" s="42">
        <f>+SUMIF(Balance!A:A,B:B,Balance!H:H)</f>
        <v>0</v>
      </c>
      <c r="E230" s="42">
        <f>+SUMIF(Balance!A:A,B:B,Balance!I:I)</f>
        <v>0</v>
      </c>
      <c r="F230" s="42">
        <f t="shared" si="73"/>
        <v>0</v>
      </c>
      <c r="G230" s="42">
        <f t="shared" si="74"/>
        <v>0</v>
      </c>
    </row>
    <row r="231" spans="1:7" outlineLevel="2">
      <c r="A231" s="2">
        <f t="shared" si="72"/>
        <v>28</v>
      </c>
      <c r="B231" s="2">
        <f>+B230+1</f>
        <v>285</v>
      </c>
      <c r="D231" s="42">
        <f>+SUMIF(Balance!A:A,B:B,Balance!H:H)</f>
        <v>0</v>
      </c>
      <c r="E231" s="42">
        <f>+SUMIF(Balance!A:A,B:B,Balance!I:I)</f>
        <v>0</v>
      </c>
      <c r="F231" s="42">
        <f t="shared" si="73"/>
        <v>0</v>
      </c>
      <c r="G231" s="42">
        <f t="shared" si="74"/>
        <v>0</v>
      </c>
    </row>
    <row r="232" spans="1:7" outlineLevel="2">
      <c r="A232" s="2">
        <f t="shared" si="72"/>
        <v>28</v>
      </c>
      <c r="B232" s="2">
        <v>2860</v>
      </c>
      <c r="D232" s="42">
        <f>+SUMIF(Balance!A:A,B:B,Balance!H:H)</f>
        <v>0</v>
      </c>
      <c r="E232" s="42">
        <f>+SUMIF(Balance!A:A,B:B,Balance!I:I)</f>
        <v>0</v>
      </c>
      <c r="F232" s="42">
        <f t="shared" si="73"/>
        <v>0</v>
      </c>
      <c r="G232" s="42">
        <f t="shared" si="74"/>
        <v>0</v>
      </c>
    </row>
    <row r="233" spans="1:7" outlineLevel="2">
      <c r="A233" s="2">
        <f t="shared" si="72"/>
        <v>28</v>
      </c>
      <c r="B233" s="2">
        <f>+B232+1</f>
        <v>2861</v>
      </c>
      <c r="D233" s="42">
        <f>+SUMIF(Balance!A:A,B:B,Balance!H:H)</f>
        <v>0</v>
      </c>
      <c r="E233" s="42">
        <f>+SUMIF(Balance!A:A,B:B,Balance!I:I)</f>
        <v>0</v>
      </c>
      <c r="F233" s="42">
        <f t="shared" ref="F233:F241" si="76">+IF(D233&gt;E233,D233-E233,0)</f>
        <v>0</v>
      </c>
      <c r="G233" s="42">
        <f t="shared" ref="G233:G241" si="77">+IF(E233&gt;D233,E233-D233,0)</f>
        <v>0</v>
      </c>
    </row>
    <row r="234" spans="1:7" outlineLevel="2">
      <c r="A234" s="2">
        <f t="shared" si="72"/>
        <v>28</v>
      </c>
      <c r="B234" s="2">
        <f t="shared" ref="B234:B241" si="78">+B233+1</f>
        <v>2862</v>
      </c>
      <c r="D234" s="42">
        <f>+SUMIF(Balance!A:A,B:B,Balance!H:H)</f>
        <v>0</v>
      </c>
      <c r="E234" s="42">
        <f>+SUMIF(Balance!A:A,B:B,Balance!I:I)</f>
        <v>0</v>
      </c>
      <c r="F234" s="42">
        <f t="shared" si="76"/>
        <v>0</v>
      </c>
      <c r="G234" s="42">
        <f t="shared" si="77"/>
        <v>0</v>
      </c>
    </row>
    <row r="235" spans="1:7" outlineLevel="2">
      <c r="A235" s="2">
        <f t="shared" si="72"/>
        <v>28</v>
      </c>
      <c r="B235" s="2">
        <f t="shared" si="78"/>
        <v>2863</v>
      </c>
      <c r="D235" s="42">
        <f>+SUMIF(Balance!A:A,B:B,Balance!H:H)</f>
        <v>0</v>
      </c>
      <c r="E235" s="42">
        <f>+SUMIF(Balance!A:A,B:B,Balance!I:I)</f>
        <v>0</v>
      </c>
      <c r="F235" s="42">
        <f t="shared" si="76"/>
        <v>0</v>
      </c>
      <c r="G235" s="42">
        <f t="shared" si="77"/>
        <v>0</v>
      </c>
    </row>
    <row r="236" spans="1:7" outlineLevel="2">
      <c r="A236" s="2">
        <f t="shared" si="72"/>
        <v>28</v>
      </c>
      <c r="B236" s="2">
        <f t="shared" si="78"/>
        <v>2864</v>
      </c>
      <c r="D236" s="42">
        <f>+SUMIF(Balance!A:A,B:B,Balance!H:H)</f>
        <v>0</v>
      </c>
      <c r="E236" s="42">
        <f>+SUMIF(Balance!A:A,B:B,Balance!I:I)</f>
        <v>0</v>
      </c>
      <c r="F236" s="42">
        <f t="shared" si="76"/>
        <v>0</v>
      </c>
      <c r="G236" s="42">
        <f t="shared" si="77"/>
        <v>0</v>
      </c>
    </row>
    <row r="237" spans="1:7" outlineLevel="2">
      <c r="A237" s="2">
        <f t="shared" si="72"/>
        <v>28</v>
      </c>
      <c r="B237" s="2">
        <f t="shared" si="78"/>
        <v>2865</v>
      </c>
      <c r="D237" s="42">
        <f>+SUMIF(Balance!A:A,B:B,Balance!H:H)</f>
        <v>0</v>
      </c>
      <c r="E237" s="42">
        <f>+SUMIF(Balance!A:A,B:B,Balance!I:I)</f>
        <v>0</v>
      </c>
      <c r="F237" s="42">
        <f t="shared" si="76"/>
        <v>0</v>
      </c>
      <c r="G237" s="42">
        <f t="shared" si="77"/>
        <v>0</v>
      </c>
    </row>
    <row r="238" spans="1:7" outlineLevel="2">
      <c r="A238" s="2">
        <f t="shared" si="72"/>
        <v>28</v>
      </c>
      <c r="B238" s="2">
        <f t="shared" si="78"/>
        <v>2866</v>
      </c>
      <c r="D238" s="42">
        <f>+SUMIF(Balance!A:A,B:B,Balance!H:H)</f>
        <v>0</v>
      </c>
      <c r="E238" s="42">
        <f>+SUMIF(Balance!A:A,B:B,Balance!I:I)</f>
        <v>0</v>
      </c>
      <c r="F238" s="42">
        <f t="shared" si="76"/>
        <v>0</v>
      </c>
      <c r="G238" s="42">
        <f t="shared" si="77"/>
        <v>0</v>
      </c>
    </row>
    <row r="239" spans="1:7" outlineLevel="2">
      <c r="A239" s="2">
        <f t="shared" si="72"/>
        <v>28</v>
      </c>
      <c r="B239" s="2">
        <f t="shared" si="78"/>
        <v>2867</v>
      </c>
      <c r="D239" s="42">
        <f>+SUMIF(Balance!A:A,B:B,Balance!H:H)</f>
        <v>0</v>
      </c>
      <c r="E239" s="42">
        <f>+SUMIF(Balance!A:A,B:B,Balance!I:I)</f>
        <v>0</v>
      </c>
      <c r="F239" s="42">
        <f t="shared" si="76"/>
        <v>0</v>
      </c>
      <c r="G239" s="42">
        <f t="shared" si="77"/>
        <v>0</v>
      </c>
    </row>
    <row r="240" spans="1:7" outlineLevel="2">
      <c r="A240" s="2">
        <f t="shared" si="72"/>
        <v>28</v>
      </c>
      <c r="B240" s="2">
        <f t="shared" si="78"/>
        <v>2868</v>
      </c>
      <c r="D240" s="42">
        <f>+SUMIF(Balance!A:A,B:B,Balance!H:H)</f>
        <v>0</v>
      </c>
      <c r="E240" s="42">
        <f>+SUMIF(Balance!A:A,B:B,Balance!I:I)</f>
        <v>0</v>
      </c>
      <c r="F240" s="42">
        <f t="shared" si="76"/>
        <v>0</v>
      </c>
      <c r="G240" s="42">
        <f t="shared" si="77"/>
        <v>0</v>
      </c>
    </row>
    <row r="241" spans="1:7" outlineLevel="2">
      <c r="A241" s="2">
        <f t="shared" si="72"/>
        <v>28</v>
      </c>
      <c r="B241" s="2">
        <f t="shared" si="78"/>
        <v>2869</v>
      </c>
      <c r="D241" s="42">
        <f>+SUMIF(Balance!A:A,B:B,Balance!H:H)</f>
        <v>0</v>
      </c>
      <c r="E241" s="42">
        <f>+SUMIF(Balance!A:A,B:B,Balance!I:I)</f>
        <v>0</v>
      </c>
      <c r="F241" s="42">
        <f t="shared" si="76"/>
        <v>0</v>
      </c>
      <c r="G241" s="42">
        <f t="shared" si="77"/>
        <v>0</v>
      </c>
    </row>
    <row r="242" spans="1:7" outlineLevel="2">
      <c r="A242" s="2">
        <f t="shared" si="72"/>
        <v>28</v>
      </c>
      <c r="B242" s="2">
        <v>287</v>
      </c>
      <c r="D242" s="42">
        <f>+SUMIF(Balance!A:A,B:B,Balance!H:H)</f>
        <v>0</v>
      </c>
      <c r="E242" s="42">
        <f>+SUMIF(Balance!A:A,B:B,Balance!I:I)</f>
        <v>0</v>
      </c>
      <c r="F242" s="42">
        <f t="shared" si="73"/>
        <v>0</v>
      </c>
      <c r="G242" s="42">
        <f t="shared" si="74"/>
        <v>0</v>
      </c>
    </row>
    <row r="243" spans="1:7" outlineLevel="2">
      <c r="A243" s="2">
        <f t="shared" si="72"/>
        <v>28</v>
      </c>
      <c r="B243" s="2">
        <f>+B242+1</f>
        <v>288</v>
      </c>
      <c r="D243" s="42">
        <f>+SUMIF(Balance!A:A,B:B,Balance!H:H)</f>
        <v>0</v>
      </c>
      <c r="E243" s="42">
        <f>+SUMIF(Balance!A:A,B:B,Balance!I:I)</f>
        <v>0</v>
      </c>
      <c r="F243" s="42">
        <f t="shared" si="73"/>
        <v>0</v>
      </c>
      <c r="G243" s="42">
        <f t="shared" si="74"/>
        <v>0</v>
      </c>
    </row>
    <row r="244" spans="1:7" outlineLevel="2">
      <c r="A244" s="2">
        <f t="shared" si="72"/>
        <v>28</v>
      </c>
      <c r="B244" s="2">
        <v>289</v>
      </c>
      <c r="D244" s="42">
        <f>+SUMIF(Balance!A:A,B:B,Balance!H:H)</f>
        <v>0</v>
      </c>
      <c r="E244" s="42">
        <f>+SUMIF(Balance!A:A,B:B,Balance!I:I)</f>
        <v>0</v>
      </c>
      <c r="F244" s="42">
        <f t="shared" si="73"/>
        <v>0</v>
      </c>
      <c r="G244" s="42">
        <f t="shared" si="74"/>
        <v>0</v>
      </c>
    </row>
    <row r="245" spans="1:7" outlineLevel="1">
      <c r="A245" s="40" t="s">
        <v>916</v>
      </c>
      <c r="B245" s="40"/>
      <c r="C245" s="40"/>
      <c r="D245" s="43">
        <f>SUBTOTAL(9,D199:D244)</f>
        <v>0</v>
      </c>
      <c r="E245" s="43">
        <f>SUBTOTAL(9,E199:E244)</f>
        <v>1969335537</v>
      </c>
      <c r="F245" s="43">
        <f>SUBTOTAL(9,F199:F244)</f>
        <v>0</v>
      </c>
      <c r="G245" s="43">
        <f>SUBTOTAL(9,G199:G244)</f>
        <v>1969335537</v>
      </c>
    </row>
    <row r="246" spans="1:7" outlineLevel="2">
      <c r="A246" s="2">
        <f t="shared" ref="A246:A291" si="79">VALUE(LEFT(B:B,2))</f>
        <v>29</v>
      </c>
      <c r="B246" s="2">
        <v>2900</v>
      </c>
      <c r="D246" s="42">
        <f>+SUMIF(Balance!A:A,B:B,Balance!H:H)</f>
        <v>0</v>
      </c>
      <c r="E246" s="42">
        <f>+SUMIF(Balance!A:A,B:B,Balance!I:I)</f>
        <v>0</v>
      </c>
      <c r="F246" s="42">
        <f>+IF(D246&gt;E246,D246-E246,0)</f>
        <v>0</v>
      </c>
      <c r="G246" s="42">
        <f>+IF(E246&gt;D246,E246-D246,0)</f>
        <v>0</v>
      </c>
    </row>
    <row r="247" spans="1:7" outlineLevel="2">
      <c r="A247" s="2">
        <f t="shared" si="79"/>
        <v>29</v>
      </c>
      <c r="B247" s="2">
        <f t="shared" ref="B247:B255" si="80">+B246+1</f>
        <v>2901</v>
      </c>
      <c r="D247" s="42">
        <f>+SUMIF(Balance!A:A,B:B,Balance!H:H)</f>
        <v>0</v>
      </c>
      <c r="E247" s="42">
        <f>+SUMIF(Balance!A:A,B:B,Balance!I:I)</f>
        <v>0</v>
      </c>
      <c r="F247" s="42">
        <f t="shared" ref="F247:F291" si="81">+IF(D247&gt;E247,D247-E247,0)</f>
        <v>0</v>
      </c>
      <c r="G247" s="42">
        <f t="shared" ref="G247:G291" si="82">+IF(E247&gt;D247,E247-D247,0)</f>
        <v>0</v>
      </c>
    </row>
    <row r="248" spans="1:7" outlineLevel="2">
      <c r="A248" s="2">
        <f t="shared" si="79"/>
        <v>29</v>
      </c>
      <c r="B248" s="2">
        <f t="shared" si="80"/>
        <v>2902</v>
      </c>
      <c r="D248" s="42">
        <f>+SUMIF(Balance!A:A,B:B,Balance!H:H)</f>
        <v>0</v>
      </c>
      <c r="E248" s="42">
        <f>+SUMIF(Balance!A:A,B:B,Balance!I:I)</f>
        <v>0</v>
      </c>
      <c r="F248" s="42">
        <f t="shared" si="81"/>
        <v>0</v>
      </c>
      <c r="G248" s="42">
        <f t="shared" si="82"/>
        <v>0</v>
      </c>
    </row>
    <row r="249" spans="1:7" outlineLevel="2">
      <c r="A249" s="2">
        <f t="shared" si="79"/>
        <v>29</v>
      </c>
      <c r="B249" s="2">
        <f t="shared" si="80"/>
        <v>2903</v>
      </c>
      <c r="D249" s="42">
        <f>+SUMIF(Balance!A:A,B:B,Balance!H:H)</f>
        <v>0</v>
      </c>
      <c r="E249" s="42">
        <f>+SUMIF(Balance!A:A,B:B,Balance!I:I)</f>
        <v>0</v>
      </c>
      <c r="F249" s="42">
        <f t="shared" si="81"/>
        <v>0</v>
      </c>
      <c r="G249" s="42">
        <f t="shared" si="82"/>
        <v>0</v>
      </c>
    </row>
    <row r="250" spans="1:7" outlineLevel="2">
      <c r="A250" s="2">
        <f t="shared" si="79"/>
        <v>29</v>
      </c>
      <c r="B250" s="2">
        <f t="shared" si="80"/>
        <v>2904</v>
      </c>
      <c r="D250" s="42">
        <f>+SUMIF(Balance!A:A,B:B,Balance!H:H)</f>
        <v>0</v>
      </c>
      <c r="E250" s="42">
        <f>+SUMIF(Balance!A:A,B:B,Balance!I:I)</f>
        <v>0</v>
      </c>
      <c r="F250" s="42">
        <f t="shared" si="81"/>
        <v>0</v>
      </c>
      <c r="G250" s="42">
        <f t="shared" si="82"/>
        <v>0</v>
      </c>
    </row>
    <row r="251" spans="1:7" outlineLevel="2">
      <c r="A251" s="2">
        <f t="shared" si="79"/>
        <v>29</v>
      </c>
      <c r="B251" s="2">
        <f t="shared" si="80"/>
        <v>2905</v>
      </c>
      <c r="D251" s="42">
        <f>+SUMIF(Balance!A:A,B:B,Balance!H:H)</f>
        <v>0</v>
      </c>
      <c r="E251" s="42">
        <f>+SUMIF(Balance!A:A,B:B,Balance!I:I)</f>
        <v>0</v>
      </c>
      <c r="F251" s="42">
        <f t="shared" si="81"/>
        <v>0</v>
      </c>
      <c r="G251" s="42">
        <f t="shared" si="82"/>
        <v>0</v>
      </c>
    </row>
    <row r="252" spans="1:7" outlineLevel="2">
      <c r="A252" s="2">
        <f t="shared" si="79"/>
        <v>29</v>
      </c>
      <c r="B252" s="2">
        <f t="shared" si="80"/>
        <v>2906</v>
      </c>
      <c r="D252" s="42">
        <f>+SUMIF(Balance!A:A,B:B,Balance!H:H)</f>
        <v>0</v>
      </c>
      <c r="E252" s="42">
        <f>+SUMIF(Balance!A:A,B:B,Balance!I:I)</f>
        <v>0</v>
      </c>
      <c r="F252" s="42">
        <f t="shared" si="81"/>
        <v>0</v>
      </c>
      <c r="G252" s="42">
        <f t="shared" si="82"/>
        <v>0</v>
      </c>
    </row>
    <row r="253" spans="1:7" outlineLevel="2">
      <c r="A253" s="2">
        <f t="shared" si="79"/>
        <v>29</v>
      </c>
      <c r="B253" s="2">
        <f t="shared" si="80"/>
        <v>2907</v>
      </c>
      <c r="D253" s="42">
        <f>+SUMIF(Balance!A:A,B:B,Balance!H:H)</f>
        <v>0</v>
      </c>
      <c r="E253" s="42">
        <f>+SUMIF(Balance!A:A,B:B,Balance!I:I)</f>
        <v>0</v>
      </c>
      <c r="F253" s="42">
        <f t="shared" si="81"/>
        <v>0</v>
      </c>
      <c r="G253" s="42">
        <f t="shared" si="82"/>
        <v>0</v>
      </c>
    </row>
    <row r="254" spans="1:7" outlineLevel="2">
      <c r="A254" s="2">
        <f t="shared" si="79"/>
        <v>29</v>
      </c>
      <c r="B254" s="2">
        <f t="shared" si="80"/>
        <v>2908</v>
      </c>
      <c r="D254" s="42">
        <f>+SUMIF(Balance!A:A,B:B,Balance!H:H)</f>
        <v>0</v>
      </c>
      <c r="E254" s="42">
        <f>+SUMIF(Balance!A:A,B:B,Balance!I:I)</f>
        <v>0</v>
      </c>
      <c r="F254" s="42">
        <f t="shared" si="81"/>
        <v>0</v>
      </c>
      <c r="G254" s="42">
        <f t="shared" si="82"/>
        <v>0</v>
      </c>
    </row>
    <row r="255" spans="1:7" outlineLevel="2">
      <c r="A255" s="2">
        <f t="shared" si="79"/>
        <v>29</v>
      </c>
      <c r="B255" s="2">
        <f t="shared" si="80"/>
        <v>2909</v>
      </c>
      <c r="D255" s="42">
        <f>+SUMIF(Balance!A:A,B:B,Balance!H:H)</f>
        <v>0</v>
      </c>
      <c r="E255" s="42">
        <f>+SUMIF(Balance!A:A,B:B,Balance!I:I)</f>
        <v>0</v>
      </c>
      <c r="F255" s="42">
        <f t="shared" si="81"/>
        <v>0</v>
      </c>
      <c r="G255" s="42">
        <f t="shared" si="82"/>
        <v>0</v>
      </c>
    </row>
    <row r="256" spans="1:7" outlineLevel="2">
      <c r="A256" s="2">
        <f t="shared" si="79"/>
        <v>29</v>
      </c>
      <c r="B256" s="2">
        <v>2910</v>
      </c>
      <c r="D256" s="42">
        <f>+SUMIF(Balance!A:A,B:B,Balance!H:H)</f>
        <v>0</v>
      </c>
      <c r="E256" s="42">
        <f>+SUMIF(Balance!A:A,B:B,Balance!I:I)</f>
        <v>0</v>
      </c>
      <c r="F256" s="42">
        <f t="shared" si="81"/>
        <v>0</v>
      </c>
      <c r="G256" s="42">
        <f t="shared" si="82"/>
        <v>0</v>
      </c>
    </row>
    <row r="257" spans="1:7" outlineLevel="2">
      <c r="A257" s="2">
        <f t="shared" si="79"/>
        <v>29</v>
      </c>
      <c r="B257" s="2">
        <f t="shared" ref="B257:B265" si="83">+B256+1</f>
        <v>2911</v>
      </c>
      <c r="D257" s="42">
        <f>+SUMIF(Balance!A:A,B:B,Balance!H:H)</f>
        <v>0</v>
      </c>
      <c r="E257" s="42">
        <f>+SUMIF(Balance!A:A,B:B,Balance!I:I)</f>
        <v>0</v>
      </c>
      <c r="F257" s="42">
        <f t="shared" si="81"/>
        <v>0</v>
      </c>
      <c r="G257" s="42">
        <f t="shared" si="82"/>
        <v>0</v>
      </c>
    </row>
    <row r="258" spans="1:7" outlineLevel="2">
      <c r="A258" s="2">
        <f t="shared" si="79"/>
        <v>29</v>
      </c>
      <c r="B258" s="2">
        <f t="shared" si="83"/>
        <v>2912</v>
      </c>
      <c r="D258" s="42">
        <f>+SUMIF(Balance!A:A,B:B,Balance!H:H)</f>
        <v>0</v>
      </c>
      <c r="E258" s="42">
        <f>+SUMIF(Balance!A:A,B:B,Balance!I:I)</f>
        <v>0</v>
      </c>
      <c r="F258" s="42">
        <f t="shared" si="81"/>
        <v>0</v>
      </c>
      <c r="G258" s="42">
        <f t="shared" si="82"/>
        <v>0</v>
      </c>
    </row>
    <row r="259" spans="1:7" outlineLevel="2">
      <c r="A259" s="2">
        <f t="shared" si="79"/>
        <v>29</v>
      </c>
      <c r="B259" s="2">
        <f t="shared" si="83"/>
        <v>2913</v>
      </c>
      <c r="D259" s="42">
        <f>+SUMIF(Balance!A:A,B:B,Balance!H:H)</f>
        <v>0</v>
      </c>
      <c r="E259" s="42">
        <f>+SUMIF(Balance!A:A,B:B,Balance!I:I)</f>
        <v>0</v>
      </c>
      <c r="F259" s="42">
        <f t="shared" si="81"/>
        <v>0</v>
      </c>
      <c r="G259" s="42">
        <f t="shared" si="82"/>
        <v>0</v>
      </c>
    </row>
    <row r="260" spans="1:7" outlineLevel="2">
      <c r="A260" s="2">
        <f t="shared" si="79"/>
        <v>29</v>
      </c>
      <c r="B260" s="2">
        <f t="shared" si="83"/>
        <v>2914</v>
      </c>
      <c r="D260" s="42">
        <f>+SUMIF(Balance!A:A,B:B,Balance!H:H)</f>
        <v>0</v>
      </c>
      <c r="E260" s="42">
        <f>+SUMIF(Balance!A:A,B:B,Balance!I:I)</f>
        <v>0</v>
      </c>
      <c r="F260" s="42">
        <f t="shared" si="81"/>
        <v>0</v>
      </c>
      <c r="G260" s="42">
        <f t="shared" si="82"/>
        <v>0</v>
      </c>
    </row>
    <row r="261" spans="1:7" outlineLevel="2">
      <c r="A261" s="2">
        <f t="shared" si="79"/>
        <v>29</v>
      </c>
      <c r="B261" s="2">
        <f t="shared" si="83"/>
        <v>2915</v>
      </c>
      <c r="D261" s="42">
        <f>+SUMIF(Balance!A:A,B:B,Balance!H:H)</f>
        <v>0</v>
      </c>
      <c r="E261" s="42">
        <f>+SUMIF(Balance!A:A,B:B,Balance!I:I)</f>
        <v>0</v>
      </c>
      <c r="F261" s="42">
        <f t="shared" si="81"/>
        <v>0</v>
      </c>
      <c r="G261" s="42">
        <f t="shared" si="82"/>
        <v>0</v>
      </c>
    </row>
    <row r="262" spans="1:7" outlineLevel="2">
      <c r="A262" s="2">
        <f t="shared" si="79"/>
        <v>29</v>
      </c>
      <c r="B262" s="2">
        <f t="shared" si="83"/>
        <v>2916</v>
      </c>
      <c r="D262" s="42">
        <f>+SUMIF(Balance!A:A,B:B,Balance!H:H)</f>
        <v>0</v>
      </c>
      <c r="E262" s="42">
        <f>+SUMIF(Balance!A:A,B:B,Balance!I:I)</f>
        <v>0</v>
      </c>
      <c r="F262" s="42">
        <f t="shared" si="81"/>
        <v>0</v>
      </c>
      <c r="G262" s="42">
        <f t="shared" si="82"/>
        <v>0</v>
      </c>
    </row>
    <row r="263" spans="1:7" outlineLevel="2">
      <c r="A263" s="2">
        <f t="shared" si="79"/>
        <v>29</v>
      </c>
      <c r="B263" s="2">
        <f t="shared" si="83"/>
        <v>2917</v>
      </c>
      <c r="D263" s="42">
        <f>+SUMIF(Balance!A:A,B:B,Balance!H:H)</f>
        <v>0</v>
      </c>
      <c r="E263" s="42">
        <f>+SUMIF(Balance!A:A,B:B,Balance!I:I)</f>
        <v>0</v>
      </c>
      <c r="F263" s="42">
        <f t="shared" si="81"/>
        <v>0</v>
      </c>
      <c r="G263" s="42">
        <f t="shared" si="82"/>
        <v>0</v>
      </c>
    </row>
    <row r="264" spans="1:7" outlineLevel="2">
      <c r="A264" s="2">
        <f t="shared" si="79"/>
        <v>29</v>
      </c>
      <c r="B264" s="2">
        <f t="shared" si="83"/>
        <v>2918</v>
      </c>
      <c r="D264" s="42">
        <f>+SUMIF(Balance!A:A,B:B,Balance!H:H)</f>
        <v>0</v>
      </c>
      <c r="E264" s="42">
        <f>+SUMIF(Balance!A:A,B:B,Balance!I:I)</f>
        <v>0</v>
      </c>
      <c r="F264" s="42">
        <f t="shared" si="81"/>
        <v>0</v>
      </c>
      <c r="G264" s="42">
        <f t="shared" si="82"/>
        <v>0</v>
      </c>
    </row>
    <row r="265" spans="1:7" outlineLevel="2">
      <c r="A265" s="2">
        <f t="shared" si="79"/>
        <v>29</v>
      </c>
      <c r="B265" s="2">
        <f t="shared" si="83"/>
        <v>2919</v>
      </c>
      <c r="D265" s="42">
        <f>+SUMIF(Balance!A:A,B:B,Balance!H:H)</f>
        <v>0</v>
      </c>
      <c r="E265" s="42">
        <f>+SUMIF(Balance!A:A,B:B,Balance!I:I)</f>
        <v>0</v>
      </c>
      <c r="F265" s="42">
        <f t="shared" si="81"/>
        <v>0</v>
      </c>
      <c r="G265" s="42">
        <f t="shared" si="82"/>
        <v>0</v>
      </c>
    </row>
    <row r="266" spans="1:7" outlineLevel="2">
      <c r="A266" s="2">
        <f t="shared" si="79"/>
        <v>29</v>
      </c>
      <c r="B266" s="2">
        <v>2920</v>
      </c>
      <c r="D266" s="42">
        <f>+SUMIF(Balance!A:A,B:B,Balance!H:H)</f>
        <v>0</v>
      </c>
      <c r="E266" s="42">
        <f>+SUMIF(Balance!A:A,B:B,Balance!I:I)</f>
        <v>0</v>
      </c>
      <c r="F266" s="42">
        <f t="shared" si="81"/>
        <v>0</v>
      </c>
      <c r="G266" s="42">
        <f t="shared" si="82"/>
        <v>0</v>
      </c>
    </row>
    <row r="267" spans="1:7" outlineLevel="2">
      <c r="A267" s="2">
        <f t="shared" si="79"/>
        <v>29</v>
      </c>
      <c r="B267" s="2">
        <f>+B266+1</f>
        <v>2921</v>
      </c>
      <c r="D267" s="42">
        <f>+SUMIF(Balance!A:A,B:B,Balance!H:H)</f>
        <v>0</v>
      </c>
      <c r="E267" s="42">
        <f>+SUMIF(Balance!A:A,B:B,Balance!I:I)</f>
        <v>0</v>
      </c>
      <c r="F267" s="42">
        <f t="shared" si="81"/>
        <v>0</v>
      </c>
      <c r="G267" s="42">
        <f t="shared" si="82"/>
        <v>0</v>
      </c>
    </row>
    <row r="268" spans="1:7" outlineLevel="2">
      <c r="A268" s="2">
        <f t="shared" si="79"/>
        <v>29</v>
      </c>
      <c r="B268" s="2">
        <f t="shared" ref="B268:B275" si="84">+B267+1</f>
        <v>2922</v>
      </c>
      <c r="D268" s="42">
        <f>+SUMIF(Balance!A:A,B:B,Balance!H:H)</f>
        <v>0</v>
      </c>
      <c r="E268" s="42">
        <f>+SUMIF(Balance!A:A,B:B,Balance!I:I)</f>
        <v>0</v>
      </c>
      <c r="F268" s="42">
        <f t="shared" si="81"/>
        <v>0</v>
      </c>
      <c r="G268" s="42">
        <f t="shared" si="82"/>
        <v>0</v>
      </c>
    </row>
    <row r="269" spans="1:7" outlineLevel="2">
      <c r="A269" s="2">
        <f t="shared" si="79"/>
        <v>29</v>
      </c>
      <c r="B269" s="2">
        <f t="shared" si="84"/>
        <v>2923</v>
      </c>
      <c r="D269" s="42">
        <f>+SUMIF(Balance!A:A,B:B,Balance!H:H)</f>
        <v>0</v>
      </c>
      <c r="E269" s="42">
        <f>+SUMIF(Balance!A:A,B:B,Balance!I:I)</f>
        <v>0</v>
      </c>
      <c r="F269" s="42">
        <f t="shared" si="81"/>
        <v>0</v>
      </c>
      <c r="G269" s="42">
        <f t="shared" si="82"/>
        <v>0</v>
      </c>
    </row>
    <row r="270" spans="1:7" outlineLevel="2">
      <c r="A270" s="2">
        <f t="shared" si="79"/>
        <v>29</v>
      </c>
      <c r="B270" s="2">
        <f t="shared" si="84"/>
        <v>2924</v>
      </c>
      <c r="D270" s="42">
        <f>+SUMIF(Balance!A:A,B:B,Balance!H:H)</f>
        <v>0</v>
      </c>
      <c r="E270" s="42">
        <f>+SUMIF(Balance!A:A,B:B,Balance!I:I)</f>
        <v>0</v>
      </c>
      <c r="F270" s="42">
        <f t="shared" si="81"/>
        <v>0</v>
      </c>
      <c r="G270" s="42">
        <f t="shared" si="82"/>
        <v>0</v>
      </c>
    </row>
    <row r="271" spans="1:7" outlineLevel="2">
      <c r="A271" s="2">
        <f t="shared" si="79"/>
        <v>29</v>
      </c>
      <c r="B271" s="2">
        <f t="shared" si="84"/>
        <v>2925</v>
      </c>
      <c r="D271" s="42">
        <f>+SUMIF(Balance!A:A,B:B,Balance!H:H)</f>
        <v>0</v>
      </c>
      <c r="E271" s="42">
        <f>+SUMIF(Balance!A:A,B:B,Balance!I:I)</f>
        <v>0</v>
      </c>
      <c r="F271" s="42">
        <f t="shared" si="81"/>
        <v>0</v>
      </c>
      <c r="G271" s="42">
        <f t="shared" si="82"/>
        <v>0</v>
      </c>
    </row>
    <row r="272" spans="1:7" outlineLevel="2">
      <c r="A272" s="2">
        <f t="shared" si="79"/>
        <v>29</v>
      </c>
      <c r="B272" s="2">
        <f t="shared" si="84"/>
        <v>2926</v>
      </c>
      <c r="D272" s="42">
        <f>+SUMIF(Balance!A:A,B:B,Balance!H:H)</f>
        <v>0</v>
      </c>
      <c r="E272" s="42">
        <f>+SUMIF(Balance!A:A,B:B,Balance!I:I)</f>
        <v>0</v>
      </c>
      <c r="F272" s="42">
        <f t="shared" si="81"/>
        <v>0</v>
      </c>
      <c r="G272" s="42">
        <f t="shared" si="82"/>
        <v>0</v>
      </c>
    </row>
    <row r="273" spans="1:7" outlineLevel="2">
      <c r="A273" s="2">
        <f t="shared" si="79"/>
        <v>29</v>
      </c>
      <c r="B273" s="2">
        <f t="shared" si="84"/>
        <v>2927</v>
      </c>
      <c r="D273" s="42">
        <f>+SUMIF(Balance!A:A,B:B,Balance!H:H)</f>
        <v>0</v>
      </c>
      <c r="E273" s="42">
        <f>+SUMIF(Balance!A:A,B:B,Balance!I:I)</f>
        <v>0</v>
      </c>
      <c r="F273" s="42">
        <f t="shared" si="81"/>
        <v>0</v>
      </c>
      <c r="G273" s="42">
        <f t="shared" si="82"/>
        <v>0</v>
      </c>
    </row>
    <row r="274" spans="1:7" outlineLevel="2">
      <c r="A274" s="2">
        <f t="shared" si="79"/>
        <v>29</v>
      </c>
      <c r="B274" s="2">
        <f t="shared" si="84"/>
        <v>2928</v>
      </c>
      <c r="D274" s="42">
        <f>+SUMIF(Balance!A:A,B:B,Balance!H:H)</f>
        <v>0</v>
      </c>
      <c r="E274" s="42">
        <f>+SUMIF(Balance!A:A,B:B,Balance!I:I)</f>
        <v>0</v>
      </c>
      <c r="F274" s="42">
        <f t="shared" si="81"/>
        <v>0</v>
      </c>
      <c r="G274" s="42">
        <f t="shared" si="82"/>
        <v>0</v>
      </c>
    </row>
    <row r="275" spans="1:7" outlineLevel="2">
      <c r="A275" s="2">
        <f t="shared" si="79"/>
        <v>29</v>
      </c>
      <c r="B275" s="2">
        <f t="shared" si="84"/>
        <v>2929</v>
      </c>
      <c r="D275" s="42">
        <f>+SUMIF(Balance!A:A,B:B,Balance!H:H)</f>
        <v>0</v>
      </c>
      <c r="E275" s="42">
        <f>+SUMIF(Balance!A:A,B:B,Balance!I:I)</f>
        <v>0</v>
      </c>
      <c r="F275" s="42">
        <f t="shared" si="81"/>
        <v>0</v>
      </c>
      <c r="G275" s="42">
        <f t="shared" si="82"/>
        <v>0</v>
      </c>
    </row>
    <row r="276" spans="1:7" outlineLevel="2">
      <c r="A276" s="2">
        <f t="shared" si="79"/>
        <v>29</v>
      </c>
      <c r="B276" s="2">
        <v>293</v>
      </c>
      <c r="D276" s="42">
        <f>+SUMIF(Balance!A:A,B:B,Balance!H:H)</f>
        <v>0</v>
      </c>
      <c r="E276" s="42">
        <f>+SUMIF(Balance!A:A,B:B,Balance!I:I)</f>
        <v>0</v>
      </c>
      <c r="F276" s="42">
        <f t="shared" si="81"/>
        <v>0</v>
      </c>
      <c r="G276" s="42">
        <f t="shared" si="82"/>
        <v>0</v>
      </c>
    </row>
    <row r="277" spans="1:7" outlineLevel="2">
      <c r="A277" s="2">
        <f t="shared" si="79"/>
        <v>29</v>
      </c>
      <c r="B277" s="2">
        <f t="shared" ref="B277:B291" si="85">+B276+1</f>
        <v>294</v>
      </c>
      <c r="D277" s="42">
        <f>+SUMIF(Balance!A:A,B:B,Balance!H:H)</f>
        <v>0</v>
      </c>
      <c r="E277" s="42">
        <f>+SUMIF(Balance!A:A,B:B,Balance!I:I)</f>
        <v>0</v>
      </c>
      <c r="F277" s="42">
        <f t="shared" si="81"/>
        <v>0</v>
      </c>
      <c r="G277" s="42">
        <f t="shared" si="82"/>
        <v>0</v>
      </c>
    </row>
    <row r="278" spans="1:7" outlineLevel="2">
      <c r="A278" s="2">
        <f t="shared" si="79"/>
        <v>29</v>
      </c>
      <c r="B278" s="2">
        <f t="shared" si="85"/>
        <v>295</v>
      </c>
      <c r="D278" s="42">
        <f>+SUMIF(Balance!A:A,B:B,Balance!H:H)</f>
        <v>0</v>
      </c>
      <c r="E278" s="42">
        <f>+SUMIF(Balance!A:A,B:B,Balance!I:I)</f>
        <v>0</v>
      </c>
      <c r="F278" s="42">
        <f t="shared" si="81"/>
        <v>0</v>
      </c>
      <c r="G278" s="42">
        <f t="shared" si="82"/>
        <v>0</v>
      </c>
    </row>
    <row r="279" spans="1:7" outlineLevel="2">
      <c r="A279" s="2">
        <f t="shared" si="79"/>
        <v>29</v>
      </c>
      <c r="B279" s="2">
        <v>2960</v>
      </c>
      <c r="D279" s="42">
        <f>+SUMIF(Balance!A:A,B:B,Balance!H:H)</f>
        <v>0</v>
      </c>
      <c r="E279" s="42">
        <f>+SUMIF(Balance!A:A,B:B,Balance!I:I)</f>
        <v>0</v>
      </c>
      <c r="F279" s="42">
        <f t="shared" si="81"/>
        <v>0</v>
      </c>
      <c r="G279" s="42">
        <f t="shared" si="82"/>
        <v>0</v>
      </c>
    </row>
    <row r="280" spans="1:7" outlineLevel="2">
      <c r="A280" s="2">
        <f t="shared" si="79"/>
        <v>29</v>
      </c>
      <c r="B280" s="2">
        <f t="shared" si="85"/>
        <v>2961</v>
      </c>
      <c r="D280" s="42">
        <f>+SUMIF(Balance!A:A,B:B,Balance!H:H)</f>
        <v>0</v>
      </c>
      <c r="E280" s="42">
        <f>+SUMIF(Balance!A:A,B:B,Balance!I:I)</f>
        <v>0</v>
      </c>
      <c r="F280" s="42">
        <f t="shared" ref="F280:F288" si="86">+IF(D280&gt;E280,D280-E280,0)</f>
        <v>0</v>
      </c>
      <c r="G280" s="42">
        <f t="shared" ref="G280:G288" si="87">+IF(E280&gt;D280,E280-D280,0)</f>
        <v>0</v>
      </c>
    </row>
    <row r="281" spans="1:7" outlineLevel="2">
      <c r="A281" s="2">
        <f t="shared" si="79"/>
        <v>29</v>
      </c>
      <c r="B281" s="2">
        <f t="shared" si="85"/>
        <v>2962</v>
      </c>
      <c r="D281" s="42">
        <f>+SUMIF(Balance!A:A,B:B,Balance!H:H)</f>
        <v>0</v>
      </c>
      <c r="E281" s="42">
        <f>+SUMIF(Balance!A:A,B:B,Balance!I:I)</f>
        <v>0</v>
      </c>
      <c r="F281" s="42">
        <f t="shared" si="86"/>
        <v>0</v>
      </c>
      <c r="G281" s="42">
        <f t="shared" si="87"/>
        <v>0</v>
      </c>
    </row>
    <row r="282" spans="1:7" outlineLevel="2">
      <c r="A282" s="2">
        <f t="shared" si="79"/>
        <v>29</v>
      </c>
      <c r="B282" s="2">
        <f t="shared" si="85"/>
        <v>2963</v>
      </c>
      <c r="D282" s="42">
        <f>+SUMIF(Balance!A:A,B:B,Balance!H:H)</f>
        <v>0</v>
      </c>
      <c r="E282" s="42">
        <f>+SUMIF(Balance!A:A,B:B,Balance!I:I)</f>
        <v>0</v>
      </c>
      <c r="F282" s="42">
        <f t="shared" si="86"/>
        <v>0</v>
      </c>
      <c r="G282" s="42">
        <f t="shared" si="87"/>
        <v>0</v>
      </c>
    </row>
    <row r="283" spans="1:7" outlineLevel="2">
      <c r="A283" s="2">
        <f t="shared" si="79"/>
        <v>29</v>
      </c>
      <c r="B283" s="2">
        <f t="shared" si="85"/>
        <v>2964</v>
      </c>
      <c r="D283" s="42">
        <f>+SUMIF(Balance!A:A,B:B,Balance!H:H)</f>
        <v>0</v>
      </c>
      <c r="E283" s="42">
        <f>+SUMIF(Balance!A:A,B:B,Balance!I:I)</f>
        <v>0</v>
      </c>
      <c r="F283" s="42">
        <f t="shared" si="86"/>
        <v>0</v>
      </c>
      <c r="G283" s="42">
        <f t="shared" si="87"/>
        <v>0</v>
      </c>
    </row>
    <row r="284" spans="1:7" outlineLevel="2">
      <c r="A284" s="2">
        <f t="shared" si="79"/>
        <v>29</v>
      </c>
      <c r="B284" s="2">
        <f t="shared" si="85"/>
        <v>2965</v>
      </c>
      <c r="D284" s="42">
        <f>+SUMIF(Balance!A:A,B:B,Balance!H:H)</f>
        <v>0</v>
      </c>
      <c r="E284" s="42">
        <f>+SUMIF(Balance!A:A,B:B,Balance!I:I)</f>
        <v>0</v>
      </c>
      <c r="F284" s="42">
        <f t="shared" si="86"/>
        <v>0</v>
      </c>
      <c r="G284" s="42">
        <f t="shared" si="87"/>
        <v>0</v>
      </c>
    </row>
    <row r="285" spans="1:7" outlineLevel="2">
      <c r="A285" s="2">
        <f t="shared" si="79"/>
        <v>29</v>
      </c>
      <c r="B285" s="2">
        <f t="shared" si="85"/>
        <v>2966</v>
      </c>
      <c r="D285" s="42">
        <f>+SUMIF(Balance!A:A,B:B,Balance!H:H)</f>
        <v>0</v>
      </c>
      <c r="E285" s="42">
        <f>+SUMIF(Balance!A:A,B:B,Balance!I:I)</f>
        <v>0</v>
      </c>
      <c r="F285" s="42">
        <f t="shared" si="86"/>
        <v>0</v>
      </c>
      <c r="G285" s="42">
        <f t="shared" si="87"/>
        <v>0</v>
      </c>
    </row>
    <row r="286" spans="1:7" outlineLevel="2">
      <c r="A286" s="2">
        <f t="shared" si="79"/>
        <v>29</v>
      </c>
      <c r="B286" s="2">
        <f t="shared" si="85"/>
        <v>2967</v>
      </c>
      <c r="D286" s="42">
        <f>+SUMIF(Balance!A:A,B:B,Balance!H:H)</f>
        <v>0</v>
      </c>
      <c r="E286" s="42">
        <f>+SUMIF(Balance!A:A,B:B,Balance!I:I)</f>
        <v>0</v>
      </c>
      <c r="F286" s="42">
        <f t="shared" si="86"/>
        <v>0</v>
      </c>
      <c r="G286" s="42">
        <f t="shared" si="87"/>
        <v>0</v>
      </c>
    </row>
    <row r="287" spans="1:7" outlineLevel="2">
      <c r="A287" s="2">
        <f t="shared" si="79"/>
        <v>29</v>
      </c>
      <c r="B287" s="2">
        <f t="shared" si="85"/>
        <v>2968</v>
      </c>
      <c r="D287" s="42">
        <f>+SUMIF(Balance!A:A,B:B,Balance!H:H)</f>
        <v>0</v>
      </c>
      <c r="E287" s="42">
        <f>+SUMIF(Balance!A:A,B:B,Balance!I:I)</f>
        <v>0</v>
      </c>
      <c r="F287" s="42">
        <f t="shared" si="86"/>
        <v>0</v>
      </c>
      <c r="G287" s="42">
        <f t="shared" si="87"/>
        <v>0</v>
      </c>
    </row>
    <row r="288" spans="1:7" outlineLevel="2">
      <c r="A288" s="2">
        <f t="shared" si="79"/>
        <v>29</v>
      </c>
      <c r="B288" s="2">
        <f t="shared" si="85"/>
        <v>2969</v>
      </c>
      <c r="D288" s="42">
        <f>+SUMIF(Balance!A:A,B:B,Balance!H:H)</f>
        <v>0</v>
      </c>
      <c r="E288" s="42">
        <f>+SUMIF(Balance!A:A,B:B,Balance!I:I)</f>
        <v>0</v>
      </c>
      <c r="F288" s="42">
        <f t="shared" si="86"/>
        <v>0</v>
      </c>
      <c r="G288" s="42">
        <f t="shared" si="87"/>
        <v>0</v>
      </c>
    </row>
    <row r="289" spans="1:7" outlineLevel="2">
      <c r="A289" s="2">
        <f t="shared" si="79"/>
        <v>29</v>
      </c>
      <c r="B289" s="2">
        <v>297</v>
      </c>
      <c r="D289" s="42">
        <f>+SUMIF(Balance!A:A,B:B,Balance!H:H)</f>
        <v>0</v>
      </c>
      <c r="E289" s="42">
        <f>+SUMIF(Balance!A:A,B:B,Balance!I:I)</f>
        <v>0</v>
      </c>
      <c r="F289" s="42">
        <f t="shared" si="81"/>
        <v>0</v>
      </c>
      <c r="G289" s="42">
        <f t="shared" si="82"/>
        <v>0</v>
      </c>
    </row>
    <row r="290" spans="1:7" outlineLevel="2">
      <c r="A290" s="2">
        <f t="shared" si="79"/>
        <v>29</v>
      </c>
      <c r="B290" s="2">
        <f t="shared" si="85"/>
        <v>298</v>
      </c>
      <c r="D290" s="42">
        <f>+SUMIF(Balance!A:A,B:B,Balance!H:H)</f>
        <v>0</v>
      </c>
      <c r="E290" s="42">
        <f>+SUMIF(Balance!A:A,B:B,Balance!I:I)</f>
        <v>0</v>
      </c>
      <c r="F290" s="42">
        <f t="shared" si="81"/>
        <v>0</v>
      </c>
      <c r="G290" s="42">
        <f t="shared" si="82"/>
        <v>0</v>
      </c>
    </row>
    <row r="291" spans="1:7" outlineLevel="2">
      <c r="A291" s="2">
        <f t="shared" si="79"/>
        <v>29</v>
      </c>
      <c r="B291" s="2">
        <f t="shared" si="85"/>
        <v>299</v>
      </c>
      <c r="D291" s="42">
        <f>+SUMIF(Balance!A:A,B:B,Balance!H:H)</f>
        <v>0</v>
      </c>
      <c r="E291" s="42">
        <f>+SUMIF(Balance!A:A,B:B,Balance!I:I)</f>
        <v>0</v>
      </c>
      <c r="F291" s="42">
        <f t="shared" si="81"/>
        <v>0</v>
      </c>
      <c r="G291" s="42">
        <f t="shared" si="82"/>
        <v>0</v>
      </c>
    </row>
    <row r="292" spans="1:7" outlineLevel="1">
      <c r="A292" s="40" t="s">
        <v>917</v>
      </c>
      <c r="B292" s="40"/>
      <c r="C292" s="40"/>
      <c r="D292" s="43">
        <f>SUBTOTAL(9,D246:D291)</f>
        <v>0</v>
      </c>
      <c r="E292" s="43">
        <f>SUBTOTAL(9,E246:E291)</f>
        <v>0</v>
      </c>
      <c r="F292" s="43">
        <f>SUBTOTAL(9,F246:F291)</f>
        <v>0</v>
      </c>
      <c r="G292" s="43">
        <f>SUBTOTAL(9,G246:G291)</f>
        <v>0</v>
      </c>
    </row>
    <row r="293" spans="1:7" outlineLevel="2">
      <c r="A293" s="2">
        <f t="shared" ref="A293:A302" si="88">VALUE(LEFT(B:B,2))</f>
        <v>30</v>
      </c>
      <c r="B293" s="2">
        <v>300</v>
      </c>
      <c r="D293" s="42">
        <f>+SUMIF(Balance!A:A,B:B,Balance!H:H)</f>
        <v>0</v>
      </c>
      <c r="E293" s="42">
        <f>+SUMIF(Balance!A:A,B:B,Balance!I:I)</f>
        <v>0</v>
      </c>
      <c r="F293" s="42">
        <f t="shared" ref="F293:F302" si="89">+IF(D293&gt;E293,D293-E293,0)</f>
        <v>0</v>
      </c>
      <c r="G293" s="42">
        <f t="shared" ref="G293:G302" si="90">+IF(E293&gt;D293,E293-D293,0)</f>
        <v>0</v>
      </c>
    </row>
    <row r="294" spans="1:7" outlineLevel="2">
      <c r="A294" s="2">
        <f t="shared" si="88"/>
        <v>30</v>
      </c>
      <c r="B294" s="2">
        <f t="shared" ref="B294:B302" si="91">+B293+1</f>
        <v>301</v>
      </c>
      <c r="D294" s="42">
        <f>+SUMIF(Balance!A:A,B:B,Balance!H:H)</f>
        <v>0</v>
      </c>
      <c r="E294" s="42">
        <f>+SUMIF(Balance!A:A,B:B,Balance!I:I)</f>
        <v>0</v>
      </c>
      <c r="F294" s="42">
        <f t="shared" si="89"/>
        <v>0</v>
      </c>
      <c r="G294" s="42">
        <f t="shared" si="90"/>
        <v>0</v>
      </c>
    </row>
    <row r="295" spans="1:7" outlineLevel="2">
      <c r="A295" s="2">
        <f t="shared" si="88"/>
        <v>30</v>
      </c>
      <c r="B295" s="2">
        <f t="shared" si="91"/>
        <v>302</v>
      </c>
      <c r="D295" s="42">
        <f>+SUMIF(Balance!A:A,B:B,Balance!H:H)</f>
        <v>0</v>
      </c>
      <c r="E295" s="42">
        <f>+SUMIF(Balance!A:A,B:B,Balance!I:I)</f>
        <v>0</v>
      </c>
      <c r="F295" s="42">
        <f t="shared" si="89"/>
        <v>0</v>
      </c>
      <c r="G295" s="42">
        <f t="shared" si="90"/>
        <v>0</v>
      </c>
    </row>
    <row r="296" spans="1:7" outlineLevel="2">
      <c r="A296" s="2">
        <f t="shared" si="88"/>
        <v>30</v>
      </c>
      <c r="B296" s="2">
        <f t="shared" si="91"/>
        <v>303</v>
      </c>
      <c r="D296" s="42">
        <f>+SUMIF(Balance!A:A,B:B,Balance!H:H)</f>
        <v>0</v>
      </c>
      <c r="E296" s="42">
        <f>+SUMIF(Balance!A:A,B:B,Balance!I:I)</f>
        <v>0</v>
      </c>
      <c r="F296" s="42">
        <f t="shared" si="89"/>
        <v>0</v>
      </c>
      <c r="G296" s="42">
        <f t="shared" si="90"/>
        <v>0</v>
      </c>
    </row>
    <row r="297" spans="1:7" outlineLevel="2">
      <c r="A297" s="2">
        <f t="shared" si="88"/>
        <v>30</v>
      </c>
      <c r="B297" s="2">
        <f t="shared" si="91"/>
        <v>304</v>
      </c>
      <c r="D297" s="42">
        <f>+SUMIF(Balance!A:A,B:B,Balance!H:H)</f>
        <v>0</v>
      </c>
      <c r="E297" s="42">
        <f>+SUMIF(Balance!A:A,B:B,Balance!I:I)</f>
        <v>0</v>
      </c>
      <c r="F297" s="42">
        <f t="shared" si="89"/>
        <v>0</v>
      </c>
      <c r="G297" s="42">
        <f t="shared" si="90"/>
        <v>0</v>
      </c>
    </row>
    <row r="298" spans="1:7" outlineLevel="2">
      <c r="A298" s="2">
        <f t="shared" si="88"/>
        <v>30</v>
      </c>
      <c r="B298" s="2">
        <f t="shared" si="91"/>
        <v>305</v>
      </c>
      <c r="D298" s="42">
        <f>+SUMIF(Balance!A:A,B:B,Balance!H:H)</f>
        <v>0</v>
      </c>
      <c r="E298" s="42">
        <f>+SUMIF(Balance!A:A,B:B,Balance!I:I)</f>
        <v>0</v>
      </c>
      <c r="F298" s="42">
        <f t="shared" si="89"/>
        <v>0</v>
      </c>
      <c r="G298" s="42">
        <f t="shared" si="90"/>
        <v>0</v>
      </c>
    </row>
    <row r="299" spans="1:7" outlineLevel="2">
      <c r="A299" s="2">
        <f t="shared" si="88"/>
        <v>30</v>
      </c>
      <c r="B299" s="2">
        <f t="shared" si="91"/>
        <v>306</v>
      </c>
      <c r="D299" s="42">
        <f>+SUMIF(Balance!A:A,B:B,Balance!H:H)</f>
        <v>0</v>
      </c>
      <c r="E299" s="42">
        <f>+SUMIF(Balance!A:A,B:B,Balance!I:I)</f>
        <v>0</v>
      </c>
      <c r="F299" s="42">
        <f t="shared" si="89"/>
        <v>0</v>
      </c>
      <c r="G299" s="42">
        <f t="shared" si="90"/>
        <v>0</v>
      </c>
    </row>
    <row r="300" spans="1:7" outlineLevel="2">
      <c r="A300" s="2">
        <f t="shared" si="88"/>
        <v>30</v>
      </c>
      <c r="B300" s="2">
        <f t="shared" si="91"/>
        <v>307</v>
      </c>
      <c r="D300" s="42">
        <f>+SUMIF(Balance!A:A,B:B,Balance!H:H)</f>
        <v>0</v>
      </c>
      <c r="E300" s="42">
        <f>+SUMIF(Balance!A:A,B:B,Balance!I:I)</f>
        <v>0</v>
      </c>
      <c r="F300" s="42">
        <f t="shared" si="89"/>
        <v>0</v>
      </c>
      <c r="G300" s="42">
        <f t="shared" si="90"/>
        <v>0</v>
      </c>
    </row>
    <row r="301" spans="1:7" outlineLevel="2">
      <c r="A301" s="2">
        <f t="shared" si="88"/>
        <v>30</v>
      </c>
      <c r="B301" s="2">
        <f t="shared" si="91"/>
        <v>308</v>
      </c>
      <c r="D301" s="42">
        <f>+SUMIF(Balance!A:A,B:B,Balance!H:H)</f>
        <v>0</v>
      </c>
      <c r="E301" s="42">
        <f>+SUMIF(Balance!A:A,B:B,Balance!I:I)</f>
        <v>0</v>
      </c>
      <c r="F301" s="42">
        <f t="shared" si="89"/>
        <v>0</v>
      </c>
      <c r="G301" s="42">
        <f t="shared" si="90"/>
        <v>0</v>
      </c>
    </row>
    <row r="302" spans="1:7" outlineLevel="2">
      <c r="A302" s="2">
        <f t="shared" si="88"/>
        <v>30</v>
      </c>
      <c r="B302" s="2">
        <f t="shared" si="91"/>
        <v>309</v>
      </c>
      <c r="D302" s="42">
        <f>+SUMIF(Balance!A:A,B:B,Balance!H:H)</f>
        <v>0</v>
      </c>
      <c r="E302" s="42">
        <f>+SUMIF(Balance!A:A,B:B,Balance!I:I)</f>
        <v>0</v>
      </c>
      <c r="F302" s="42">
        <f t="shared" si="89"/>
        <v>0</v>
      </c>
      <c r="G302" s="42">
        <f t="shared" si="90"/>
        <v>0</v>
      </c>
    </row>
    <row r="303" spans="1:7" outlineLevel="1">
      <c r="A303" s="40" t="s">
        <v>918</v>
      </c>
      <c r="B303" s="40"/>
      <c r="C303" s="40"/>
      <c r="D303" s="43">
        <f>SUBTOTAL(9,D293:D302)</f>
        <v>0</v>
      </c>
      <c r="E303" s="43">
        <f>SUBTOTAL(9,E293:E302)</f>
        <v>0</v>
      </c>
      <c r="F303" s="43">
        <f>SUBTOTAL(9,F293:F302)</f>
        <v>0</v>
      </c>
      <c r="G303" s="43">
        <f>SUBTOTAL(9,G293:G302)</f>
        <v>0</v>
      </c>
    </row>
    <row r="304" spans="1:7" outlineLevel="2">
      <c r="A304" s="2">
        <f t="shared" ref="A304:A313" si="92">VALUE(LEFT(B:B,2))</f>
        <v>31</v>
      </c>
      <c r="B304" s="2">
        <v>310</v>
      </c>
      <c r="D304" s="42">
        <f>+SUMIF(Balance!A:A,B:B,Balance!H:H)</f>
        <v>3580759870.1700001</v>
      </c>
      <c r="E304" s="42">
        <f>+SUMIF(Balance!A:A,B:B,Balance!I:I)</f>
        <v>0</v>
      </c>
      <c r="F304" s="42">
        <f t="shared" ref="F304:F313" si="93">+IF(D304&gt;E304,D304-E304,0)</f>
        <v>3580759870.1700001</v>
      </c>
      <c r="G304" s="42">
        <f t="shared" ref="G304:G313" si="94">+IF(E304&gt;D304,E304-D304,0)</f>
        <v>0</v>
      </c>
    </row>
    <row r="305" spans="1:7" outlineLevel="2">
      <c r="A305" s="2">
        <f t="shared" si="92"/>
        <v>31</v>
      </c>
      <c r="B305" s="2">
        <f t="shared" ref="B305:B313" si="95">+B304+1</f>
        <v>311</v>
      </c>
      <c r="D305" s="42">
        <f>+SUMIF(Balance!A:A,B:B,Balance!H:H)</f>
        <v>0</v>
      </c>
      <c r="E305" s="42">
        <f>+SUMIF(Balance!A:A,B:B,Balance!I:I)</f>
        <v>0</v>
      </c>
      <c r="F305" s="42">
        <f t="shared" si="93"/>
        <v>0</v>
      </c>
      <c r="G305" s="42">
        <f t="shared" si="94"/>
        <v>0</v>
      </c>
    </row>
    <row r="306" spans="1:7" outlineLevel="2">
      <c r="A306" s="2">
        <f t="shared" si="92"/>
        <v>31</v>
      </c>
      <c r="B306" s="2">
        <f t="shared" si="95"/>
        <v>312</v>
      </c>
      <c r="D306" s="42">
        <f>+SUMIF(Balance!A:A,B:B,Balance!H:H)</f>
        <v>0</v>
      </c>
      <c r="E306" s="42">
        <f>+SUMIF(Balance!A:A,B:B,Balance!I:I)</f>
        <v>0</v>
      </c>
      <c r="F306" s="42">
        <f t="shared" si="93"/>
        <v>0</v>
      </c>
      <c r="G306" s="42">
        <f t="shared" si="94"/>
        <v>0</v>
      </c>
    </row>
    <row r="307" spans="1:7" outlineLevel="2">
      <c r="A307" s="2">
        <f t="shared" si="92"/>
        <v>31</v>
      </c>
      <c r="B307" s="2">
        <f t="shared" si="95"/>
        <v>313</v>
      </c>
      <c r="D307" s="42">
        <f>+SUMIF(Balance!A:A,B:B,Balance!H:H)</f>
        <v>0</v>
      </c>
      <c r="E307" s="42">
        <f>+SUMIF(Balance!A:A,B:B,Balance!I:I)</f>
        <v>0</v>
      </c>
      <c r="F307" s="42">
        <f t="shared" si="93"/>
        <v>0</v>
      </c>
      <c r="G307" s="42">
        <f t="shared" si="94"/>
        <v>0</v>
      </c>
    </row>
    <row r="308" spans="1:7" outlineLevel="2">
      <c r="A308" s="2">
        <f t="shared" si="92"/>
        <v>31</v>
      </c>
      <c r="B308" s="2">
        <f t="shared" si="95"/>
        <v>314</v>
      </c>
      <c r="D308" s="42">
        <f>+SUMIF(Balance!A:A,B:B,Balance!H:H)</f>
        <v>0</v>
      </c>
      <c r="E308" s="42">
        <f>+SUMIF(Balance!A:A,B:B,Balance!I:I)</f>
        <v>0</v>
      </c>
      <c r="F308" s="42">
        <f t="shared" si="93"/>
        <v>0</v>
      </c>
      <c r="G308" s="42">
        <f t="shared" si="94"/>
        <v>0</v>
      </c>
    </row>
    <row r="309" spans="1:7" outlineLevel="2">
      <c r="A309" s="2">
        <f t="shared" si="92"/>
        <v>31</v>
      </c>
      <c r="B309" s="2">
        <f t="shared" si="95"/>
        <v>315</v>
      </c>
      <c r="D309" s="42">
        <f>+SUMIF(Balance!A:A,B:B,Balance!H:H)</f>
        <v>0</v>
      </c>
      <c r="E309" s="42">
        <f>+SUMIF(Balance!A:A,B:B,Balance!I:I)</f>
        <v>0</v>
      </c>
      <c r="F309" s="42">
        <f t="shared" si="93"/>
        <v>0</v>
      </c>
      <c r="G309" s="42">
        <f t="shared" si="94"/>
        <v>0</v>
      </c>
    </row>
    <row r="310" spans="1:7" outlineLevel="2">
      <c r="A310" s="2">
        <f t="shared" si="92"/>
        <v>31</v>
      </c>
      <c r="B310" s="2">
        <f t="shared" si="95"/>
        <v>316</v>
      </c>
      <c r="D310" s="42">
        <f>+SUMIF(Balance!A:A,B:B,Balance!H:H)</f>
        <v>0</v>
      </c>
      <c r="E310" s="42">
        <f>+SUMIF(Balance!A:A,B:B,Balance!I:I)</f>
        <v>0</v>
      </c>
      <c r="F310" s="42">
        <f t="shared" si="93"/>
        <v>0</v>
      </c>
      <c r="G310" s="42">
        <f t="shared" si="94"/>
        <v>0</v>
      </c>
    </row>
    <row r="311" spans="1:7" outlineLevel="2">
      <c r="A311" s="2">
        <f t="shared" si="92"/>
        <v>31</v>
      </c>
      <c r="B311" s="2">
        <f t="shared" si="95"/>
        <v>317</v>
      </c>
      <c r="D311" s="42">
        <f>+SUMIF(Balance!A:A,B:B,Balance!H:H)</f>
        <v>0</v>
      </c>
      <c r="E311" s="42">
        <f>+SUMIF(Balance!A:A,B:B,Balance!I:I)</f>
        <v>0</v>
      </c>
      <c r="F311" s="42">
        <f t="shared" si="93"/>
        <v>0</v>
      </c>
      <c r="G311" s="42">
        <f t="shared" si="94"/>
        <v>0</v>
      </c>
    </row>
    <row r="312" spans="1:7" outlineLevel="2">
      <c r="A312" s="2">
        <f t="shared" si="92"/>
        <v>31</v>
      </c>
      <c r="B312" s="2">
        <f t="shared" si="95"/>
        <v>318</v>
      </c>
      <c r="D312" s="42">
        <f>+SUMIF(Balance!A:A,B:B,Balance!H:H)</f>
        <v>0</v>
      </c>
      <c r="E312" s="42">
        <f>+SUMIF(Balance!A:A,B:B,Balance!I:I)</f>
        <v>0</v>
      </c>
      <c r="F312" s="42">
        <f t="shared" si="93"/>
        <v>0</v>
      </c>
      <c r="G312" s="42">
        <f t="shared" si="94"/>
        <v>0</v>
      </c>
    </row>
    <row r="313" spans="1:7" outlineLevel="2">
      <c r="A313" s="2">
        <f t="shared" si="92"/>
        <v>31</v>
      </c>
      <c r="B313" s="2">
        <f t="shared" si="95"/>
        <v>319</v>
      </c>
      <c r="D313" s="42">
        <f>+SUMIF(Balance!A:A,B:B,Balance!H:H)</f>
        <v>0</v>
      </c>
      <c r="E313" s="42">
        <f>+SUMIF(Balance!A:A,B:B,Balance!I:I)</f>
        <v>0</v>
      </c>
      <c r="F313" s="42">
        <f t="shared" si="93"/>
        <v>0</v>
      </c>
      <c r="G313" s="42">
        <f t="shared" si="94"/>
        <v>0</v>
      </c>
    </row>
    <row r="314" spans="1:7" outlineLevel="1">
      <c r="A314" s="40" t="s">
        <v>919</v>
      </c>
      <c r="B314" s="40"/>
      <c r="C314" s="40"/>
      <c r="D314" s="43">
        <f>SUBTOTAL(9,D304:D313)</f>
        <v>3580759870.1700001</v>
      </c>
      <c r="E314" s="43">
        <f>SUBTOTAL(9,E304:E313)</f>
        <v>0</v>
      </c>
      <c r="F314" s="43">
        <f>SUBTOTAL(9,F304:F313)</f>
        <v>3580759870.1700001</v>
      </c>
      <c r="G314" s="43">
        <f>SUBTOTAL(9,G304:G313)</f>
        <v>0</v>
      </c>
    </row>
    <row r="315" spans="1:7" outlineLevel="2">
      <c r="A315" s="2">
        <f t="shared" ref="A315:A324" si="96">VALUE(LEFT(B:B,2))</f>
        <v>32</v>
      </c>
      <c r="B315" s="2">
        <v>320</v>
      </c>
      <c r="D315" s="42">
        <f>+SUMIF(Balance!A:A,B:B,Balance!H:H)</f>
        <v>0</v>
      </c>
      <c r="E315" s="42">
        <f>+SUMIF(Balance!A:A,B:B,Balance!I:I)</f>
        <v>0</v>
      </c>
      <c r="F315" s="42">
        <f t="shared" ref="F315:F324" si="97">+IF(D315&gt;E315,D315-E315,0)</f>
        <v>0</v>
      </c>
      <c r="G315" s="42">
        <f t="shared" ref="G315:G324" si="98">+IF(E315&gt;D315,E315-D315,0)</f>
        <v>0</v>
      </c>
    </row>
    <row r="316" spans="1:7" outlineLevel="2">
      <c r="A316" s="2">
        <f t="shared" si="96"/>
        <v>32</v>
      </c>
      <c r="B316" s="2">
        <f t="shared" ref="B316:B324" si="99">+B315+1</f>
        <v>321</v>
      </c>
      <c r="D316" s="42">
        <f>+SUMIF(Balance!A:A,B:B,Balance!H:H)</f>
        <v>83451241.709999993</v>
      </c>
      <c r="E316" s="42">
        <f>+SUMIF(Balance!A:A,B:B,Balance!I:I)</f>
        <v>0</v>
      </c>
      <c r="F316" s="42">
        <f t="shared" si="97"/>
        <v>83451241.709999993</v>
      </c>
      <c r="G316" s="42">
        <f t="shared" si="98"/>
        <v>0</v>
      </c>
    </row>
    <row r="317" spans="1:7" outlineLevel="2">
      <c r="A317" s="2">
        <f t="shared" si="96"/>
        <v>32</v>
      </c>
      <c r="B317" s="2">
        <f t="shared" si="99"/>
        <v>322</v>
      </c>
      <c r="D317" s="42">
        <f>+SUMIF(Balance!A:A,B:B,Balance!H:H)</f>
        <v>21125263.27</v>
      </c>
      <c r="E317" s="42">
        <f>+SUMIF(Balance!A:A,B:B,Balance!I:I)</f>
        <v>0</v>
      </c>
      <c r="F317" s="42">
        <f t="shared" si="97"/>
        <v>21125263.27</v>
      </c>
      <c r="G317" s="42">
        <f t="shared" si="98"/>
        <v>0</v>
      </c>
    </row>
    <row r="318" spans="1:7" outlineLevel="2">
      <c r="A318" s="2">
        <f t="shared" si="96"/>
        <v>32</v>
      </c>
      <c r="B318" s="2">
        <f t="shared" si="99"/>
        <v>323</v>
      </c>
      <c r="D318" s="42">
        <f>+SUMIF(Balance!A:A,B:B,Balance!H:H)</f>
        <v>0</v>
      </c>
      <c r="E318" s="42">
        <f>+SUMIF(Balance!A:A,B:B,Balance!I:I)</f>
        <v>0</v>
      </c>
      <c r="F318" s="42">
        <f t="shared" si="97"/>
        <v>0</v>
      </c>
      <c r="G318" s="42">
        <f t="shared" si="98"/>
        <v>0</v>
      </c>
    </row>
    <row r="319" spans="1:7" outlineLevel="2">
      <c r="A319" s="2">
        <f t="shared" si="96"/>
        <v>32</v>
      </c>
      <c r="B319" s="2">
        <f t="shared" si="99"/>
        <v>324</v>
      </c>
      <c r="D319" s="42">
        <f>+SUMIF(Balance!A:A,B:B,Balance!H:H)</f>
        <v>0</v>
      </c>
      <c r="E319" s="42">
        <f>+SUMIF(Balance!A:A,B:B,Balance!I:I)</f>
        <v>0</v>
      </c>
      <c r="F319" s="42">
        <f t="shared" si="97"/>
        <v>0</v>
      </c>
      <c r="G319" s="42">
        <f t="shared" si="98"/>
        <v>0</v>
      </c>
    </row>
    <row r="320" spans="1:7" outlineLevel="2">
      <c r="A320" s="2">
        <f t="shared" si="96"/>
        <v>32</v>
      </c>
      <c r="B320" s="2">
        <f t="shared" si="99"/>
        <v>325</v>
      </c>
      <c r="D320" s="42">
        <f>+SUMIF(Balance!A:A,B:B,Balance!H:H)</f>
        <v>0</v>
      </c>
      <c r="E320" s="42">
        <f>+SUMIF(Balance!A:A,B:B,Balance!I:I)</f>
        <v>0</v>
      </c>
      <c r="F320" s="42">
        <f t="shared" si="97"/>
        <v>0</v>
      </c>
      <c r="G320" s="42">
        <f t="shared" si="98"/>
        <v>0</v>
      </c>
    </row>
    <row r="321" spans="1:7" outlineLevel="2">
      <c r="A321" s="2">
        <f t="shared" si="96"/>
        <v>32</v>
      </c>
      <c r="B321" s="2">
        <f t="shared" si="99"/>
        <v>326</v>
      </c>
      <c r="D321" s="42">
        <f>+SUMIF(Balance!A:A,B:B,Balance!H:H)</f>
        <v>205472643.86000001</v>
      </c>
      <c r="E321" s="42">
        <f>+SUMIF(Balance!A:A,B:B,Balance!I:I)</f>
        <v>0</v>
      </c>
      <c r="F321" s="42">
        <f t="shared" si="97"/>
        <v>205472643.86000001</v>
      </c>
      <c r="G321" s="42">
        <f t="shared" si="98"/>
        <v>0</v>
      </c>
    </row>
    <row r="322" spans="1:7" outlineLevel="2">
      <c r="A322" s="2">
        <f t="shared" si="96"/>
        <v>32</v>
      </c>
      <c r="B322" s="2">
        <f t="shared" si="99"/>
        <v>327</v>
      </c>
      <c r="D322" s="42">
        <f>+SUMIF(Balance!A:A,B:B,Balance!H:H)</f>
        <v>0</v>
      </c>
      <c r="E322" s="42">
        <f>+SUMIF(Balance!A:A,B:B,Balance!I:I)</f>
        <v>0</v>
      </c>
      <c r="F322" s="42">
        <f t="shared" si="97"/>
        <v>0</v>
      </c>
      <c r="G322" s="42">
        <f t="shared" si="98"/>
        <v>0</v>
      </c>
    </row>
    <row r="323" spans="1:7" outlineLevel="2">
      <c r="A323" s="2">
        <f t="shared" si="96"/>
        <v>32</v>
      </c>
      <c r="B323" s="2">
        <f t="shared" si="99"/>
        <v>328</v>
      </c>
      <c r="D323" s="42">
        <f>+SUMIF(Balance!A:A,B:B,Balance!H:H)</f>
        <v>0</v>
      </c>
      <c r="E323" s="42">
        <f>+SUMIF(Balance!A:A,B:B,Balance!I:I)</f>
        <v>0</v>
      </c>
      <c r="F323" s="42">
        <f t="shared" si="97"/>
        <v>0</v>
      </c>
      <c r="G323" s="42">
        <f t="shared" si="98"/>
        <v>0</v>
      </c>
    </row>
    <row r="324" spans="1:7" outlineLevel="2">
      <c r="A324" s="2">
        <f t="shared" si="96"/>
        <v>32</v>
      </c>
      <c r="B324" s="2">
        <f t="shared" si="99"/>
        <v>329</v>
      </c>
      <c r="D324" s="42">
        <f>+SUMIF(Balance!A:A,B:B,Balance!H:H)</f>
        <v>0</v>
      </c>
      <c r="E324" s="42">
        <f>+SUMIF(Balance!A:A,B:B,Balance!I:I)</f>
        <v>0</v>
      </c>
      <c r="F324" s="42">
        <f t="shared" si="97"/>
        <v>0</v>
      </c>
      <c r="G324" s="42">
        <f t="shared" si="98"/>
        <v>0</v>
      </c>
    </row>
    <row r="325" spans="1:7" outlineLevel="1">
      <c r="A325" s="40" t="s">
        <v>920</v>
      </c>
      <c r="B325" s="40"/>
      <c r="C325" s="40"/>
      <c r="D325" s="43">
        <f>SUBTOTAL(9,D315:D324)</f>
        <v>310049148.84000003</v>
      </c>
      <c r="E325" s="43">
        <f>SUBTOTAL(9,E315:E324)</f>
        <v>0</v>
      </c>
      <c r="F325" s="43">
        <f>SUBTOTAL(9,F315:F324)</f>
        <v>310049148.84000003</v>
      </c>
      <c r="G325" s="43">
        <f>SUBTOTAL(9,G315:G324)</f>
        <v>0</v>
      </c>
    </row>
    <row r="326" spans="1:7" outlineLevel="2">
      <c r="A326" s="2">
        <f t="shared" ref="A326:A335" si="100">VALUE(LEFT(B:B,2))</f>
        <v>33</v>
      </c>
      <c r="B326" s="2">
        <v>330</v>
      </c>
      <c r="D326" s="42">
        <f>+SUMIF(Balance!A:A,B:B,Balance!H:H)</f>
        <v>0</v>
      </c>
      <c r="E326" s="42">
        <f>+SUMIF(Balance!A:A,B:B,Balance!I:I)</f>
        <v>0</v>
      </c>
      <c r="F326" s="42">
        <f t="shared" ref="F326:F335" si="101">+IF(D326&gt;E326,D326-E326,0)</f>
        <v>0</v>
      </c>
      <c r="G326" s="42">
        <f t="shared" ref="G326:G335" si="102">+IF(E326&gt;D326,E326-D326,0)</f>
        <v>0</v>
      </c>
    </row>
    <row r="327" spans="1:7" outlineLevel="2">
      <c r="A327" s="2">
        <f t="shared" si="100"/>
        <v>33</v>
      </c>
      <c r="B327" s="2">
        <f t="shared" ref="B327:B335" si="103">+B326+1</f>
        <v>331</v>
      </c>
      <c r="D327" s="42">
        <f>+SUMIF(Balance!A:A,B:B,Balance!H:H)</f>
        <v>0</v>
      </c>
      <c r="E327" s="42">
        <f>+SUMIF(Balance!A:A,B:B,Balance!I:I)</f>
        <v>0</v>
      </c>
      <c r="F327" s="42">
        <f t="shared" si="101"/>
        <v>0</v>
      </c>
      <c r="G327" s="42">
        <f t="shared" si="102"/>
        <v>0</v>
      </c>
    </row>
    <row r="328" spans="1:7" outlineLevel="2">
      <c r="A328" s="2">
        <f t="shared" si="100"/>
        <v>33</v>
      </c>
      <c r="B328" s="2">
        <f t="shared" si="103"/>
        <v>332</v>
      </c>
      <c r="D328" s="42">
        <f>+SUMIF(Balance!A:A,B:B,Balance!H:H)</f>
        <v>0</v>
      </c>
      <c r="E328" s="42">
        <f>+SUMIF(Balance!A:A,B:B,Balance!I:I)</f>
        <v>0</v>
      </c>
      <c r="F328" s="42">
        <f t="shared" si="101"/>
        <v>0</v>
      </c>
      <c r="G328" s="42">
        <f t="shared" si="102"/>
        <v>0</v>
      </c>
    </row>
    <row r="329" spans="1:7" outlineLevel="2">
      <c r="A329" s="2">
        <f t="shared" si="100"/>
        <v>33</v>
      </c>
      <c r="B329" s="2">
        <f t="shared" si="103"/>
        <v>333</v>
      </c>
      <c r="D329" s="42">
        <f>+SUMIF(Balance!A:A,B:B,Balance!H:H)</f>
        <v>0</v>
      </c>
      <c r="E329" s="42">
        <f>+SUMIF(Balance!A:A,B:B,Balance!I:I)</f>
        <v>0</v>
      </c>
      <c r="F329" s="42">
        <f t="shared" si="101"/>
        <v>0</v>
      </c>
      <c r="G329" s="42">
        <f t="shared" si="102"/>
        <v>0</v>
      </c>
    </row>
    <row r="330" spans="1:7" outlineLevel="2">
      <c r="A330" s="2">
        <f t="shared" si="100"/>
        <v>33</v>
      </c>
      <c r="B330" s="2">
        <f t="shared" si="103"/>
        <v>334</v>
      </c>
      <c r="D330" s="42">
        <f>+SUMIF(Balance!A:A,B:B,Balance!H:H)</f>
        <v>0</v>
      </c>
      <c r="E330" s="42">
        <f>+SUMIF(Balance!A:A,B:B,Balance!I:I)</f>
        <v>0</v>
      </c>
      <c r="F330" s="42">
        <f t="shared" si="101"/>
        <v>0</v>
      </c>
      <c r="G330" s="42">
        <f t="shared" si="102"/>
        <v>0</v>
      </c>
    </row>
    <row r="331" spans="1:7" outlineLevel="2">
      <c r="A331" s="2">
        <f t="shared" si="100"/>
        <v>33</v>
      </c>
      <c r="B331" s="2">
        <f t="shared" si="103"/>
        <v>335</v>
      </c>
      <c r="D331" s="42">
        <f>+SUMIF(Balance!A:A,B:B,Balance!H:H)</f>
        <v>0</v>
      </c>
      <c r="E331" s="42">
        <f>+SUMIF(Balance!A:A,B:B,Balance!I:I)</f>
        <v>0</v>
      </c>
      <c r="F331" s="42">
        <f t="shared" si="101"/>
        <v>0</v>
      </c>
      <c r="G331" s="42">
        <f t="shared" si="102"/>
        <v>0</v>
      </c>
    </row>
    <row r="332" spans="1:7" outlineLevel="2">
      <c r="A332" s="2">
        <f t="shared" si="100"/>
        <v>33</v>
      </c>
      <c r="B332" s="2">
        <f t="shared" si="103"/>
        <v>336</v>
      </c>
      <c r="D332" s="42">
        <f>+SUMIF(Balance!A:A,B:B,Balance!H:H)</f>
        <v>0</v>
      </c>
      <c r="E332" s="42">
        <f>+SUMIF(Balance!A:A,B:B,Balance!I:I)</f>
        <v>0</v>
      </c>
      <c r="F332" s="42">
        <f t="shared" si="101"/>
        <v>0</v>
      </c>
      <c r="G332" s="42">
        <f t="shared" si="102"/>
        <v>0</v>
      </c>
    </row>
    <row r="333" spans="1:7" outlineLevel="2">
      <c r="A333" s="2">
        <f t="shared" si="100"/>
        <v>33</v>
      </c>
      <c r="B333" s="2">
        <f t="shared" si="103"/>
        <v>337</v>
      </c>
      <c r="D333" s="42">
        <f>+SUMIF(Balance!A:A,B:B,Balance!H:H)</f>
        <v>0</v>
      </c>
      <c r="E333" s="42">
        <f>+SUMIF(Balance!A:A,B:B,Balance!I:I)</f>
        <v>0</v>
      </c>
      <c r="F333" s="42">
        <f t="shared" si="101"/>
        <v>0</v>
      </c>
      <c r="G333" s="42">
        <f t="shared" si="102"/>
        <v>0</v>
      </c>
    </row>
    <row r="334" spans="1:7" outlineLevel="2">
      <c r="A334" s="2">
        <f t="shared" si="100"/>
        <v>33</v>
      </c>
      <c r="B334" s="2">
        <f t="shared" si="103"/>
        <v>338</v>
      </c>
      <c r="D334" s="42">
        <f>+SUMIF(Balance!A:A,B:B,Balance!H:H)</f>
        <v>0</v>
      </c>
      <c r="E334" s="42">
        <f>+SUMIF(Balance!A:A,B:B,Balance!I:I)</f>
        <v>0</v>
      </c>
      <c r="F334" s="42">
        <f t="shared" si="101"/>
        <v>0</v>
      </c>
      <c r="G334" s="42">
        <f t="shared" si="102"/>
        <v>0</v>
      </c>
    </row>
    <row r="335" spans="1:7" outlineLevel="2">
      <c r="A335" s="2">
        <f t="shared" si="100"/>
        <v>33</v>
      </c>
      <c r="B335" s="2">
        <f t="shared" si="103"/>
        <v>339</v>
      </c>
      <c r="D335" s="42">
        <f>+SUMIF(Balance!A:A,B:B,Balance!H:H)</f>
        <v>0</v>
      </c>
      <c r="E335" s="42">
        <f>+SUMIF(Balance!A:A,B:B,Balance!I:I)</f>
        <v>0</v>
      </c>
      <c r="F335" s="42">
        <f t="shared" si="101"/>
        <v>0</v>
      </c>
      <c r="G335" s="42">
        <f t="shared" si="102"/>
        <v>0</v>
      </c>
    </row>
    <row r="336" spans="1:7" outlineLevel="1">
      <c r="A336" s="40" t="s">
        <v>921</v>
      </c>
      <c r="B336" s="40"/>
      <c r="C336" s="40"/>
      <c r="D336" s="43">
        <f>SUBTOTAL(9,D326:D335)</f>
        <v>0</v>
      </c>
      <c r="E336" s="43">
        <f>SUBTOTAL(9,E326:E335)</f>
        <v>0</v>
      </c>
      <c r="F336" s="43">
        <f>SUBTOTAL(9,F326:F335)</f>
        <v>0</v>
      </c>
      <c r="G336" s="43">
        <f>SUBTOTAL(9,G326:G335)</f>
        <v>0</v>
      </c>
    </row>
    <row r="337" spans="1:7" outlineLevel="2">
      <c r="A337" s="2">
        <f t="shared" ref="A337:A346" si="104">VALUE(LEFT(B:B,2))</f>
        <v>34</v>
      </c>
      <c r="B337" s="2">
        <v>340</v>
      </c>
      <c r="D337" s="42">
        <f>+SUMIF(Balance!A:A,B:B,Balance!H:H)</f>
        <v>0</v>
      </c>
      <c r="E337" s="42">
        <f>+SUMIF(Balance!A:A,B:B,Balance!I:I)</f>
        <v>0</v>
      </c>
      <c r="F337" s="42">
        <f t="shared" ref="F337:F346" si="105">+IF(D337&gt;E337,D337-E337,0)</f>
        <v>0</v>
      </c>
      <c r="G337" s="42">
        <f t="shared" ref="G337:G346" si="106">+IF(E337&gt;D337,E337-D337,0)</f>
        <v>0</v>
      </c>
    </row>
    <row r="338" spans="1:7" outlineLevel="2">
      <c r="A338" s="2">
        <f t="shared" si="104"/>
        <v>34</v>
      </c>
      <c r="B338" s="2">
        <f t="shared" ref="B338:B346" si="107">+B337+1</f>
        <v>341</v>
      </c>
      <c r="D338" s="42">
        <f>+SUMIF(Balance!A:A,B:B,Balance!H:H)</f>
        <v>0</v>
      </c>
      <c r="E338" s="42">
        <f>+SUMIF(Balance!A:A,B:B,Balance!I:I)</f>
        <v>0</v>
      </c>
      <c r="F338" s="42">
        <f t="shared" si="105"/>
        <v>0</v>
      </c>
      <c r="G338" s="42">
        <f t="shared" si="106"/>
        <v>0</v>
      </c>
    </row>
    <row r="339" spans="1:7" outlineLevel="2">
      <c r="A339" s="2">
        <f t="shared" si="104"/>
        <v>34</v>
      </c>
      <c r="B339" s="2">
        <f t="shared" si="107"/>
        <v>342</v>
      </c>
      <c r="D339" s="42">
        <f>+SUMIF(Balance!A:A,B:B,Balance!H:H)</f>
        <v>0</v>
      </c>
      <c r="E339" s="42">
        <f>+SUMIF(Balance!A:A,B:B,Balance!I:I)</f>
        <v>0</v>
      </c>
      <c r="F339" s="42">
        <f t="shared" si="105"/>
        <v>0</v>
      </c>
      <c r="G339" s="42">
        <f t="shared" si="106"/>
        <v>0</v>
      </c>
    </row>
    <row r="340" spans="1:7" outlineLevel="2">
      <c r="A340" s="2">
        <f t="shared" si="104"/>
        <v>34</v>
      </c>
      <c r="B340" s="2">
        <f t="shared" si="107"/>
        <v>343</v>
      </c>
      <c r="D340" s="42">
        <f>+SUMIF(Balance!A:A,B:B,Balance!H:H)</f>
        <v>0</v>
      </c>
      <c r="E340" s="42">
        <f>+SUMIF(Balance!A:A,B:B,Balance!I:I)</f>
        <v>0</v>
      </c>
      <c r="F340" s="42">
        <f t="shared" si="105"/>
        <v>0</v>
      </c>
      <c r="G340" s="42">
        <f t="shared" si="106"/>
        <v>0</v>
      </c>
    </row>
    <row r="341" spans="1:7" outlineLevel="2">
      <c r="A341" s="2">
        <f t="shared" si="104"/>
        <v>34</v>
      </c>
      <c r="B341" s="2">
        <f t="shared" si="107"/>
        <v>344</v>
      </c>
      <c r="D341" s="42">
        <f>+SUMIF(Balance!A:A,B:B,Balance!H:H)</f>
        <v>0</v>
      </c>
      <c r="E341" s="42">
        <f>+SUMIF(Balance!A:A,B:B,Balance!I:I)</f>
        <v>0</v>
      </c>
      <c r="F341" s="42">
        <f t="shared" si="105"/>
        <v>0</v>
      </c>
      <c r="G341" s="42">
        <f t="shared" si="106"/>
        <v>0</v>
      </c>
    </row>
    <row r="342" spans="1:7" outlineLevel="2">
      <c r="A342" s="2">
        <f t="shared" si="104"/>
        <v>34</v>
      </c>
      <c r="B342" s="2">
        <f t="shared" si="107"/>
        <v>345</v>
      </c>
      <c r="D342" s="42">
        <f>+SUMIF(Balance!A:A,B:B,Balance!H:H)</f>
        <v>0</v>
      </c>
      <c r="E342" s="42">
        <f>+SUMIF(Balance!A:A,B:B,Balance!I:I)</f>
        <v>0</v>
      </c>
      <c r="F342" s="42">
        <f t="shared" si="105"/>
        <v>0</v>
      </c>
      <c r="G342" s="42">
        <f t="shared" si="106"/>
        <v>0</v>
      </c>
    </row>
    <row r="343" spans="1:7" outlineLevel="2">
      <c r="A343" s="2">
        <f t="shared" si="104"/>
        <v>34</v>
      </c>
      <c r="B343" s="2">
        <f t="shared" si="107"/>
        <v>346</v>
      </c>
      <c r="D343" s="42">
        <f>+SUMIF(Balance!A:A,B:B,Balance!H:H)</f>
        <v>0</v>
      </c>
      <c r="E343" s="42">
        <f>+SUMIF(Balance!A:A,B:B,Balance!I:I)</f>
        <v>0</v>
      </c>
      <c r="F343" s="42">
        <f t="shared" si="105"/>
        <v>0</v>
      </c>
      <c r="G343" s="42">
        <f t="shared" si="106"/>
        <v>0</v>
      </c>
    </row>
    <row r="344" spans="1:7" outlineLevel="2">
      <c r="A344" s="2">
        <f t="shared" si="104"/>
        <v>34</v>
      </c>
      <c r="B344" s="2">
        <f t="shared" si="107"/>
        <v>347</v>
      </c>
      <c r="D344" s="42">
        <f>+SUMIF(Balance!A:A,B:B,Balance!H:H)</f>
        <v>0</v>
      </c>
      <c r="E344" s="42">
        <f>+SUMIF(Balance!A:A,B:B,Balance!I:I)</f>
        <v>0</v>
      </c>
      <c r="F344" s="42">
        <f t="shared" si="105"/>
        <v>0</v>
      </c>
      <c r="G344" s="42">
        <f t="shared" si="106"/>
        <v>0</v>
      </c>
    </row>
    <row r="345" spans="1:7" outlineLevel="2">
      <c r="A345" s="2">
        <f t="shared" si="104"/>
        <v>34</v>
      </c>
      <c r="B345" s="2">
        <f t="shared" si="107"/>
        <v>348</v>
      </c>
      <c r="D345" s="42">
        <f>+SUMIF(Balance!A:A,B:B,Balance!H:H)</f>
        <v>0</v>
      </c>
      <c r="E345" s="42">
        <f>+SUMIF(Balance!A:A,B:B,Balance!I:I)</f>
        <v>0</v>
      </c>
      <c r="F345" s="42">
        <f t="shared" si="105"/>
        <v>0</v>
      </c>
      <c r="G345" s="42">
        <f t="shared" si="106"/>
        <v>0</v>
      </c>
    </row>
    <row r="346" spans="1:7" outlineLevel="2">
      <c r="A346" s="2">
        <f t="shared" si="104"/>
        <v>34</v>
      </c>
      <c r="B346" s="2">
        <f t="shared" si="107"/>
        <v>349</v>
      </c>
      <c r="D346" s="42">
        <f>+SUMIF(Balance!A:A,B:B,Balance!H:H)</f>
        <v>0</v>
      </c>
      <c r="E346" s="42">
        <f>+SUMIF(Balance!A:A,B:B,Balance!I:I)</f>
        <v>0</v>
      </c>
      <c r="F346" s="42">
        <f t="shared" si="105"/>
        <v>0</v>
      </c>
      <c r="G346" s="42">
        <f t="shared" si="106"/>
        <v>0</v>
      </c>
    </row>
    <row r="347" spans="1:7" outlineLevel="1">
      <c r="A347" s="40" t="s">
        <v>922</v>
      </c>
      <c r="B347" s="40"/>
      <c r="C347" s="40"/>
      <c r="D347" s="43">
        <f>SUBTOTAL(9,D337:D346)</f>
        <v>0</v>
      </c>
      <c r="E347" s="43">
        <f>SUBTOTAL(9,E337:E346)</f>
        <v>0</v>
      </c>
      <c r="F347" s="43">
        <f>SUBTOTAL(9,F337:F346)</f>
        <v>0</v>
      </c>
      <c r="G347" s="43">
        <f>SUBTOTAL(9,G337:G346)</f>
        <v>0</v>
      </c>
    </row>
    <row r="348" spans="1:7" outlineLevel="2">
      <c r="A348" s="4">
        <f t="shared" ref="A348:A357" si="108">VALUE(LEFT(B:B,2))</f>
        <v>35</v>
      </c>
      <c r="B348" s="4">
        <v>350</v>
      </c>
      <c r="C348" s="4"/>
      <c r="D348" s="42">
        <f>+SUMIF(Balance!A:A,B:B,Balance!H:H)</f>
        <v>0</v>
      </c>
      <c r="E348" s="42">
        <f>+SUMIF(Balance!A:A,B:B,Balance!I:I)</f>
        <v>0</v>
      </c>
      <c r="F348" s="42">
        <f t="shared" ref="F348:F357" si="109">+IF(D348&gt;E348,D348-E348,0)</f>
        <v>0</v>
      </c>
      <c r="G348" s="42">
        <f t="shared" ref="G348:G357" si="110">+IF(E348&gt;D348,E348-D348,0)</f>
        <v>0</v>
      </c>
    </row>
    <row r="349" spans="1:7" outlineLevel="2">
      <c r="A349" s="2">
        <f t="shared" si="108"/>
        <v>35</v>
      </c>
      <c r="B349" s="2">
        <f t="shared" ref="B349:B357" si="111">+B348+1</f>
        <v>351</v>
      </c>
      <c r="D349" s="42">
        <f>+SUMIF(Balance!A:A,B:B,Balance!H:H)</f>
        <v>0</v>
      </c>
      <c r="E349" s="42">
        <f>+SUMIF(Balance!A:A,B:B,Balance!I:I)</f>
        <v>0</v>
      </c>
      <c r="F349" s="42">
        <f t="shared" si="109"/>
        <v>0</v>
      </c>
      <c r="G349" s="42">
        <f t="shared" si="110"/>
        <v>0</v>
      </c>
    </row>
    <row r="350" spans="1:7" outlineLevel="2">
      <c r="A350" s="2">
        <f t="shared" si="108"/>
        <v>35</v>
      </c>
      <c r="B350" s="2">
        <f t="shared" si="111"/>
        <v>352</v>
      </c>
      <c r="D350" s="42">
        <f>+SUMIF(Balance!A:A,B:B,Balance!H:H)</f>
        <v>0</v>
      </c>
      <c r="E350" s="42">
        <f>+SUMIF(Balance!A:A,B:B,Balance!I:I)</f>
        <v>0</v>
      </c>
      <c r="F350" s="42">
        <f t="shared" si="109"/>
        <v>0</v>
      </c>
      <c r="G350" s="42">
        <f t="shared" si="110"/>
        <v>0</v>
      </c>
    </row>
    <row r="351" spans="1:7" outlineLevel="2">
      <c r="A351" s="2">
        <f t="shared" si="108"/>
        <v>35</v>
      </c>
      <c r="B351" s="2">
        <f t="shared" si="111"/>
        <v>353</v>
      </c>
      <c r="D351" s="42">
        <f>+SUMIF(Balance!A:A,B:B,Balance!H:H)</f>
        <v>0</v>
      </c>
      <c r="E351" s="42">
        <f>+SUMIF(Balance!A:A,B:B,Balance!I:I)</f>
        <v>0</v>
      </c>
      <c r="F351" s="42">
        <f t="shared" si="109"/>
        <v>0</v>
      </c>
      <c r="G351" s="42">
        <f t="shared" si="110"/>
        <v>0</v>
      </c>
    </row>
    <row r="352" spans="1:7" outlineLevel="2">
      <c r="A352" s="2">
        <f t="shared" si="108"/>
        <v>35</v>
      </c>
      <c r="B352" s="2">
        <f t="shared" si="111"/>
        <v>354</v>
      </c>
      <c r="D352" s="42">
        <f>+SUMIF(Balance!A:A,B:B,Balance!H:H)</f>
        <v>0</v>
      </c>
      <c r="E352" s="42">
        <f>+SUMIF(Balance!A:A,B:B,Balance!I:I)</f>
        <v>0</v>
      </c>
      <c r="F352" s="42">
        <f t="shared" si="109"/>
        <v>0</v>
      </c>
      <c r="G352" s="42">
        <f t="shared" si="110"/>
        <v>0</v>
      </c>
    </row>
    <row r="353" spans="1:7" outlineLevel="2">
      <c r="A353" s="2">
        <f t="shared" si="108"/>
        <v>35</v>
      </c>
      <c r="B353" s="2">
        <f t="shared" si="111"/>
        <v>355</v>
      </c>
      <c r="D353" s="42">
        <f>+SUMIF(Balance!A:A,B:B,Balance!H:H)</f>
        <v>673758588.49000001</v>
      </c>
      <c r="E353" s="42">
        <f>+SUMIF(Balance!A:A,B:B,Balance!I:I)</f>
        <v>0</v>
      </c>
      <c r="F353" s="42">
        <f t="shared" si="109"/>
        <v>673758588.49000001</v>
      </c>
      <c r="G353" s="42">
        <f t="shared" si="110"/>
        <v>0</v>
      </c>
    </row>
    <row r="354" spans="1:7" outlineLevel="2">
      <c r="A354" s="2">
        <f t="shared" si="108"/>
        <v>35</v>
      </c>
      <c r="B354" s="2">
        <f t="shared" si="111"/>
        <v>356</v>
      </c>
      <c r="D354" s="42">
        <f>+SUMIF(Balance!A:A,B:B,Balance!H:H)</f>
        <v>0</v>
      </c>
      <c r="E354" s="42">
        <f>+SUMIF(Balance!A:A,B:B,Balance!I:I)</f>
        <v>0</v>
      </c>
      <c r="F354" s="42">
        <f t="shared" si="109"/>
        <v>0</v>
      </c>
      <c r="G354" s="42">
        <f t="shared" si="110"/>
        <v>0</v>
      </c>
    </row>
    <row r="355" spans="1:7" outlineLevel="2">
      <c r="A355" s="2">
        <f t="shared" si="108"/>
        <v>35</v>
      </c>
      <c r="B355" s="2">
        <f t="shared" si="111"/>
        <v>357</v>
      </c>
      <c r="D355" s="42">
        <f>+SUMIF(Balance!A:A,B:B,Balance!H:H)</f>
        <v>0</v>
      </c>
      <c r="E355" s="42">
        <f>+SUMIF(Balance!A:A,B:B,Balance!I:I)</f>
        <v>0</v>
      </c>
      <c r="F355" s="42">
        <f t="shared" si="109"/>
        <v>0</v>
      </c>
      <c r="G355" s="42">
        <f t="shared" si="110"/>
        <v>0</v>
      </c>
    </row>
    <row r="356" spans="1:7" outlineLevel="2">
      <c r="A356" s="2">
        <f t="shared" si="108"/>
        <v>35</v>
      </c>
      <c r="B356" s="2">
        <f t="shared" si="111"/>
        <v>358</v>
      </c>
      <c r="D356" s="42">
        <f>+SUMIF(Balance!A:A,B:B,Balance!H:H)</f>
        <v>0</v>
      </c>
      <c r="E356" s="42">
        <f>+SUMIF(Balance!A:A,B:B,Balance!I:I)</f>
        <v>0</v>
      </c>
      <c r="F356" s="42">
        <f t="shared" si="109"/>
        <v>0</v>
      </c>
      <c r="G356" s="42">
        <f t="shared" si="110"/>
        <v>0</v>
      </c>
    </row>
    <row r="357" spans="1:7" outlineLevel="2">
      <c r="A357" s="2">
        <f t="shared" si="108"/>
        <v>35</v>
      </c>
      <c r="B357" s="2">
        <f t="shared" si="111"/>
        <v>359</v>
      </c>
      <c r="D357" s="42">
        <f>+SUMIF(Balance!A:A,B:B,Balance!H:H)</f>
        <v>0</v>
      </c>
      <c r="E357" s="42">
        <f>+SUMIF(Balance!A:A,B:B,Balance!I:I)</f>
        <v>0</v>
      </c>
      <c r="F357" s="42">
        <f t="shared" si="109"/>
        <v>0</v>
      </c>
      <c r="G357" s="42">
        <f t="shared" si="110"/>
        <v>0</v>
      </c>
    </row>
    <row r="358" spans="1:7" outlineLevel="1">
      <c r="A358" s="40" t="s">
        <v>923</v>
      </c>
      <c r="B358" s="40"/>
      <c r="C358" s="40"/>
      <c r="D358" s="43">
        <f>SUBTOTAL(9,D348:D357)</f>
        <v>673758588.49000001</v>
      </c>
      <c r="E358" s="43">
        <f>SUBTOTAL(9,E348:E357)</f>
        <v>0</v>
      </c>
      <c r="F358" s="43">
        <f>SUBTOTAL(9,F348:F357)</f>
        <v>673758588.49000001</v>
      </c>
      <c r="G358" s="43">
        <f>SUBTOTAL(9,G348:G357)</f>
        <v>0</v>
      </c>
    </row>
    <row r="359" spans="1:7" outlineLevel="2">
      <c r="A359" s="2">
        <f t="shared" ref="A359:A368" si="112">VALUE(LEFT(B:B,2))</f>
        <v>36</v>
      </c>
      <c r="B359" s="2">
        <v>360</v>
      </c>
      <c r="D359" s="42">
        <f>+SUMIF(Balance!A:A,B:B,Balance!H:H)</f>
        <v>0</v>
      </c>
      <c r="E359" s="42">
        <f>+SUMIF(Balance!A:A,B:B,Balance!I:I)</f>
        <v>0</v>
      </c>
      <c r="F359" s="42">
        <f t="shared" ref="F359:F368" si="113">+IF(D359&gt;E359,D359-E359,0)</f>
        <v>0</v>
      </c>
      <c r="G359" s="42">
        <f t="shared" ref="G359:G368" si="114">+IF(E359&gt;D359,E359-D359,0)</f>
        <v>0</v>
      </c>
    </row>
    <row r="360" spans="1:7" outlineLevel="2">
      <c r="A360" s="2">
        <f t="shared" si="112"/>
        <v>36</v>
      </c>
      <c r="B360" s="2">
        <f t="shared" ref="B360:B368" si="115">+B359+1</f>
        <v>361</v>
      </c>
      <c r="D360" s="42">
        <f>+SUMIF(Balance!A:A,B:B,Balance!H:H)</f>
        <v>0</v>
      </c>
      <c r="E360" s="42">
        <f>+SUMIF(Balance!A:A,B:B,Balance!I:I)</f>
        <v>0</v>
      </c>
      <c r="F360" s="42">
        <f t="shared" si="113"/>
        <v>0</v>
      </c>
      <c r="G360" s="42">
        <f t="shared" si="114"/>
        <v>0</v>
      </c>
    </row>
    <row r="361" spans="1:7" outlineLevel="2">
      <c r="A361" s="2">
        <f t="shared" si="112"/>
        <v>36</v>
      </c>
      <c r="B361" s="2">
        <f t="shared" si="115"/>
        <v>362</v>
      </c>
      <c r="D361" s="42">
        <f>+SUMIF(Balance!A:A,B:B,Balance!H:H)</f>
        <v>0</v>
      </c>
      <c r="E361" s="42">
        <f>+SUMIF(Balance!A:A,B:B,Balance!I:I)</f>
        <v>0</v>
      </c>
      <c r="F361" s="42">
        <f t="shared" si="113"/>
        <v>0</v>
      </c>
      <c r="G361" s="42">
        <f t="shared" si="114"/>
        <v>0</v>
      </c>
    </row>
    <row r="362" spans="1:7" outlineLevel="2">
      <c r="A362" s="2">
        <f t="shared" si="112"/>
        <v>36</v>
      </c>
      <c r="B362" s="2">
        <f t="shared" si="115"/>
        <v>363</v>
      </c>
      <c r="D362" s="42">
        <f>+SUMIF(Balance!A:A,B:B,Balance!H:H)</f>
        <v>0</v>
      </c>
      <c r="E362" s="42">
        <f>+SUMIF(Balance!A:A,B:B,Balance!I:I)</f>
        <v>0</v>
      </c>
      <c r="F362" s="42">
        <f t="shared" si="113"/>
        <v>0</v>
      </c>
      <c r="G362" s="42">
        <f t="shared" si="114"/>
        <v>0</v>
      </c>
    </row>
    <row r="363" spans="1:7" outlineLevel="2">
      <c r="A363" s="2">
        <f t="shared" si="112"/>
        <v>36</v>
      </c>
      <c r="B363" s="2">
        <f t="shared" si="115"/>
        <v>364</v>
      </c>
      <c r="D363" s="42">
        <f>+SUMIF(Balance!A:A,B:B,Balance!H:H)</f>
        <v>0</v>
      </c>
      <c r="E363" s="42">
        <f>+SUMIF(Balance!A:A,B:B,Balance!I:I)</f>
        <v>0</v>
      </c>
      <c r="F363" s="42">
        <f t="shared" si="113"/>
        <v>0</v>
      </c>
      <c r="G363" s="42">
        <f t="shared" si="114"/>
        <v>0</v>
      </c>
    </row>
    <row r="364" spans="1:7" outlineLevel="2">
      <c r="A364" s="2">
        <f t="shared" si="112"/>
        <v>36</v>
      </c>
      <c r="B364" s="2">
        <f t="shared" si="115"/>
        <v>365</v>
      </c>
      <c r="D364" s="42">
        <f>+SUMIF(Balance!A:A,B:B,Balance!H:H)</f>
        <v>0</v>
      </c>
      <c r="E364" s="42">
        <f>+SUMIF(Balance!A:A,B:B,Balance!I:I)</f>
        <v>0</v>
      </c>
      <c r="F364" s="42">
        <f t="shared" si="113"/>
        <v>0</v>
      </c>
      <c r="G364" s="42">
        <f t="shared" si="114"/>
        <v>0</v>
      </c>
    </row>
    <row r="365" spans="1:7" outlineLevel="2">
      <c r="A365" s="2">
        <f t="shared" si="112"/>
        <v>36</v>
      </c>
      <c r="B365" s="2">
        <f t="shared" si="115"/>
        <v>366</v>
      </c>
      <c r="D365" s="42">
        <f>+SUMIF(Balance!A:A,B:B,Balance!H:H)</f>
        <v>0</v>
      </c>
      <c r="E365" s="42">
        <f>+SUMIF(Balance!A:A,B:B,Balance!I:I)</f>
        <v>0</v>
      </c>
      <c r="F365" s="42">
        <f t="shared" si="113"/>
        <v>0</v>
      </c>
      <c r="G365" s="42">
        <f t="shared" si="114"/>
        <v>0</v>
      </c>
    </row>
    <row r="366" spans="1:7" outlineLevel="2">
      <c r="A366" s="2">
        <f t="shared" si="112"/>
        <v>36</v>
      </c>
      <c r="B366" s="2">
        <f t="shared" si="115"/>
        <v>367</v>
      </c>
      <c r="D366" s="42">
        <f>+SUMIF(Balance!A:A,B:B,Balance!H:H)</f>
        <v>0</v>
      </c>
      <c r="E366" s="42">
        <f>+SUMIF(Balance!A:A,B:B,Balance!I:I)</f>
        <v>0</v>
      </c>
      <c r="F366" s="42">
        <f t="shared" si="113"/>
        <v>0</v>
      </c>
      <c r="G366" s="42">
        <f t="shared" si="114"/>
        <v>0</v>
      </c>
    </row>
    <row r="367" spans="1:7" outlineLevel="2">
      <c r="A367" s="2">
        <f t="shared" si="112"/>
        <v>36</v>
      </c>
      <c r="B367" s="2">
        <f t="shared" si="115"/>
        <v>368</v>
      </c>
      <c r="D367" s="42">
        <f>+SUMIF(Balance!A:A,B:B,Balance!H:H)</f>
        <v>0</v>
      </c>
      <c r="E367" s="42">
        <f>+SUMIF(Balance!A:A,B:B,Balance!I:I)</f>
        <v>0</v>
      </c>
      <c r="F367" s="42">
        <f t="shared" si="113"/>
        <v>0</v>
      </c>
      <c r="G367" s="42">
        <f t="shared" si="114"/>
        <v>0</v>
      </c>
    </row>
    <row r="368" spans="1:7" outlineLevel="2">
      <c r="A368" s="2">
        <f t="shared" si="112"/>
        <v>36</v>
      </c>
      <c r="B368" s="2">
        <f t="shared" si="115"/>
        <v>369</v>
      </c>
      <c r="D368" s="42">
        <f>+SUMIF(Balance!A:A,B:B,Balance!H:H)</f>
        <v>0</v>
      </c>
      <c r="E368" s="42">
        <f>+SUMIF(Balance!A:A,B:B,Balance!I:I)</f>
        <v>0</v>
      </c>
      <c r="F368" s="42">
        <f t="shared" si="113"/>
        <v>0</v>
      </c>
      <c r="G368" s="42">
        <f t="shared" si="114"/>
        <v>0</v>
      </c>
    </row>
    <row r="369" spans="1:7" outlineLevel="1">
      <c r="A369" s="40" t="s">
        <v>924</v>
      </c>
      <c r="B369" s="40"/>
      <c r="C369" s="40"/>
      <c r="D369" s="43">
        <f>SUBTOTAL(9,D359:D368)</f>
        <v>0</v>
      </c>
      <c r="E369" s="43">
        <f>SUBTOTAL(9,E359:E368)</f>
        <v>0</v>
      </c>
      <c r="F369" s="43">
        <f>SUBTOTAL(9,F359:F368)</f>
        <v>0</v>
      </c>
      <c r="G369" s="43">
        <f>SUBTOTAL(9,G359:G368)</f>
        <v>0</v>
      </c>
    </row>
    <row r="370" spans="1:7" outlineLevel="2">
      <c r="A370" s="2">
        <f t="shared" ref="A370:A379" si="116">VALUE(LEFT(B:B,2))</f>
        <v>37</v>
      </c>
      <c r="B370" s="2">
        <v>370</v>
      </c>
      <c r="D370" s="42">
        <f>+SUMIF(Balance!A:A,B:B,Balance!H:H)</f>
        <v>0</v>
      </c>
      <c r="E370" s="42">
        <f>+SUMIF(Balance!A:A,B:B,Balance!I:I)</f>
        <v>0</v>
      </c>
      <c r="F370" s="42">
        <f t="shared" ref="F370:F379" si="117">+IF(D370&gt;E370,D370-E370,0)</f>
        <v>0</v>
      </c>
      <c r="G370" s="42">
        <f t="shared" ref="G370:G379" si="118">+IF(E370&gt;D370,E370-D370,0)</f>
        <v>0</v>
      </c>
    </row>
    <row r="371" spans="1:7" outlineLevel="2">
      <c r="A371" s="2">
        <f t="shared" si="116"/>
        <v>37</v>
      </c>
      <c r="B371" s="2">
        <f t="shared" ref="B371:B379" si="119">+B370+1</f>
        <v>371</v>
      </c>
      <c r="D371" s="42">
        <f>+SUMIF(Balance!A:A,B:B,Balance!H:H)</f>
        <v>0</v>
      </c>
      <c r="E371" s="42">
        <f>+SUMIF(Balance!A:A,B:B,Balance!I:I)</f>
        <v>0</v>
      </c>
      <c r="F371" s="42">
        <f t="shared" si="117"/>
        <v>0</v>
      </c>
      <c r="G371" s="42">
        <f t="shared" si="118"/>
        <v>0</v>
      </c>
    </row>
    <row r="372" spans="1:7" outlineLevel="2">
      <c r="A372" s="2">
        <f t="shared" si="116"/>
        <v>37</v>
      </c>
      <c r="B372" s="2">
        <f t="shared" si="119"/>
        <v>372</v>
      </c>
      <c r="D372" s="42">
        <f>+SUMIF(Balance!A:A,B:B,Balance!H:H)</f>
        <v>0</v>
      </c>
      <c r="E372" s="42">
        <f>+SUMIF(Balance!A:A,B:B,Balance!I:I)</f>
        <v>0</v>
      </c>
      <c r="F372" s="42">
        <f t="shared" si="117"/>
        <v>0</v>
      </c>
      <c r="G372" s="42">
        <f t="shared" si="118"/>
        <v>0</v>
      </c>
    </row>
    <row r="373" spans="1:7" outlineLevel="2">
      <c r="A373" s="2">
        <f t="shared" si="116"/>
        <v>37</v>
      </c>
      <c r="B373" s="2">
        <f t="shared" si="119"/>
        <v>373</v>
      </c>
      <c r="D373" s="42">
        <f>+SUMIF(Balance!A:A,B:B,Balance!H:H)</f>
        <v>0</v>
      </c>
      <c r="E373" s="42">
        <f>+SUMIF(Balance!A:A,B:B,Balance!I:I)</f>
        <v>0</v>
      </c>
      <c r="F373" s="42">
        <f t="shared" si="117"/>
        <v>0</v>
      </c>
      <c r="G373" s="42">
        <f t="shared" si="118"/>
        <v>0</v>
      </c>
    </row>
    <row r="374" spans="1:7" outlineLevel="2">
      <c r="A374" s="2">
        <f t="shared" si="116"/>
        <v>37</v>
      </c>
      <c r="B374" s="2">
        <f t="shared" si="119"/>
        <v>374</v>
      </c>
      <c r="D374" s="42">
        <f>+SUMIF(Balance!A:A,B:B,Balance!H:H)</f>
        <v>0</v>
      </c>
      <c r="E374" s="42">
        <f>+SUMIF(Balance!A:A,B:B,Balance!I:I)</f>
        <v>0</v>
      </c>
      <c r="F374" s="42">
        <f t="shared" si="117"/>
        <v>0</v>
      </c>
      <c r="G374" s="42">
        <f t="shared" si="118"/>
        <v>0</v>
      </c>
    </row>
    <row r="375" spans="1:7" outlineLevel="2">
      <c r="A375" s="2">
        <f t="shared" si="116"/>
        <v>37</v>
      </c>
      <c r="B375" s="2">
        <f t="shared" si="119"/>
        <v>375</v>
      </c>
      <c r="D375" s="42">
        <f>+SUMIF(Balance!A:A,B:B,Balance!H:H)</f>
        <v>0</v>
      </c>
      <c r="E375" s="42">
        <f>+SUMIF(Balance!A:A,B:B,Balance!I:I)</f>
        <v>0</v>
      </c>
      <c r="F375" s="42">
        <f t="shared" si="117"/>
        <v>0</v>
      </c>
      <c r="G375" s="42">
        <f t="shared" si="118"/>
        <v>0</v>
      </c>
    </row>
    <row r="376" spans="1:7" outlineLevel="2">
      <c r="A376" s="2">
        <f t="shared" si="116"/>
        <v>37</v>
      </c>
      <c r="B376" s="2">
        <f t="shared" si="119"/>
        <v>376</v>
      </c>
      <c r="D376" s="42">
        <f>+SUMIF(Balance!A:A,B:B,Balance!H:H)</f>
        <v>0</v>
      </c>
      <c r="E376" s="42">
        <f>+SUMIF(Balance!A:A,B:B,Balance!I:I)</f>
        <v>0</v>
      </c>
      <c r="F376" s="42">
        <f t="shared" si="117"/>
        <v>0</v>
      </c>
      <c r="G376" s="42">
        <f t="shared" si="118"/>
        <v>0</v>
      </c>
    </row>
    <row r="377" spans="1:7" outlineLevel="2">
      <c r="A377" s="2">
        <f t="shared" si="116"/>
        <v>37</v>
      </c>
      <c r="B377" s="2">
        <f t="shared" si="119"/>
        <v>377</v>
      </c>
      <c r="D377" s="42">
        <f>+SUMIF(Balance!A:A,B:B,Balance!H:H)</f>
        <v>0</v>
      </c>
      <c r="E377" s="42">
        <f>+SUMIF(Balance!A:A,B:B,Balance!I:I)</f>
        <v>0</v>
      </c>
      <c r="F377" s="42">
        <f t="shared" si="117"/>
        <v>0</v>
      </c>
      <c r="G377" s="42">
        <f t="shared" si="118"/>
        <v>0</v>
      </c>
    </row>
    <row r="378" spans="1:7" outlineLevel="2">
      <c r="A378" s="2">
        <f t="shared" si="116"/>
        <v>37</v>
      </c>
      <c r="B378" s="2">
        <f t="shared" si="119"/>
        <v>378</v>
      </c>
      <c r="D378" s="42">
        <f>+SUMIF(Balance!A:A,B:B,Balance!H:H)</f>
        <v>0</v>
      </c>
      <c r="E378" s="42">
        <f>+SUMIF(Balance!A:A,B:B,Balance!I:I)</f>
        <v>0</v>
      </c>
      <c r="F378" s="42">
        <f t="shared" si="117"/>
        <v>0</v>
      </c>
      <c r="G378" s="42">
        <f t="shared" si="118"/>
        <v>0</v>
      </c>
    </row>
    <row r="379" spans="1:7" outlineLevel="2">
      <c r="A379" s="2">
        <f t="shared" si="116"/>
        <v>37</v>
      </c>
      <c r="B379" s="2">
        <f t="shared" si="119"/>
        <v>379</v>
      </c>
      <c r="D379" s="42">
        <f>+SUMIF(Balance!A:A,B:B,Balance!H:H)</f>
        <v>0</v>
      </c>
      <c r="E379" s="42">
        <f>+SUMIF(Balance!A:A,B:B,Balance!I:I)</f>
        <v>0</v>
      </c>
      <c r="F379" s="42">
        <f t="shared" si="117"/>
        <v>0</v>
      </c>
      <c r="G379" s="42">
        <f t="shared" si="118"/>
        <v>0</v>
      </c>
    </row>
    <row r="380" spans="1:7" outlineLevel="1">
      <c r="A380" s="40" t="s">
        <v>925</v>
      </c>
      <c r="B380" s="40"/>
      <c r="C380" s="40"/>
      <c r="D380" s="43">
        <f>SUBTOTAL(9,D370:D379)</f>
        <v>0</v>
      </c>
      <c r="E380" s="43">
        <f>SUBTOTAL(9,E370:E379)</f>
        <v>0</v>
      </c>
      <c r="F380" s="43">
        <f>SUBTOTAL(9,F370:F379)</f>
        <v>0</v>
      </c>
      <c r="G380" s="43">
        <f>SUBTOTAL(9,G370:G379)</f>
        <v>0</v>
      </c>
    </row>
    <row r="381" spans="1:7" outlineLevel="2">
      <c r="A381" s="2">
        <f t="shared" ref="A381:A390" si="120">VALUE(LEFT(B:B,2))</f>
        <v>38</v>
      </c>
      <c r="B381" s="2">
        <v>380</v>
      </c>
      <c r="D381" s="42">
        <f>+SUMIF(Balance!A:A,B:B,Balance!H:H)</f>
        <v>0</v>
      </c>
      <c r="E381" s="42">
        <f>+SUMIF(Balance!A:A,B:B,Balance!I:I)</f>
        <v>0</v>
      </c>
      <c r="F381" s="42">
        <f t="shared" ref="F381:F390" si="121">+IF(D381&gt;E381,D381-E381,0)</f>
        <v>0</v>
      </c>
      <c r="G381" s="42">
        <f t="shared" ref="G381:G390" si="122">+IF(E381&gt;D381,E381-D381,0)</f>
        <v>0</v>
      </c>
    </row>
    <row r="382" spans="1:7" outlineLevel="2">
      <c r="A382" s="2">
        <f t="shared" si="120"/>
        <v>38</v>
      </c>
      <c r="B382" s="2">
        <f t="shared" ref="B382:B390" si="123">+B381+1</f>
        <v>381</v>
      </c>
      <c r="D382" s="42">
        <f>+SUMIF(Balance!A:A,B:B,Balance!H:H)</f>
        <v>0</v>
      </c>
      <c r="E382" s="42">
        <f>+SUMIF(Balance!A:A,B:B,Balance!I:I)</f>
        <v>0</v>
      </c>
      <c r="F382" s="42">
        <f t="shared" si="121"/>
        <v>0</v>
      </c>
      <c r="G382" s="42">
        <f t="shared" si="122"/>
        <v>0</v>
      </c>
    </row>
    <row r="383" spans="1:7" outlineLevel="2">
      <c r="A383" s="2">
        <f t="shared" si="120"/>
        <v>38</v>
      </c>
      <c r="B383" s="2">
        <f t="shared" si="123"/>
        <v>382</v>
      </c>
      <c r="D383" s="42">
        <f>+SUMIF(Balance!A:A,B:B,Balance!H:H)</f>
        <v>0</v>
      </c>
      <c r="E383" s="42">
        <f>+SUMIF(Balance!A:A,B:B,Balance!I:I)</f>
        <v>0</v>
      </c>
      <c r="F383" s="42">
        <f t="shared" si="121"/>
        <v>0</v>
      </c>
      <c r="G383" s="42">
        <f t="shared" si="122"/>
        <v>0</v>
      </c>
    </row>
    <row r="384" spans="1:7" outlineLevel="2">
      <c r="A384" s="2">
        <f t="shared" si="120"/>
        <v>38</v>
      </c>
      <c r="B384" s="2">
        <f t="shared" si="123"/>
        <v>383</v>
      </c>
      <c r="D384" s="42">
        <f>+SUMIF(Balance!A:A,B:B,Balance!H:H)</f>
        <v>0</v>
      </c>
      <c r="E384" s="42">
        <f>+SUMIF(Balance!A:A,B:B,Balance!I:I)</f>
        <v>0</v>
      </c>
      <c r="F384" s="42">
        <f t="shared" si="121"/>
        <v>0</v>
      </c>
      <c r="G384" s="42">
        <f t="shared" si="122"/>
        <v>0</v>
      </c>
    </row>
    <row r="385" spans="1:7" outlineLevel="2">
      <c r="A385" s="2">
        <f t="shared" si="120"/>
        <v>38</v>
      </c>
      <c r="B385" s="2">
        <f t="shared" si="123"/>
        <v>384</v>
      </c>
      <c r="D385" s="42">
        <f>+SUMIF(Balance!A:A,B:B,Balance!H:H)</f>
        <v>0</v>
      </c>
      <c r="E385" s="42">
        <f>+SUMIF(Balance!A:A,B:B,Balance!I:I)</f>
        <v>0</v>
      </c>
      <c r="F385" s="42">
        <f t="shared" si="121"/>
        <v>0</v>
      </c>
      <c r="G385" s="42">
        <f t="shared" si="122"/>
        <v>0</v>
      </c>
    </row>
    <row r="386" spans="1:7" outlineLevel="2">
      <c r="A386" s="2">
        <f t="shared" si="120"/>
        <v>38</v>
      </c>
      <c r="B386" s="2">
        <f t="shared" si="123"/>
        <v>385</v>
      </c>
      <c r="D386" s="42">
        <f>+SUMIF(Balance!A:A,B:B,Balance!H:H)</f>
        <v>0</v>
      </c>
      <c r="E386" s="42">
        <f>+SUMIF(Balance!A:A,B:B,Balance!I:I)</f>
        <v>0</v>
      </c>
      <c r="F386" s="42">
        <f t="shared" si="121"/>
        <v>0</v>
      </c>
      <c r="G386" s="42">
        <f t="shared" si="122"/>
        <v>0</v>
      </c>
    </row>
    <row r="387" spans="1:7" outlineLevel="2">
      <c r="A387" s="2">
        <f t="shared" si="120"/>
        <v>38</v>
      </c>
      <c r="B387" s="2">
        <f t="shared" si="123"/>
        <v>386</v>
      </c>
      <c r="D387" s="42">
        <f>+SUMIF(Balance!A:A,B:B,Balance!H:H)</f>
        <v>0</v>
      </c>
      <c r="E387" s="42">
        <f>+SUMIF(Balance!A:A,B:B,Balance!I:I)</f>
        <v>0</v>
      </c>
      <c r="F387" s="42">
        <f t="shared" si="121"/>
        <v>0</v>
      </c>
      <c r="G387" s="42">
        <f t="shared" si="122"/>
        <v>0</v>
      </c>
    </row>
    <row r="388" spans="1:7" outlineLevel="2">
      <c r="A388" s="2">
        <f t="shared" si="120"/>
        <v>38</v>
      </c>
      <c r="B388" s="2">
        <f t="shared" si="123"/>
        <v>387</v>
      </c>
      <c r="D388" s="42">
        <f>+SUMIF(Balance!A:A,B:B,Balance!H:H)</f>
        <v>0</v>
      </c>
      <c r="E388" s="42">
        <f>+SUMIF(Balance!A:A,B:B,Balance!I:I)</f>
        <v>0</v>
      </c>
      <c r="F388" s="42">
        <f t="shared" si="121"/>
        <v>0</v>
      </c>
      <c r="G388" s="42">
        <f t="shared" si="122"/>
        <v>0</v>
      </c>
    </row>
    <row r="389" spans="1:7" outlineLevel="2">
      <c r="A389" s="2">
        <f t="shared" si="120"/>
        <v>38</v>
      </c>
      <c r="B389" s="2">
        <f t="shared" si="123"/>
        <v>388</v>
      </c>
      <c r="D389" s="42">
        <f>+SUMIF(Balance!A:A,B:B,Balance!H:H)</f>
        <v>0</v>
      </c>
      <c r="E389" s="42">
        <f>+SUMIF(Balance!A:A,B:B,Balance!I:I)</f>
        <v>0</v>
      </c>
      <c r="F389" s="42">
        <f t="shared" si="121"/>
        <v>0</v>
      </c>
      <c r="G389" s="42">
        <f t="shared" si="122"/>
        <v>0</v>
      </c>
    </row>
    <row r="390" spans="1:7" outlineLevel="2">
      <c r="A390" s="2">
        <f t="shared" si="120"/>
        <v>38</v>
      </c>
      <c r="B390" s="2">
        <f t="shared" si="123"/>
        <v>389</v>
      </c>
      <c r="D390" s="42">
        <f>+SUMIF(Balance!A:A,B:B,Balance!H:H)</f>
        <v>0</v>
      </c>
      <c r="E390" s="42">
        <f>+SUMIF(Balance!A:A,B:B,Balance!I:I)</f>
        <v>0</v>
      </c>
      <c r="F390" s="42">
        <f t="shared" si="121"/>
        <v>0</v>
      </c>
      <c r="G390" s="42">
        <f t="shared" si="122"/>
        <v>0</v>
      </c>
    </row>
    <row r="391" spans="1:7" outlineLevel="1">
      <c r="A391" s="40" t="s">
        <v>926</v>
      </c>
      <c r="B391" s="40"/>
      <c r="C391" s="40"/>
      <c r="D391" s="43">
        <f>SUBTOTAL(9,D381:D390)</f>
        <v>0</v>
      </c>
      <c r="E391" s="43">
        <f>SUBTOTAL(9,E381:E390)</f>
        <v>0</v>
      </c>
      <c r="F391" s="43">
        <f>SUBTOTAL(9,F381:F390)</f>
        <v>0</v>
      </c>
      <c r="G391" s="43">
        <f>SUBTOTAL(9,G381:G390)</f>
        <v>0</v>
      </c>
    </row>
    <row r="392" spans="1:7" outlineLevel="2">
      <c r="A392" s="2">
        <f t="shared" ref="A392:A401" si="124">VALUE(LEFT(B:B,2))</f>
        <v>39</v>
      </c>
      <c r="B392" s="2">
        <v>390</v>
      </c>
      <c r="D392" s="42">
        <f>+SUMIF(Balance!A:A,B:B,Balance!H:H)</f>
        <v>0</v>
      </c>
      <c r="E392" s="42">
        <f>+SUMIF(Balance!A:A,B:B,Balance!I:I)</f>
        <v>0</v>
      </c>
      <c r="F392" s="42">
        <f t="shared" ref="F392:F401" si="125">+IF(D392&gt;E392,D392-E392,0)</f>
        <v>0</v>
      </c>
      <c r="G392" s="42">
        <f t="shared" ref="G392:G401" si="126">+IF(E392&gt;D392,E392-D392,0)</f>
        <v>0</v>
      </c>
    </row>
    <row r="393" spans="1:7" outlineLevel="2">
      <c r="A393" s="2">
        <f t="shared" si="124"/>
        <v>39</v>
      </c>
      <c r="B393" s="2">
        <f t="shared" ref="B393:B401" si="127">+B392+1</f>
        <v>391</v>
      </c>
      <c r="D393" s="42">
        <f>+SUMIF(Balance!A:A,B:B,Balance!H:H)</f>
        <v>0</v>
      </c>
      <c r="E393" s="42">
        <f>+SUMIF(Balance!A:A,B:B,Balance!I:I)</f>
        <v>0</v>
      </c>
      <c r="F393" s="42">
        <f t="shared" si="125"/>
        <v>0</v>
      </c>
      <c r="G393" s="42">
        <f t="shared" si="126"/>
        <v>0</v>
      </c>
    </row>
    <row r="394" spans="1:7" outlineLevel="2">
      <c r="A394" s="2">
        <f t="shared" si="124"/>
        <v>39</v>
      </c>
      <c r="B394" s="2">
        <f t="shared" si="127"/>
        <v>392</v>
      </c>
      <c r="D394" s="42">
        <f>+SUMIF(Balance!A:A,B:B,Balance!H:H)</f>
        <v>0</v>
      </c>
      <c r="E394" s="42">
        <f>+SUMIF(Balance!A:A,B:B,Balance!I:I)</f>
        <v>0</v>
      </c>
      <c r="F394" s="42">
        <f t="shared" si="125"/>
        <v>0</v>
      </c>
      <c r="G394" s="42">
        <f t="shared" si="126"/>
        <v>0</v>
      </c>
    </row>
    <row r="395" spans="1:7" outlineLevel="2">
      <c r="A395" s="2">
        <f t="shared" si="124"/>
        <v>39</v>
      </c>
      <c r="B395" s="2">
        <f t="shared" si="127"/>
        <v>393</v>
      </c>
      <c r="D395" s="42">
        <f>+SUMIF(Balance!A:A,B:B,Balance!H:H)</f>
        <v>0</v>
      </c>
      <c r="E395" s="42">
        <f>+SUMIF(Balance!A:A,B:B,Balance!I:I)</f>
        <v>0</v>
      </c>
      <c r="F395" s="42">
        <f t="shared" si="125"/>
        <v>0</v>
      </c>
      <c r="G395" s="42">
        <f t="shared" si="126"/>
        <v>0</v>
      </c>
    </row>
    <row r="396" spans="1:7" outlineLevel="2">
      <c r="A396" s="2">
        <f t="shared" si="124"/>
        <v>39</v>
      </c>
      <c r="B396" s="2">
        <f t="shared" si="127"/>
        <v>394</v>
      </c>
      <c r="D396" s="42">
        <f>+SUMIF(Balance!A:A,B:B,Balance!H:H)</f>
        <v>0</v>
      </c>
      <c r="E396" s="42">
        <f>+SUMIF(Balance!A:A,B:B,Balance!I:I)</f>
        <v>0</v>
      </c>
      <c r="F396" s="42">
        <f t="shared" si="125"/>
        <v>0</v>
      </c>
      <c r="G396" s="42">
        <f t="shared" si="126"/>
        <v>0</v>
      </c>
    </row>
    <row r="397" spans="1:7" outlineLevel="2">
      <c r="A397" s="2">
        <f t="shared" si="124"/>
        <v>39</v>
      </c>
      <c r="B397" s="2">
        <f t="shared" si="127"/>
        <v>395</v>
      </c>
      <c r="D397" s="42">
        <f>+SUMIF(Balance!A:A,B:B,Balance!H:H)</f>
        <v>0</v>
      </c>
      <c r="E397" s="42">
        <f>+SUMIF(Balance!A:A,B:B,Balance!I:I)</f>
        <v>0</v>
      </c>
      <c r="F397" s="42">
        <f t="shared" si="125"/>
        <v>0</v>
      </c>
      <c r="G397" s="42">
        <f t="shared" si="126"/>
        <v>0</v>
      </c>
    </row>
    <row r="398" spans="1:7" outlineLevel="2">
      <c r="A398" s="2">
        <f t="shared" si="124"/>
        <v>39</v>
      </c>
      <c r="B398" s="2">
        <f t="shared" si="127"/>
        <v>396</v>
      </c>
      <c r="D398" s="42">
        <f>+SUMIF(Balance!A:A,B:B,Balance!H:H)</f>
        <v>0</v>
      </c>
      <c r="E398" s="42">
        <f>+SUMIF(Balance!A:A,B:B,Balance!I:I)</f>
        <v>0</v>
      </c>
      <c r="F398" s="42">
        <f t="shared" si="125"/>
        <v>0</v>
      </c>
      <c r="G398" s="42">
        <f t="shared" si="126"/>
        <v>0</v>
      </c>
    </row>
    <row r="399" spans="1:7" outlineLevel="2">
      <c r="A399" s="2">
        <f t="shared" si="124"/>
        <v>39</v>
      </c>
      <c r="B399" s="2">
        <f t="shared" si="127"/>
        <v>397</v>
      </c>
      <c r="D399" s="42">
        <f>+SUMIF(Balance!A:A,B:B,Balance!H:H)</f>
        <v>0</v>
      </c>
      <c r="E399" s="42">
        <f>+SUMIF(Balance!A:A,B:B,Balance!I:I)</f>
        <v>0</v>
      </c>
      <c r="F399" s="42">
        <f t="shared" si="125"/>
        <v>0</v>
      </c>
      <c r="G399" s="42">
        <f t="shared" si="126"/>
        <v>0</v>
      </c>
    </row>
    <row r="400" spans="1:7" outlineLevel="2">
      <c r="A400" s="2">
        <f t="shared" si="124"/>
        <v>39</v>
      </c>
      <c r="B400" s="2">
        <f t="shared" si="127"/>
        <v>398</v>
      </c>
      <c r="D400" s="42">
        <f>+SUMIF(Balance!A:A,B:B,Balance!H:H)</f>
        <v>0</v>
      </c>
      <c r="E400" s="42">
        <f>+SUMIF(Balance!A:A,B:B,Balance!I:I)</f>
        <v>0</v>
      </c>
      <c r="F400" s="42">
        <f t="shared" si="125"/>
        <v>0</v>
      </c>
      <c r="G400" s="42">
        <f t="shared" si="126"/>
        <v>0</v>
      </c>
    </row>
    <row r="401" spans="1:7" outlineLevel="2">
      <c r="A401" s="2">
        <f t="shared" si="124"/>
        <v>39</v>
      </c>
      <c r="B401" s="2">
        <f t="shared" si="127"/>
        <v>399</v>
      </c>
      <c r="D401" s="42">
        <f>+SUMIF(Balance!A:A,B:B,Balance!H:H)</f>
        <v>0</v>
      </c>
      <c r="E401" s="42">
        <f>+SUMIF(Balance!A:A,B:B,Balance!I:I)</f>
        <v>0</v>
      </c>
      <c r="F401" s="42">
        <f t="shared" si="125"/>
        <v>0</v>
      </c>
      <c r="G401" s="42">
        <f t="shared" si="126"/>
        <v>0</v>
      </c>
    </row>
    <row r="402" spans="1:7" outlineLevel="1">
      <c r="A402" s="40" t="s">
        <v>927</v>
      </c>
      <c r="B402" s="40"/>
      <c r="C402" s="40"/>
      <c r="D402" s="43">
        <f>SUBTOTAL(9,D392:D401)</f>
        <v>0</v>
      </c>
      <c r="E402" s="43">
        <f>SUBTOTAL(9,E392:E401)</f>
        <v>0</v>
      </c>
      <c r="F402" s="43">
        <f>SUBTOTAL(9,F392:F401)</f>
        <v>0</v>
      </c>
      <c r="G402" s="43">
        <f>SUBTOTAL(9,G392:G401)</f>
        <v>0</v>
      </c>
    </row>
    <row r="403" spans="1:7" outlineLevel="2">
      <c r="A403" s="2">
        <f t="shared" ref="A403:A412" si="128">VALUE(LEFT(B:B,2))</f>
        <v>40</v>
      </c>
      <c r="B403" s="2">
        <v>400</v>
      </c>
      <c r="D403" s="42">
        <f>+SUMIF(Balance!A:A,B:B,Balance!H:H)</f>
        <v>0</v>
      </c>
      <c r="E403" s="42">
        <f>+SUMIF(Balance!A:A,B:B,Balance!I:I)</f>
        <v>0</v>
      </c>
      <c r="F403" s="42">
        <f t="shared" ref="F403:F412" si="129">+IF(D403&gt;E403,D403-E403,0)</f>
        <v>0</v>
      </c>
      <c r="G403" s="42">
        <f t="shared" ref="G403:G412" si="130">+IF(E403&gt;D403,E403-D403,0)</f>
        <v>0</v>
      </c>
    </row>
    <row r="404" spans="1:7" outlineLevel="2">
      <c r="A404" s="2">
        <f t="shared" si="128"/>
        <v>40</v>
      </c>
      <c r="B404" s="2">
        <f t="shared" ref="B404:B412" si="131">+B403+1</f>
        <v>401</v>
      </c>
      <c r="D404" s="42">
        <f>+SUMIF(Balance!A:A,B:B,Balance!H:H)</f>
        <v>0</v>
      </c>
      <c r="E404" s="42">
        <f>+SUMIF(Balance!A:A,B:B,Balance!I:I)</f>
        <v>633390210.25</v>
      </c>
      <c r="F404" s="42">
        <f>D404</f>
        <v>0</v>
      </c>
      <c r="G404" s="42">
        <f>E404</f>
        <v>633390210.25</v>
      </c>
    </row>
    <row r="405" spans="1:7" outlineLevel="2">
      <c r="A405" s="2">
        <f t="shared" si="128"/>
        <v>40</v>
      </c>
      <c r="B405" s="2">
        <f t="shared" si="131"/>
        <v>402</v>
      </c>
      <c r="D405" s="42">
        <f>+SUMIF(Balance!A:A,B:B,Balance!H:H)</f>
        <v>0</v>
      </c>
      <c r="E405" s="42">
        <f>+SUMIF(Balance!A:A,B:B,Balance!I:I)</f>
        <v>0</v>
      </c>
      <c r="F405" s="42">
        <f t="shared" si="129"/>
        <v>0</v>
      </c>
      <c r="G405" s="42">
        <f t="shared" si="130"/>
        <v>0</v>
      </c>
    </row>
    <row r="406" spans="1:7" outlineLevel="2">
      <c r="A406" s="2">
        <f t="shared" si="128"/>
        <v>40</v>
      </c>
      <c r="B406" s="2">
        <f t="shared" si="131"/>
        <v>403</v>
      </c>
      <c r="D406" s="42">
        <f>+SUMIF(Balance!A:A,B:B,Balance!H:H)</f>
        <v>0</v>
      </c>
      <c r="E406" s="42">
        <f>+SUMIF(Balance!A:A,B:B,Balance!I:I)</f>
        <v>0</v>
      </c>
      <c r="F406" s="42">
        <f t="shared" si="129"/>
        <v>0</v>
      </c>
      <c r="G406" s="42">
        <f t="shared" si="130"/>
        <v>0</v>
      </c>
    </row>
    <row r="407" spans="1:7" outlineLevel="2">
      <c r="A407" s="2">
        <f t="shared" si="128"/>
        <v>40</v>
      </c>
      <c r="B407" s="2">
        <f t="shared" si="131"/>
        <v>404</v>
      </c>
      <c r="D407" s="42">
        <f>+SUMIF(Balance!A:A,B:B,Balance!H:H)</f>
        <v>0</v>
      </c>
      <c r="E407" s="42">
        <f>+SUMIF(Balance!A:A,B:B,Balance!I:I)</f>
        <v>0</v>
      </c>
      <c r="F407" s="42">
        <f t="shared" si="129"/>
        <v>0</v>
      </c>
      <c r="G407" s="42">
        <f t="shared" si="130"/>
        <v>0</v>
      </c>
    </row>
    <row r="408" spans="1:7" outlineLevel="2">
      <c r="A408" s="2">
        <f t="shared" si="128"/>
        <v>40</v>
      </c>
      <c r="B408" s="2">
        <f t="shared" si="131"/>
        <v>405</v>
      </c>
      <c r="D408" s="42">
        <f>+SUMIF(Balance!A:A,B:B,Balance!H:H)</f>
        <v>0</v>
      </c>
      <c r="E408" s="42">
        <f>+SUMIF(Balance!A:A,B:B,Balance!I:I)</f>
        <v>0</v>
      </c>
      <c r="F408" s="42">
        <f t="shared" si="129"/>
        <v>0</v>
      </c>
      <c r="G408" s="42">
        <f t="shared" si="130"/>
        <v>0</v>
      </c>
    </row>
    <row r="409" spans="1:7" outlineLevel="2">
      <c r="A409" s="2">
        <f t="shared" si="128"/>
        <v>40</v>
      </c>
      <c r="B409" s="2">
        <f t="shared" si="131"/>
        <v>406</v>
      </c>
      <c r="D409" s="42">
        <f>+SUMIF(Balance!A:A,B:B,Balance!H:H)</f>
        <v>0</v>
      </c>
      <c r="E409" s="42">
        <f>+SUMIF(Balance!A:A,B:B,Balance!I:I)</f>
        <v>0</v>
      </c>
      <c r="F409" s="42">
        <f t="shared" si="129"/>
        <v>0</v>
      </c>
      <c r="G409" s="42">
        <f t="shared" si="130"/>
        <v>0</v>
      </c>
    </row>
    <row r="410" spans="1:7" outlineLevel="2">
      <c r="A410" s="2">
        <f t="shared" si="128"/>
        <v>40</v>
      </c>
      <c r="B410" s="2">
        <f t="shared" si="131"/>
        <v>407</v>
      </c>
      <c r="D410" s="42">
        <f>+SUMIF(Balance!A:A,B:B,Balance!H:H)</f>
        <v>0</v>
      </c>
      <c r="E410" s="42">
        <f>+SUMIF(Balance!A:A,B:B,Balance!I:I)</f>
        <v>0</v>
      </c>
      <c r="F410" s="42">
        <f t="shared" si="129"/>
        <v>0</v>
      </c>
      <c r="G410" s="42">
        <f t="shared" si="130"/>
        <v>0</v>
      </c>
    </row>
    <row r="411" spans="1:7" outlineLevel="2">
      <c r="A411" s="2">
        <f t="shared" si="128"/>
        <v>40</v>
      </c>
      <c r="B411" s="2">
        <f t="shared" si="131"/>
        <v>408</v>
      </c>
      <c r="D411" s="42">
        <f>+SUMIF(Balance!A:A,B:B,Balance!H:H)</f>
        <v>0</v>
      </c>
      <c r="E411" s="42">
        <f>+SUMIF(Balance!A:A,B:B,Balance!I:I)</f>
        <v>5179222200.3900003</v>
      </c>
      <c r="F411" s="42">
        <f t="shared" si="129"/>
        <v>0</v>
      </c>
      <c r="G411" s="42">
        <f t="shared" si="130"/>
        <v>5179222200.3900003</v>
      </c>
    </row>
    <row r="412" spans="1:7" outlineLevel="2">
      <c r="A412" s="2">
        <f t="shared" si="128"/>
        <v>40</v>
      </c>
      <c r="B412" s="2">
        <f t="shared" si="131"/>
        <v>409</v>
      </c>
      <c r="D412" s="42">
        <f>+SUMIF(Balance!A:A,B:B,Balance!H:H)</f>
        <v>12183777751.209999</v>
      </c>
      <c r="E412" s="42">
        <f>+SUMIF(Balance!A:A,B:B,Balance!I:I)</f>
        <v>0</v>
      </c>
      <c r="F412" s="42">
        <f t="shared" si="129"/>
        <v>12183777751.209999</v>
      </c>
      <c r="G412" s="42">
        <f t="shared" si="130"/>
        <v>0</v>
      </c>
    </row>
    <row r="413" spans="1:7" outlineLevel="1">
      <c r="A413" s="40" t="s">
        <v>928</v>
      </c>
      <c r="B413" s="40"/>
      <c r="C413" s="40"/>
      <c r="D413" s="43">
        <f>SUBTOTAL(9,D403:D412)</f>
        <v>12183777751.209999</v>
      </c>
      <c r="E413" s="43">
        <f>SUBTOTAL(9,E403:E412)</f>
        <v>5812612410.6400003</v>
      </c>
      <c r="F413" s="43">
        <f>SUBTOTAL(9,F403:F412)</f>
        <v>12183777751.209999</v>
      </c>
      <c r="G413" s="43">
        <f>SUBTOTAL(9,G403:G412)</f>
        <v>5812612410.6400003</v>
      </c>
    </row>
    <row r="414" spans="1:7" outlineLevel="2">
      <c r="A414" s="2">
        <f t="shared" ref="A414:A423" si="132">VALUE(LEFT(B:B,2))</f>
        <v>41</v>
      </c>
      <c r="B414" s="2">
        <v>410</v>
      </c>
      <c r="D414" s="42">
        <f>+SUMIF(Balance!A:A,B:B,Balance!H:H)</f>
        <v>0</v>
      </c>
      <c r="E414" s="42">
        <f>+SUMIF(Balance!A:A,B:B,Balance!I:I)</f>
        <v>0</v>
      </c>
      <c r="F414" s="42">
        <f t="shared" ref="F414:F423" si="133">+IF(D414&gt;E414,D414-E414,0)</f>
        <v>0</v>
      </c>
      <c r="G414" s="42">
        <f t="shared" ref="G414:G423" si="134">+IF(E414&gt;D414,E414-D414,0)</f>
        <v>0</v>
      </c>
    </row>
    <row r="415" spans="1:7" outlineLevel="2">
      <c r="A415" s="2">
        <f t="shared" si="132"/>
        <v>41</v>
      </c>
      <c r="B415" s="2">
        <f t="shared" ref="B415:B423" si="135">+B414+1</f>
        <v>411</v>
      </c>
      <c r="D415" s="42">
        <f>+SUMIF(Balance!A:A,B:B,Balance!H:H)</f>
        <v>2869479110.2399998</v>
      </c>
      <c r="E415" s="42">
        <f>+SUMIF(Balance!A:A,B:B,Balance!I:I)</f>
        <v>0</v>
      </c>
      <c r="F415" s="42">
        <f>D415</f>
        <v>2869479110.2399998</v>
      </c>
      <c r="G415" s="42">
        <f>+E415</f>
        <v>0</v>
      </c>
    </row>
    <row r="416" spans="1:7" outlineLevel="2">
      <c r="A416" s="2">
        <f t="shared" si="132"/>
        <v>41</v>
      </c>
      <c r="B416" s="2">
        <f t="shared" si="135"/>
        <v>412</v>
      </c>
      <c r="D416" s="42">
        <f>+SUMIF(Balance!A:A,B:B,Balance!H:H)</f>
        <v>0</v>
      </c>
      <c r="E416" s="42">
        <f>+SUMIF(Balance!A:A,B:B,Balance!I:I)</f>
        <v>0</v>
      </c>
      <c r="F416" s="42">
        <f t="shared" si="133"/>
        <v>0</v>
      </c>
      <c r="G416" s="42">
        <f t="shared" si="134"/>
        <v>0</v>
      </c>
    </row>
    <row r="417" spans="1:7" outlineLevel="2">
      <c r="A417" s="2">
        <f t="shared" si="132"/>
        <v>41</v>
      </c>
      <c r="B417" s="2">
        <f t="shared" si="135"/>
        <v>413</v>
      </c>
      <c r="D417" s="42">
        <f>+SUMIF(Balance!A:A,B:B,Balance!H:H)</f>
        <v>0</v>
      </c>
      <c r="E417" s="42">
        <f>+SUMIF(Balance!A:A,B:B,Balance!I:I)</f>
        <v>0</v>
      </c>
      <c r="F417" s="42">
        <f t="shared" si="133"/>
        <v>0</v>
      </c>
      <c r="G417" s="42">
        <f t="shared" si="134"/>
        <v>0</v>
      </c>
    </row>
    <row r="418" spans="1:7" outlineLevel="2">
      <c r="A418" s="2">
        <f t="shared" si="132"/>
        <v>41</v>
      </c>
      <c r="B418" s="2">
        <f t="shared" si="135"/>
        <v>414</v>
      </c>
      <c r="D418" s="42">
        <f>+SUMIF(Balance!A:A,B:B,Balance!H:H)</f>
        <v>0</v>
      </c>
      <c r="E418" s="42">
        <f>+SUMIF(Balance!A:A,B:B,Balance!I:I)</f>
        <v>0</v>
      </c>
      <c r="F418" s="42">
        <f t="shared" si="133"/>
        <v>0</v>
      </c>
      <c r="G418" s="42">
        <f t="shared" si="134"/>
        <v>0</v>
      </c>
    </row>
    <row r="419" spans="1:7" outlineLevel="2">
      <c r="A419" s="2">
        <f t="shared" si="132"/>
        <v>41</v>
      </c>
      <c r="B419" s="2">
        <f t="shared" si="135"/>
        <v>415</v>
      </c>
      <c r="D419" s="42">
        <f>+SUMIF(Balance!A:A,B:B,Balance!H:H)</f>
        <v>0</v>
      </c>
      <c r="E419" s="42">
        <f>+SUMIF(Balance!A:A,B:B,Balance!I:I)</f>
        <v>0</v>
      </c>
      <c r="F419" s="42">
        <f t="shared" si="133"/>
        <v>0</v>
      </c>
      <c r="G419" s="42">
        <f t="shared" si="134"/>
        <v>0</v>
      </c>
    </row>
    <row r="420" spans="1:7" outlineLevel="2">
      <c r="A420" s="2">
        <f t="shared" si="132"/>
        <v>41</v>
      </c>
      <c r="B420" s="2">
        <f t="shared" si="135"/>
        <v>416</v>
      </c>
      <c r="D420" s="42">
        <f>+SUMIF(Balance!A:A,B:B,Balance!H:H)</f>
        <v>0</v>
      </c>
      <c r="E420" s="42">
        <f>+SUMIF(Balance!A:A,B:B,Balance!I:I)</f>
        <v>0</v>
      </c>
      <c r="F420" s="42">
        <f t="shared" si="133"/>
        <v>0</v>
      </c>
      <c r="G420" s="42">
        <f t="shared" si="134"/>
        <v>0</v>
      </c>
    </row>
    <row r="421" spans="1:7" outlineLevel="2">
      <c r="A421" s="2">
        <f t="shared" si="132"/>
        <v>41</v>
      </c>
      <c r="B421" s="2">
        <f t="shared" si="135"/>
        <v>417</v>
      </c>
      <c r="D421" s="42">
        <f>+SUMIF(Balance!A:A,B:B,Balance!H:H)</f>
        <v>0</v>
      </c>
      <c r="E421" s="42">
        <f>+SUMIF(Balance!A:A,B:B,Balance!I:I)</f>
        <v>0</v>
      </c>
      <c r="F421" s="42">
        <f t="shared" si="133"/>
        <v>0</v>
      </c>
      <c r="G421" s="42">
        <f t="shared" si="134"/>
        <v>0</v>
      </c>
    </row>
    <row r="422" spans="1:7" outlineLevel="2">
      <c r="A422" s="2">
        <f t="shared" si="132"/>
        <v>41</v>
      </c>
      <c r="B422" s="2">
        <f t="shared" si="135"/>
        <v>418</v>
      </c>
      <c r="D422" s="42">
        <f>+SUMIF(Balance!A:A,B:B,Balance!H:H)</f>
        <v>0</v>
      </c>
      <c r="E422" s="42">
        <f>+SUMIF(Balance!A:A,B:B,Balance!I:I)</f>
        <v>0</v>
      </c>
      <c r="F422" s="42">
        <f t="shared" si="133"/>
        <v>0</v>
      </c>
      <c r="G422" s="42">
        <f t="shared" si="134"/>
        <v>0</v>
      </c>
    </row>
    <row r="423" spans="1:7" outlineLevel="2">
      <c r="A423" s="2">
        <f t="shared" si="132"/>
        <v>41</v>
      </c>
      <c r="B423" s="2">
        <f t="shared" si="135"/>
        <v>419</v>
      </c>
      <c r="D423" s="42">
        <f>+SUMIF(Balance!A:A,B:B,Balance!H:H)</f>
        <v>0</v>
      </c>
      <c r="E423" s="42">
        <f>+SUMIF(Balance!A:A,B:B,Balance!I:I)</f>
        <v>14396863385.24</v>
      </c>
      <c r="F423" s="42">
        <f t="shared" si="133"/>
        <v>0</v>
      </c>
      <c r="G423" s="42">
        <f t="shared" si="134"/>
        <v>14396863385.24</v>
      </c>
    </row>
    <row r="424" spans="1:7" outlineLevel="1">
      <c r="A424" s="40" t="s">
        <v>929</v>
      </c>
      <c r="B424" s="40"/>
      <c r="C424" s="40"/>
      <c r="D424" s="43">
        <f>SUBTOTAL(9,D414:D423)</f>
        <v>2869479110.2399998</v>
      </c>
      <c r="E424" s="43">
        <f>SUBTOTAL(9,E414:E423)</f>
        <v>14396863385.24</v>
      </c>
      <c r="F424" s="43">
        <f>SUBTOTAL(9,F414:F423)</f>
        <v>2869479110.2399998</v>
      </c>
      <c r="G424" s="43">
        <f>SUBTOTAL(9,G414:G423)</f>
        <v>14396863385.24</v>
      </c>
    </row>
    <row r="425" spans="1:7" outlineLevel="2">
      <c r="A425" s="2">
        <f t="shared" ref="A425:A434" si="136">VALUE(LEFT(B:B,2))</f>
        <v>42</v>
      </c>
      <c r="B425" s="2">
        <v>420</v>
      </c>
      <c r="D425" s="42">
        <f>+SUMIF(Balance!A:A,B:B,Balance!H:H)</f>
        <v>0</v>
      </c>
      <c r="E425" s="42">
        <f>+SUMIF(Balance!A:A,B:B,Balance!I:I)</f>
        <v>0</v>
      </c>
      <c r="F425" s="42">
        <f t="shared" ref="F425:F434" si="137">+IF(D425&gt;E425,D425-E425,0)</f>
        <v>0</v>
      </c>
      <c r="G425" s="42">
        <f t="shared" ref="G425:G434" si="138">+IF(E425&gt;D425,E425-D425,0)</f>
        <v>0</v>
      </c>
    </row>
    <row r="426" spans="1:7" outlineLevel="2">
      <c r="A426" s="2">
        <f t="shared" si="136"/>
        <v>42</v>
      </c>
      <c r="B426" s="2">
        <f t="shared" ref="B426:B432" si="139">+B425+1</f>
        <v>421</v>
      </c>
      <c r="D426" s="42">
        <f>+SUMIF(Balance!A:A,B:B,Balance!H:H)</f>
        <v>0</v>
      </c>
      <c r="E426" s="42">
        <f>+SUMIF(Balance!A:A,B:B,Balance!I:I)</f>
        <v>84400</v>
      </c>
      <c r="F426" s="42">
        <f t="shared" si="137"/>
        <v>0</v>
      </c>
      <c r="G426" s="42">
        <f t="shared" si="138"/>
        <v>84400</v>
      </c>
    </row>
    <row r="427" spans="1:7" outlineLevel="2">
      <c r="A427" s="2">
        <f t="shared" si="136"/>
        <v>42</v>
      </c>
      <c r="B427" s="2">
        <f t="shared" si="139"/>
        <v>422</v>
      </c>
      <c r="D427" s="42">
        <f>+SUMIF(Balance!A:A,B:B,Balance!H:H)</f>
        <v>0</v>
      </c>
      <c r="E427" s="42">
        <f>+SUMIF(Balance!A:A,B:B,Balance!I:I)</f>
        <v>0</v>
      </c>
      <c r="F427" s="42">
        <f t="shared" si="137"/>
        <v>0</v>
      </c>
      <c r="G427" s="42">
        <f t="shared" si="138"/>
        <v>0</v>
      </c>
    </row>
    <row r="428" spans="1:7" outlineLevel="2">
      <c r="A428" s="2">
        <f t="shared" si="136"/>
        <v>42</v>
      </c>
      <c r="B428" s="2">
        <f t="shared" si="139"/>
        <v>423</v>
      </c>
      <c r="D428" s="42">
        <f>+SUMIF(Balance!A:A,B:B,Balance!H:H)</f>
        <v>0</v>
      </c>
      <c r="E428" s="42">
        <f>+SUMIF(Balance!A:A,B:B,Balance!I:I)</f>
        <v>0</v>
      </c>
      <c r="F428" s="42">
        <f t="shared" si="137"/>
        <v>0</v>
      </c>
      <c r="G428" s="42">
        <f t="shared" si="138"/>
        <v>0</v>
      </c>
    </row>
    <row r="429" spans="1:7" outlineLevel="2">
      <c r="A429" s="2">
        <f t="shared" si="136"/>
        <v>42</v>
      </c>
      <c r="B429" s="2">
        <f t="shared" si="139"/>
        <v>424</v>
      </c>
      <c r="D429" s="42">
        <f>+SUMIF(Balance!A:A,B:B,Balance!H:H)</f>
        <v>0</v>
      </c>
      <c r="E429" s="42">
        <f>+SUMIF(Balance!A:A,B:B,Balance!I:I)</f>
        <v>0</v>
      </c>
      <c r="F429" s="42">
        <f t="shared" si="137"/>
        <v>0</v>
      </c>
      <c r="G429" s="42">
        <f t="shared" si="138"/>
        <v>0</v>
      </c>
    </row>
    <row r="430" spans="1:7" outlineLevel="2">
      <c r="A430" s="2">
        <f t="shared" si="136"/>
        <v>42</v>
      </c>
      <c r="B430" s="2">
        <f t="shared" si="139"/>
        <v>425</v>
      </c>
      <c r="D430" s="42">
        <f>+SUMIF(Balance!A:A,B:B,Balance!H:H)</f>
        <v>51887996.899999999</v>
      </c>
      <c r="E430" s="42">
        <f>+SUMIF(Balance!A:A,B:B,Balance!I:I)</f>
        <v>0</v>
      </c>
      <c r="F430" s="42">
        <f t="shared" si="137"/>
        <v>51887996.899999999</v>
      </c>
      <c r="G430" s="42">
        <f t="shared" si="138"/>
        <v>0</v>
      </c>
    </row>
    <row r="431" spans="1:7" outlineLevel="2">
      <c r="A431" s="2">
        <f t="shared" si="136"/>
        <v>42</v>
      </c>
      <c r="B431" s="2">
        <f t="shared" si="139"/>
        <v>426</v>
      </c>
      <c r="D431" s="42">
        <f>+SUMIF(Balance!A:A,B:B,Balance!H:H)</f>
        <v>0</v>
      </c>
      <c r="E431" s="42">
        <f>+SUMIF(Balance!A:A,B:B,Balance!I:I)</f>
        <v>0</v>
      </c>
      <c r="F431" s="42">
        <f t="shared" si="137"/>
        <v>0</v>
      </c>
      <c r="G431" s="42">
        <f t="shared" si="138"/>
        <v>0</v>
      </c>
    </row>
    <row r="432" spans="1:7" outlineLevel="2">
      <c r="A432" s="2">
        <f t="shared" si="136"/>
        <v>42</v>
      </c>
      <c r="B432" s="2">
        <f t="shared" si="139"/>
        <v>427</v>
      </c>
      <c r="D432" s="42">
        <f>+SUMIF(Balance!A:A,B:B,Balance!H:H)</f>
        <v>0</v>
      </c>
      <c r="E432" s="42">
        <f>+SUMIF(Balance!A:A,B:B,Balance!I:I)</f>
        <v>0</v>
      </c>
      <c r="F432" s="42">
        <f t="shared" si="137"/>
        <v>0</v>
      </c>
      <c r="G432" s="42">
        <f t="shared" si="138"/>
        <v>0</v>
      </c>
    </row>
    <row r="433" spans="1:7" outlineLevel="2">
      <c r="A433" s="2">
        <f t="shared" si="136"/>
        <v>42</v>
      </c>
      <c r="B433" s="2">
        <v>428</v>
      </c>
      <c r="D433" s="42">
        <f>+SUMIF(Balance!A:A,B:B,Balance!H:H)</f>
        <v>0</v>
      </c>
      <c r="E433" s="42">
        <f>+SUMIF(Balance!A:A,B:B,Balance!I:I)</f>
        <v>170638975</v>
      </c>
      <c r="F433" s="42">
        <f t="shared" si="137"/>
        <v>0</v>
      </c>
      <c r="G433" s="42">
        <f t="shared" si="138"/>
        <v>170638975</v>
      </c>
    </row>
    <row r="434" spans="1:7" outlineLevel="2">
      <c r="A434" s="2">
        <f t="shared" si="136"/>
        <v>42</v>
      </c>
      <c r="B434" s="2">
        <v>429</v>
      </c>
      <c r="D434" s="42">
        <f>+SUMIF(Balance!A:A,B:B,Balance!H:H)</f>
        <v>0</v>
      </c>
      <c r="E434" s="42">
        <f>+SUMIF(Balance!A:A,B:B,Balance!I:I)</f>
        <v>0</v>
      </c>
      <c r="F434" s="42">
        <f t="shared" si="137"/>
        <v>0</v>
      </c>
      <c r="G434" s="42">
        <f t="shared" si="138"/>
        <v>0</v>
      </c>
    </row>
    <row r="435" spans="1:7" outlineLevel="1">
      <c r="A435" s="40" t="s">
        <v>930</v>
      </c>
      <c r="B435" s="40"/>
      <c r="C435" s="40"/>
      <c r="D435" s="43">
        <f>SUBTOTAL(9,D425:D434)</f>
        <v>51887996.899999999</v>
      </c>
      <c r="E435" s="43">
        <f>SUBTOTAL(9,E425:E434)</f>
        <v>170723375</v>
      </c>
      <c r="F435" s="43">
        <f>SUBTOTAL(9,F425:F434)</f>
        <v>51887996.899999999</v>
      </c>
      <c r="G435" s="43">
        <f>SUBTOTAL(9,G425:G434)</f>
        <v>170723375</v>
      </c>
    </row>
    <row r="436" spans="1:7" outlineLevel="2">
      <c r="A436" s="2">
        <f t="shared" ref="A436:A445" si="140">VALUE(LEFT(B:B,2))</f>
        <v>43</v>
      </c>
      <c r="B436" s="2">
        <v>430</v>
      </c>
      <c r="D436" s="42">
        <f>+SUMIF(Balance!A:A,B:B,Balance!H:H)</f>
        <v>0</v>
      </c>
      <c r="E436" s="42">
        <f>+SUMIF(Balance!A:A,B:B,Balance!I:I)</f>
        <v>0</v>
      </c>
      <c r="F436" s="42">
        <f t="shared" ref="F436:F445" si="141">+IF(D436&gt;E436,D436-E436,0)</f>
        <v>0</v>
      </c>
      <c r="G436" s="42">
        <f t="shared" ref="G436:G445" si="142">+IF(E436&gt;D436,E436-D436,0)</f>
        <v>0</v>
      </c>
    </row>
    <row r="437" spans="1:7" outlineLevel="2">
      <c r="A437" s="2">
        <f t="shared" si="140"/>
        <v>43</v>
      </c>
      <c r="B437" s="2">
        <f t="shared" ref="B437:B443" si="143">+B436+1</f>
        <v>431</v>
      </c>
      <c r="D437" s="42">
        <f>+SUMIF(Balance!A:A,B:B,Balance!H:H)</f>
        <v>0</v>
      </c>
      <c r="E437" s="42">
        <f>+SUMIF(Balance!A:A,B:B,Balance!I:I)</f>
        <v>38091613</v>
      </c>
      <c r="F437" s="42">
        <f t="shared" si="141"/>
        <v>0</v>
      </c>
      <c r="G437" s="42">
        <f t="shared" si="142"/>
        <v>38091613</v>
      </c>
    </row>
    <row r="438" spans="1:7" outlineLevel="2">
      <c r="A438" s="2">
        <f t="shared" si="140"/>
        <v>43</v>
      </c>
      <c r="B438" s="2">
        <f t="shared" si="143"/>
        <v>432</v>
      </c>
      <c r="D438" s="42">
        <f>+SUMIF(Balance!A:A,B:B,Balance!H:H)</f>
        <v>0</v>
      </c>
      <c r="E438" s="42">
        <f>+SUMIF(Balance!A:A,B:B,Balance!I:I)</f>
        <v>556333</v>
      </c>
      <c r="F438" s="42">
        <f t="shared" si="141"/>
        <v>0</v>
      </c>
      <c r="G438" s="42">
        <f t="shared" si="142"/>
        <v>556333</v>
      </c>
    </row>
    <row r="439" spans="1:7" outlineLevel="2">
      <c r="A439" s="2">
        <f t="shared" si="140"/>
        <v>43</v>
      </c>
      <c r="B439" s="2">
        <f t="shared" si="143"/>
        <v>433</v>
      </c>
      <c r="D439" s="42">
        <f>+SUMIF(Balance!A:A,B:B,Balance!H:H)</f>
        <v>0</v>
      </c>
      <c r="E439" s="42">
        <f>+SUMIF(Balance!A:A,B:B,Balance!I:I)</f>
        <v>0</v>
      </c>
      <c r="F439" s="42">
        <f t="shared" si="141"/>
        <v>0</v>
      </c>
      <c r="G439" s="42">
        <f t="shared" si="142"/>
        <v>0</v>
      </c>
    </row>
    <row r="440" spans="1:7" outlineLevel="2">
      <c r="A440" s="2">
        <f t="shared" si="140"/>
        <v>43</v>
      </c>
      <c r="B440" s="2">
        <f t="shared" si="143"/>
        <v>434</v>
      </c>
      <c r="D440" s="42">
        <f>+SUMIF(Balance!A:A,B:B,Balance!H:H)</f>
        <v>0</v>
      </c>
      <c r="E440" s="42">
        <f>+SUMIF(Balance!A:A,B:B,Balance!I:I)</f>
        <v>0</v>
      </c>
      <c r="F440" s="42">
        <f t="shared" si="141"/>
        <v>0</v>
      </c>
      <c r="G440" s="42">
        <f t="shared" si="142"/>
        <v>0</v>
      </c>
    </row>
    <row r="441" spans="1:7" outlineLevel="2">
      <c r="A441" s="2">
        <f t="shared" si="140"/>
        <v>43</v>
      </c>
      <c r="B441" s="2">
        <f t="shared" si="143"/>
        <v>435</v>
      </c>
      <c r="D441" s="42">
        <f>+SUMIF(Balance!A:A,B:B,Balance!H:H)</f>
        <v>0</v>
      </c>
      <c r="E441" s="42">
        <f>+SUMIF(Balance!A:A,B:B,Balance!I:I)</f>
        <v>0</v>
      </c>
      <c r="F441" s="42">
        <f t="shared" si="141"/>
        <v>0</v>
      </c>
      <c r="G441" s="42">
        <f t="shared" si="142"/>
        <v>0</v>
      </c>
    </row>
    <row r="442" spans="1:7" outlineLevel="2">
      <c r="A442" s="2">
        <f t="shared" si="140"/>
        <v>43</v>
      </c>
      <c r="B442" s="2">
        <f t="shared" si="143"/>
        <v>436</v>
      </c>
      <c r="D442" s="42">
        <f>+SUMIF(Balance!A:A,B:B,Balance!H:H)</f>
        <v>0</v>
      </c>
      <c r="E442" s="42">
        <f>+SUMIF(Balance!A:A,B:B,Balance!I:I)</f>
        <v>0</v>
      </c>
      <c r="F442" s="42">
        <f t="shared" si="141"/>
        <v>0</v>
      </c>
      <c r="G442" s="42">
        <f t="shared" si="142"/>
        <v>0</v>
      </c>
    </row>
    <row r="443" spans="1:7" outlineLevel="2">
      <c r="A443" s="2">
        <f t="shared" si="140"/>
        <v>43</v>
      </c>
      <c r="B443" s="2">
        <f t="shared" si="143"/>
        <v>437</v>
      </c>
      <c r="D443" s="42">
        <f>+SUMIF(Balance!A:A,B:B,Balance!H:H)</f>
        <v>0</v>
      </c>
      <c r="E443" s="42">
        <f>+SUMIF(Balance!A:A,B:B,Balance!I:I)</f>
        <v>0</v>
      </c>
      <c r="F443" s="42">
        <f t="shared" si="141"/>
        <v>0</v>
      </c>
      <c r="G443" s="42">
        <f t="shared" si="142"/>
        <v>0</v>
      </c>
    </row>
    <row r="444" spans="1:7" outlineLevel="2">
      <c r="A444" s="2">
        <f t="shared" si="140"/>
        <v>43</v>
      </c>
      <c r="B444" s="2">
        <v>438</v>
      </c>
      <c r="D444" s="42">
        <f>+SUMIF(Balance!A:A,B:B,Balance!H:H)</f>
        <v>0</v>
      </c>
      <c r="E444" s="42">
        <f>+SUMIF(Balance!A:A,B:B,Balance!I:I)</f>
        <v>0</v>
      </c>
      <c r="F444" s="42">
        <f t="shared" si="141"/>
        <v>0</v>
      </c>
      <c r="G444" s="42">
        <f t="shared" si="142"/>
        <v>0</v>
      </c>
    </row>
    <row r="445" spans="1:7" outlineLevel="2">
      <c r="A445" s="2">
        <f t="shared" si="140"/>
        <v>43</v>
      </c>
      <c r="B445" s="2">
        <v>439</v>
      </c>
      <c r="D445" s="42">
        <f>+SUMIF(Balance!A:A,B:B,Balance!H:H)</f>
        <v>0</v>
      </c>
      <c r="E445" s="42">
        <f>+SUMIF(Balance!A:A,B:B,Balance!I:I)</f>
        <v>0</v>
      </c>
      <c r="F445" s="42">
        <f t="shared" si="141"/>
        <v>0</v>
      </c>
      <c r="G445" s="42">
        <f t="shared" si="142"/>
        <v>0</v>
      </c>
    </row>
    <row r="446" spans="1:7" outlineLevel="1">
      <c r="A446" s="40" t="s">
        <v>931</v>
      </c>
      <c r="B446" s="40"/>
      <c r="C446" s="40"/>
      <c r="D446" s="43">
        <f>SUBTOTAL(9,D436:D445)</f>
        <v>0</v>
      </c>
      <c r="E446" s="43">
        <f>SUBTOTAL(9,E436:E445)</f>
        <v>38647946</v>
      </c>
      <c r="F446" s="43">
        <f>SUBTOTAL(9,F436:F445)</f>
        <v>0</v>
      </c>
      <c r="G446" s="43">
        <f>SUBTOTAL(9,G436:G445)</f>
        <v>38647946</v>
      </c>
    </row>
    <row r="447" spans="1:7" outlineLevel="2">
      <c r="A447" s="2">
        <f t="shared" ref="A447:A456" si="144">VALUE(LEFT(B:B,2))</f>
        <v>44</v>
      </c>
      <c r="B447" s="2">
        <v>440</v>
      </c>
      <c r="D447" s="42">
        <f>+SUMIF(Balance!A:A,B:B,Balance!H:H)</f>
        <v>0</v>
      </c>
      <c r="E447" s="42">
        <f>+SUMIF(Balance!A:A,B:B,Balance!I:I)</f>
        <v>0</v>
      </c>
      <c r="F447" s="42">
        <f t="shared" ref="F447:F456" si="145">+IF(D447&gt;E447,D447-E447,0)</f>
        <v>0</v>
      </c>
      <c r="G447" s="42">
        <f t="shared" ref="G447:G456" si="146">+IF(E447&gt;D447,E447-D447,0)</f>
        <v>0</v>
      </c>
    </row>
    <row r="448" spans="1:7" outlineLevel="2">
      <c r="A448" s="2">
        <f t="shared" si="144"/>
        <v>44</v>
      </c>
      <c r="B448" s="2">
        <f>+B447+1</f>
        <v>441</v>
      </c>
      <c r="D448" s="42">
        <f>+SUMIF(Balance!A:A,B:B,Balance!H:H)</f>
        <v>0</v>
      </c>
      <c r="E448" s="42">
        <f>+SUMIF(Balance!A:A,B:B,Balance!I:I)</f>
        <v>0</v>
      </c>
      <c r="F448" s="42">
        <f t="shared" si="145"/>
        <v>0</v>
      </c>
      <c r="G448" s="42">
        <f t="shared" si="146"/>
        <v>0</v>
      </c>
    </row>
    <row r="449" spans="1:7" outlineLevel="2">
      <c r="A449" s="2">
        <f t="shared" si="144"/>
        <v>44</v>
      </c>
      <c r="B449" s="2">
        <v>442</v>
      </c>
      <c r="D449" s="42">
        <f>+SUMIF(Balance!A:A,B:B,Balance!H:H)</f>
        <v>0</v>
      </c>
      <c r="E449" s="42">
        <f>+SUMIF(Balance!A:A,B:B,Balance!I:I)</f>
        <v>31343506.670000002</v>
      </c>
      <c r="F449" s="42">
        <f t="shared" si="145"/>
        <v>0</v>
      </c>
      <c r="G449" s="42">
        <f t="shared" si="146"/>
        <v>31343506.670000002</v>
      </c>
    </row>
    <row r="450" spans="1:7" outlineLevel="2">
      <c r="A450" s="2">
        <f t="shared" si="144"/>
        <v>44</v>
      </c>
      <c r="B450" s="2">
        <v>443</v>
      </c>
      <c r="D450" s="42">
        <f>+SUMIF(Balance!A:A,B:B,Balance!H:H)</f>
        <v>0</v>
      </c>
      <c r="E450" s="42">
        <f>+SUMIF(Balance!A:A,B:B,Balance!I:I)</f>
        <v>0</v>
      </c>
      <c r="F450" s="42">
        <f t="shared" si="145"/>
        <v>0</v>
      </c>
      <c r="G450" s="42">
        <f t="shared" si="146"/>
        <v>0</v>
      </c>
    </row>
    <row r="451" spans="1:7" outlineLevel="2">
      <c r="A451" s="2">
        <f t="shared" si="144"/>
        <v>44</v>
      </c>
      <c r="B451" s="2">
        <v>444</v>
      </c>
      <c r="D451" s="42">
        <f>+SUMIF(Balance!A:A,B:B,Balance!H:H)</f>
        <v>71172740.900000006</v>
      </c>
      <c r="E451" s="42">
        <f>+SUMIF(Balance!A:A,B:B,Balance!I:I)</f>
        <v>126440560.59999999</v>
      </c>
      <c r="F451" s="42">
        <f>D451</f>
        <v>71172740.900000006</v>
      </c>
      <c r="G451" s="42">
        <f>E451</f>
        <v>126440560.59999999</v>
      </c>
    </row>
    <row r="452" spans="1:7" outlineLevel="2">
      <c r="A452" s="2">
        <f t="shared" si="144"/>
        <v>44</v>
      </c>
      <c r="B452" s="2">
        <f>+B451+1</f>
        <v>445</v>
      </c>
      <c r="D452" s="42">
        <f>+SUMIF(Balance!A:A,B:B,Balance!H:H)</f>
        <v>1636714375.26</v>
      </c>
      <c r="E452" s="42">
        <f>+SUMIF(Balance!A:A,B:B,Balance!I:I)</f>
        <v>173219494.89000002</v>
      </c>
      <c r="F452" s="42">
        <f>+IF(D452&gt;E452,D452-E452,0)+E452</f>
        <v>1636714375.26</v>
      </c>
      <c r="G452" s="42">
        <f>+IF(E452&gt;D452,E452-D452,0)+E452</f>
        <v>173219494.89000002</v>
      </c>
    </row>
    <row r="453" spans="1:7" outlineLevel="2">
      <c r="A453" s="2">
        <f t="shared" si="144"/>
        <v>44</v>
      </c>
      <c r="B453" s="2">
        <f>+B452+1</f>
        <v>446</v>
      </c>
      <c r="D453" s="42">
        <f>+SUMIF(Balance!A:A,B:B,Balance!H:H)</f>
        <v>0</v>
      </c>
      <c r="E453" s="42">
        <f>+SUMIF(Balance!A:A,B:B,Balance!I:I)</f>
        <v>0</v>
      </c>
      <c r="F453" s="42">
        <f t="shared" si="145"/>
        <v>0</v>
      </c>
      <c r="G453" s="42">
        <f t="shared" si="146"/>
        <v>0</v>
      </c>
    </row>
    <row r="454" spans="1:7" outlineLevel="2">
      <c r="A454" s="2">
        <f t="shared" si="144"/>
        <v>44</v>
      </c>
      <c r="B454" s="2">
        <f>+B453+1</f>
        <v>447</v>
      </c>
      <c r="D454" s="42">
        <f>+SUMIF(Balance!A:A,B:B,Balance!H:H)</f>
        <v>0</v>
      </c>
      <c r="E454" s="42">
        <f>+SUMIF(Balance!A:A,B:B,Balance!I:I)</f>
        <v>0</v>
      </c>
      <c r="F454" s="42">
        <f t="shared" si="145"/>
        <v>0</v>
      </c>
      <c r="G454" s="42">
        <f t="shared" si="146"/>
        <v>0</v>
      </c>
    </row>
    <row r="455" spans="1:7" outlineLevel="2">
      <c r="A455" s="2">
        <f t="shared" si="144"/>
        <v>44</v>
      </c>
      <c r="B455" s="2">
        <v>448</v>
      </c>
      <c r="D455" s="42">
        <f>+SUMIF(Balance!A:A,B:B,Balance!H:H)</f>
        <v>0</v>
      </c>
      <c r="E455" s="42">
        <f>+SUMIF(Balance!A:A,B:B,Balance!I:I)</f>
        <v>104950982.5</v>
      </c>
      <c r="F455" s="42">
        <f t="shared" si="145"/>
        <v>0</v>
      </c>
      <c r="G455" s="42">
        <f t="shared" si="146"/>
        <v>104950982.5</v>
      </c>
    </row>
    <row r="456" spans="1:7" outlineLevel="2">
      <c r="A456" s="2">
        <f t="shared" si="144"/>
        <v>44</v>
      </c>
      <c r="B456" s="2">
        <f>+B455+1</f>
        <v>449</v>
      </c>
      <c r="D456" s="42">
        <f>+SUMIF(Balance!A:A,B:B,Balance!H:H)</f>
        <v>0</v>
      </c>
      <c r="E456" s="42">
        <f>+SUMIF(Balance!A:A,B:B,Balance!I:I)</f>
        <v>0</v>
      </c>
      <c r="F456" s="42">
        <f t="shared" si="145"/>
        <v>0</v>
      </c>
      <c r="G456" s="42">
        <f t="shared" si="146"/>
        <v>0</v>
      </c>
    </row>
    <row r="457" spans="1:7" outlineLevel="1">
      <c r="A457" s="40" t="s">
        <v>932</v>
      </c>
      <c r="B457" s="40"/>
      <c r="C457" s="40"/>
      <c r="D457" s="43">
        <f>SUBTOTAL(9,D447:D456)</f>
        <v>1707887116.1600001</v>
      </c>
      <c r="E457" s="43">
        <f>SUBTOTAL(9,E447:E456)</f>
        <v>435954544.65999997</v>
      </c>
      <c r="F457" s="43">
        <f>SUBTOTAL(9,F447:F456)</f>
        <v>1707887116.1600001</v>
      </c>
      <c r="G457" s="43">
        <f>SUBTOTAL(9,G447:G456)</f>
        <v>435954544.65999997</v>
      </c>
    </row>
    <row r="458" spans="1:7" outlineLevel="2">
      <c r="A458" s="2">
        <f t="shared" ref="A458:A467" si="147">VALUE(LEFT(B:B,2))</f>
        <v>45</v>
      </c>
      <c r="B458" s="2">
        <v>450</v>
      </c>
      <c r="D458" s="42">
        <f>+SUMIF(Balance!A:A,B:B,Balance!H:H)</f>
        <v>0</v>
      </c>
      <c r="E458" s="42">
        <f>+SUMIF(Balance!A:A,B:B,Balance!I:I)</f>
        <v>0</v>
      </c>
      <c r="F458" s="42">
        <f t="shared" ref="F458:F467" si="148">+IF(D458&gt;E458,D458-E458,0)</f>
        <v>0</v>
      </c>
      <c r="G458" s="42">
        <f t="shared" ref="G458:G467" si="149">+IF(E458&gt;D458,E458-D458,0)</f>
        <v>0</v>
      </c>
    </row>
    <row r="459" spans="1:7" outlineLevel="2">
      <c r="A459" s="2">
        <f t="shared" si="147"/>
        <v>45</v>
      </c>
      <c r="B459" s="2">
        <v>451</v>
      </c>
      <c r="D459" s="42">
        <f>+SUMIF(Balance!A:A,B:B,Balance!H:H)</f>
        <v>0</v>
      </c>
      <c r="E459" s="42">
        <f>+SUMIF(Balance!A:A,B:B,Balance!I:I)</f>
        <v>0</v>
      </c>
      <c r="F459" s="42">
        <f t="shared" si="148"/>
        <v>0</v>
      </c>
      <c r="G459" s="42">
        <f t="shared" si="149"/>
        <v>0</v>
      </c>
    </row>
    <row r="460" spans="1:7" outlineLevel="2">
      <c r="A460" s="2">
        <f t="shared" si="147"/>
        <v>45</v>
      </c>
      <c r="B460" s="2">
        <f t="shared" ref="B460:B467" si="150">+B459+1</f>
        <v>452</v>
      </c>
      <c r="D460" s="42">
        <f>+SUMIF(Balance!A:A,B:B,Balance!H:H)</f>
        <v>0</v>
      </c>
      <c r="E460" s="42">
        <f>+SUMIF(Balance!A:A,B:B,Balance!I:I)</f>
        <v>0</v>
      </c>
      <c r="F460" s="42">
        <f t="shared" si="148"/>
        <v>0</v>
      </c>
      <c r="G460" s="42">
        <f t="shared" si="149"/>
        <v>0</v>
      </c>
    </row>
    <row r="461" spans="1:7" outlineLevel="2">
      <c r="A461" s="2">
        <f t="shared" si="147"/>
        <v>45</v>
      </c>
      <c r="B461" s="2">
        <f t="shared" si="150"/>
        <v>453</v>
      </c>
      <c r="D461" s="42">
        <f>+SUMIF(Balance!A:A,B:B,Balance!H:H)</f>
        <v>0</v>
      </c>
      <c r="E461" s="42">
        <f>+SUMIF(Balance!A:A,B:B,Balance!I:I)</f>
        <v>0</v>
      </c>
      <c r="F461" s="42">
        <f t="shared" si="148"/>
        <v>0</v>
      </c>
      <c r="G461" s="42">
        <f t="shared" si="149"/>
        <v>0</v>
      </c>
    </row>
    <row r="462" spans="1:7" outlineLevel="2">
      <c r="A462" s="2">
        <f t="shared" si="147"/>
        <v>45</v>
      </c>
      <c r="B462" s="2">
        <f t="shared" si="150"/>
        <v>454</v>
      </c>
      <c r="D462" s="42">
        <f>+SUMIF(Balance!A:A,B:B,Balance!H:H)</f>
        <v>0</v>
      </c>
      <c r="E462" s="42">
        <f>+SUMIF(Balance!A:A,B:B,Balance!I:I)</f>
        <v>0</v>
      </c>
      <c r="F462" s="42">
        <f t="shared" si="148"/>
        <v>0</v>
      </c>
      <c r="G462" s="42">
        <f t="shared" si="149"/>
        <v>0</v>
      </c>
    </row>
    <row r="463" spans="1:7" outlineLevel="2">
      <c r="A463" s="2">
        <f t="shared" si="147"/>
        <v>45</v>
      </c>
      <c r="B463" s="2">
        <f t="shared" si="150"/>
        <v>455</v>
      </c>
      <c r="D463" s="42">
        <f>+SUMIF(Balance!A:A,B:B,Balance!H:H)</f>
        <v>0</v>
      </c>
      <c r="E463" s="42">
        <f>+SUMIF(Balance!A:A,B:B,Balance!I:I)</f>
        <v>4200027525.6599998</v>
      </c>
      <c r="F463" s="42">
        <f t="shared" si="148"/>
        <v>0</v>
      </c>
      <c r="G463" s="42">
        <f t="shared" si="149"/>
        <v>4200027525.6599998</v>
      </c>
    </row>
    <row r="464" spans="1:7" outlineLevel="2">
      <c r="A464" s="2">
        <f t="shared" si="147"/>
        <v>45</v>
      </c>
      <c r="B464" s="2">
        <f t="shared" si="150"/>
        <v>456</v>
      </c>
      <c r="D464" s="42">
        <f>+SUMIF(Balance!A:A,B:B,Balance!H:H)</f>
        <v>0</v>
      </c>
      <c r="E464" s="42">
        <f>+SUMIF(Balance!A:A,B:B,Balance!I:I)</f>
        <v>0</v>
      </c>
      <c r="F464" s="42">
        <f t="shared" si="148"/>
        <v>0</v>
      </c>
      <c r="G464" s="42">
        <f t="shared" si="149"/>
        <v>0</v>
      </c>
    </row>
    <row r="465" spans="1:7" outlineLevel="2">
      <c r="A465" s="2">
        <f t="shared" si="147"/>
        <v>45</v>
      </c>
      <c r="B465" s="2">
        <f t="shared" si="150"/>
        <v>457</v>
      </c>
      <c r="D465" s="42">
        <f>+SUMIF(Balance!A:A,B:B,Balance!H:H)</f>
        <v>0</v>
      </c>
      <c r="E465" s="42">
        <f>+SUMIF(Balance!A:A,B:B,Balance!I:I)</f>
        <v>0</v>
      </c>
      <c r="F465" s="42">
        <f t="shared" si="148"/>
        <v>0</v>
      </c>
      <c r="G465" s="42">
        <f t="shared" si="149"/>
        <v>0</v>
      </c>
    </row>
    <row r="466" spans="1:7" outlineLevel="2">
      <c r="A466" s="2">
        <f t="shared" si="147"/>
        <v>45</v>
      </c>
      <c r="B466" s="2">
        <f t="shared" si="150"/>
        <v>458</v>
      </c>
      <c r="D466" s="42">
        <f>+SUMIF(Balance!A:A,B:B,Balance!H:H)</f>
        <v>0</v>
      </c>
      <c r="E466" s="42">
        <f>+SUMIF(Balance!A:A,B:B,Balance!I:I)</f>
        <v>0</v>
      </c>
      <c r="F466" s="42">
        <f t="shared" si="148"/>
        <v>0</v>
      </c>
      <c r="G466" s="42">
        <f t="shared" si="149"/>
        <v>0</v>
      </c>
    </row>
    <row r="467" spans="1:7" outlineLevel="2">
      <c r="A467" s="2">
        <f t="shared" si="147"/>
        <v>45</v>
      </c>
      <c r="B467" s="2">
        <f t="shared" si="150"/>
        <v>459</v>
      </c>
      <c r="D467" s="42">
        <f>+SUMIF(Balance!A:A,B:B,Balance!H:H)</f>
        <v>0</v>
      </c>
      <c r="E467" s="42">
        <f>+SUMIF(Balance!A:A,B:B,Balance!I:I)</f>
        <v>0</v>
      </c>
      <c r="F467" s="42">
        <f t="shared" si="148"/>
        <v>0</v>
      </c>
      <c r="G467" s="42">
        <f t="shared" si="149"/>
        <v>0</v>
      </c>
    </row>
    <row r="468" spans="1:7" outlineLevel="1">
      <c r="A468" s="40" t="s">
        <v>933</v>
      </c>
      <c r="B468" s="40"/>
      <c r="C468" s="40"/>
      <c r="D468" s="43">
        <f>SUBTOTAL(9,D458:D467)</f>
        <v>0</v>
      </c>
      <c r="E468" s="43">
        <f>SUBTOTAL(9,E458:E467)</f>
        <v>4200027525.6599998</v>
      </c>
      <c r="F468" s="43">
        <f>SUBTOTAL(9,F458:F467)</f>
        <v>0</v>
      </c>
      <c r="G468" s="43">
        <f>SUBTOTAL(9,G458:G467)</f>
        <v>4200027525.6599998</v>
      </c>
    </row>
    <row r="469" spans="1:7" outlineLevel="2">
      <c r="A469" s="2">
        <f t="shared" ref="A469:A478" si="151">VALUE(LEFT(B:B,2))</f>
        <v>46</v>
      </c>
      <c r="B469" s="2">
        <v>460</v>
      </c>
      <c r="D469" s="42">
        <f>+SUMIF(Balance!A:A,B:B,Balance!H:H)</f>
        <v>0</v>
      </c>
      <c r="E469" s="42">
        <f>+SUMIF(Balance!A:A,B:B,Balance!I:I)</f>
        <v>0</v>
      </c>
      <c r="F469" s="42">
        <f t="shared" ref="F469:F478" si="152">+IF(D469&gt;E469,D469-E469,0)</f>
        <v>0</v>
      </c>
      <c r="G469" s="42">
        <f t="shared" ref="G469:G478" si="153">+IF(E469&gt;D469,E469-D469,0)</f>
        <v>0</v>
      </c>
    </row>
    <row r="470" spans="1:7" outlineLevel="2">
      <c r="A470" s="2">
        <f t="shared" si="151"/>
        <v>46</v>
      </c>
      <c r="B470" s="2">
        <f t="shared" ref="B470:B475" si="154">+B469+1</f>
        <v>461</v>
      </c>
      <c r="D470" s="42">
        <f>+SUMIF(Balance!A:A,B:B,Balance!H:H)</f>
        <v>0</v>
      </c>
      <c r="E470" s="42">
        <f>+SUMIF(Balance!A:A,B:B,Balance!I:I)</f>
        <v>0</v>
      </c>
      <c r="F470" s="42">
        <f t="shared" si="152"/>
        <v>0</v>
      </c>
      <c r="G470" s="42">
        <f t="shared" si="153"/>
        <v>0</v>
      </c>
    </row>
    <row r="471" spans="1:7" outlineLevel="2">
      <c r="A471" s="2">
        <f t="shared" si="151"/>
        <v>46</v>
      </c>
      <c r="B471" s="2">
        <f t="shared" si="154"/>
        <v>462</v>
      </c>
      <c r="D471" s="42">
        <f>+SUMIF(Balance!A:A,B:B,Balance!H:H)</f>
        <v>0</v>
      </c>
      <c r="E471" s="42">
        <f>+SUMIF(Balance!A:A,B:B,Balance!I:I)</f>
        <v>0</v>
      </c>
      <c r="F471" s="42">
        <f t="shared" si="152"/>
        <v>0</v>
      </c>
      <c r="G471" s="42">
        <f t="shared" si="153"/>
        <v>0</v>
      </c>
    </row>
    <row r="472" spans="1:7" outlineLevel="2">
      <c r="A472" s="2">
        <f t="shared" si="151"/>
        <v>46</v>
      </c>
      <c r="B472" s="2">
        <f t="shared" si="154"/>
        <v>463</v>
      </c>
      <c r="D472" s="42">
        <f>+SUMIF(Balance!A:A,B:B,Balance!H:H)</f>
        <v>0</v>
      </c>
      <c r="E472" s="42">
        <f>+SUMIF(Balance!A:A,B:B,Balance!I:I)</f>
        <v>0</v>
      </c>
      <c r="F472" s="42">
        <f t="shared" si="152"/>
        <v>0</v>
      </c>
      <c r="G472" s="42">
        <f t="shared" si="153"/>
        <v>0</v>
      </c>
    </row>
    <row r="473" spans="1:7" outlineLevel="2">
      <c r="A473" s="2">
        <f t="shared" si="151"/>
        <v>46</v>
      </c>
      <c r="B473" s="2">
        <f t="shared" si="154"/>
        <v>464</v>
      </c>
      <c r="D473" s="42">
        <f>+SUMIF(Balance!A:A,B:B,Balance!H:H)</f>
        <v>0</v>
      </c>
      <c r="E473" s="42">
        <f>+SUMIF(Balance!A:A,B:B,Balance!I:I)</f>
        <v>0</v>
      </c>
      <c r="F473" s="42">
        <f t="shared" si="152"/>
        <v>0</v>
      </c>
      <c r="G473" s="42">
        <f t="shared" si="153"/>
        <v>0</v>
      </c>
    </row>
    <row r="474" spans="1:7" outlineLevel="2">
      <c r="A474" s="2">
        <f t="shared" si="151"/>
        <v>46</v>
      </c>
      <c r="B474" s="2">
        <f t="shared" si="154"/>
        <v>465</v>
      </c>
      <c r="D474" s="42">
        <f>+SUMIF(Balance!A:A,B:B,Balance!H:H)</f>
        <v>0</v>
      </c>
      <c r="E474" s="42">
        <f>+SUMIF(Balance!A:A,B:B,Balance!I:I)</f>
        <v>0</v>
      </c>
      <c r="F474" s="42">
        <f t="shared" si="152"/>
        <v>0</v>
      </c>
      <c r="G474" s="42">
        <f t="shared" si="153"/>
        <v>0</v>
      </c>
    </row>
    <row r="475" spans="1:7" outlineLevel="2">
      <c r="A475" s="2">
        <f t="shared" si="151"/>
        <v>46</v>
      </c>
      <c r="B475" s="2">
        <f t="shared" si="154"/>
        <v>466</v>
      </c>
      <c r="D475" s="42">
        <f>+SUMIF(Balance!A:A,B:B,Balance!H:H)</f>
        <v>0</v>
      </c>
      <c r="E475" s="42">
        <f>+SUMIF(Balance!A:A,B:B,Balance!I:I)</f>
        <v>0</v>
      </c>
      <c r="F475" s="42">
        <f t="shared" si="152"/>
        <v>0</v>
      </c>
      <c r="G475" s="42">
        <f t="shared" si="153"/>
        <v>0</v>
      </c>
    </row>
    <row r="476" spans="1:7" outlineLevel="2">
      <c r="A476" s="2">
        <f t="shared" si="151"/>
        <v>46</v>
      </c>
      <c r="B476" s="2">
        <v>467</v>
      </c>
      <c r="D476" s="42">
        <f>+SUMIF(Balance!A:A,B:B,Balance!H:H)</f>
        <v>2016431437.78</v>
      </c>
      <c r="E476" s="42">
        <f>+SUMIF(Balance!A:A,B:B,Balance!I:I)</f>
        <v>0</v>
      </c>
      <c r="F476" s="42">
        <f>+IF(D476&gt;E476,D476-E476,0)</f>
        <v>2016431437.78</v>
      </c>
      <c r="G476" s="42">
        <f t="shared" si="153"/>
        <v>0</v>
      </c>
    </row>
    <row r="477" spans="1:7" outlineLevel="2">
      <c r="A477" s="2">
        <f t="shared" si="151"/>
        <v>46</v>
      </c>
      <c r="B477" s="2">
        <v>468</v>
      </c>
      <c r="D477" s="42">
        <f>+SUMIF(Balance!A:A,B:B,Balance!H:H)</f>
        <v>0</v>
      </c>
      <c r="E477" s="42">
        <f>+SUMIF(Balance!A:A,B:B,Balance!I:I)</f>
        <v>0</v>
      </c>
      <c r="F477" s="42">
        <f t="shared" si="152"/>
        <v>0</v>
      </c>
      <c r="G477" s="42">
        <f t="shared" si="153"/>
        <v>0</v>
      </c>
    </row>
    <row r="478" spans="1:7" outlineLevel="2">
      <c r="A478" s="2">
        <f t="shared" si="151"/>
        <v>46</v>
      </c>
      <c r="B478" s="2">
        <v>469</v>
      </c>
      <c r="D478" s="42">
        <f>+SUMIF(Balance!A:A,B:B,Balance!H:H)</f>
        <v>0</v>
      </c>
      <c r="E478" s="42">
        <f>+SUMIF(Balance!A:A,B:B,Balance!I:I)</f>
        <v>0</v>
      </c>
      <c r="F478" s="42">
        <f t="shared" si="152"/>
        <v>0</v>
      </c>
      <c r="G478" s="42">
        <f t="shared" si="153"/>
        <v>0</v>
      </c>
    </row>
    <row r="479" spans="1:7" outlineLevel="1">
      <c r="A479" s="40" t="s">
        <v>934</v>
      </c>
      <c r="B479" s="40"/>
      <c r="C479" s="40"/>
      <c r="D479" s="43">
        <f>SUBTOTAL(9,D469:D478)</f>
        <v>2016431437.78</v>
      </c>
      <c r="E479" s="43">
        <f>SUBTOTAL(9,E469:E478)</f>
        <v>0</v>
      </c>
      <c r="F479" s="43">
        <f>SUBTOTAL(9,F469:F478)</f>
        <v>2016431437.78</v>
      </c>
      <c r="G479" s="43">
        <f>SUBTOTAL(9,G469:G478)</f>
        <v>0</v>
      </c>
    </row>
    <row r="480" spans="1:7" outlineLevel="2">
      <c r="A480" s="2">
        <f t="shared" ref="A480:A489" si="155">VALUE(LEFT(B:B,2))</f>
        <v>47</v>
      </c>
      <c r="B480" s="2">
        <v>470</v>
      </c>
      <c r="D480" s="42">
        <f>+SUMIF(Balance!A:A,B:B,Balance!H:H)</f>
        <v>0</v>
      </c>
      <c r="E480" s="42">
        <f>+SUMIF(Balance!A:A,B:B,Balance!I:I)</f>
        <v>0</v>
      </c>
      <c r="F480" s="42">
        <f t="shared" ref="F480:F489" si="156">+IF(D480&gt;E480,D480-E480,0)</f>
        <v>0</v>
      </c>
      <c r="G480" s="42">
        <f t="shared" ref="G480:G489" si="157">+IF(E480&gt;D480,E480-D480,0)</f>
        <v>0</v>
      </c>
    </row>
    <row r="481" spans="1:7" outlineLevel="2">
      <c r="A481" s="2">
        <f t="shared" si="155"/>
        <v>47</v>
      </c>
      <c r="B481" s="2">
        <f t="shared" ref="B481:B489" si="158">+B480+1</f>
        <v>471</v>
      </c>
      <c r="D481" s="42">
        <f>+SUMIF(Balance!A:A,B:B,Balance!H:H)</f>
        <v>0</v>
      </c>
      <c r="E481" s="42">
        <f>+SUMIF(Balance!A:A,B:B,Balance!I:I)</f>
        <v>0</v>
      </c>
      <c r="F481" s="42">
        <f t="shared" si="156"/>
        <v>0</v>
      </c>
      <c r="G481" s="42">
        <f t="shared" si="157"/>
        <v>0</v>
      </c>
    </row>
    <row r="482" spans="1:7" outlineLevel="2">
      <c r="A482" s="2">
        <f t="shared" si="155"/>
        <v>47</v>
      </c>
      <c r="B482" s="2">
        <f t="shared" si="158"/>
        <v>472</v>
      </c>
      <c r="D482" s="42">
        <f>+SUMIF(Balance!A:A,B:B,Balance!H:H)</f>
        <v>0</v>
      </c>
      <c r="E482" s="42">
        <f>+SUMIF(Balance!A:A,B:B,Balance!I:I)</f>
        <v>0</v>
      </c>
      <c r="F482" s="42">
        <f t="shared" si="156"/>
        <v>0</v>
      </c>
      <c r="G482" s="42">
        <f t="shared" si="157"/>
        <v>0</v>
      </c>
    </row>
    <row r="483" spans="1:7" outlineLevel="2">
      <c r="A483" s="2">
        <f t="shared" si="155"/>
        <v>47</v>
      </c>
      <c r="B483" s="2">
        <f t="shared" si="158"/>
        <v>473</v>
      </c>
      <c r="D483" s="42">
        <f>+SUMIF(Balance!A:A,B:B,Balance!H:H)</f>
        <v>0</v>
      </c>
      <c r="E483" s="42">
        <f>+SUMIF(Balance!A:A,B:B,Balance!I:I)</f>
        <v>0</v>
      </c>
      <c r="F483" s="42">
        <f t="shared" si="156"/>
        <v>0</v>
      </c>
      <c r="G483" s="42">
        <f t="shared" si="157"/>
        <v>0</v>
      </c>
    </row>
    <row r="484" spans="1:7" outlineLevel="2">
      <c r="A484" s="2">
        <f t="shared" si="155"/>
        <v>47</v>
      </c>
      <c r="B484" s="2">
        <f t="shared" si="158"/>
        <v>474</v>
      </c>
      <c r="D484" s="42">
        <f>+SUMIF(Balance!A:A,B:B,Balance!H:H)</f>
        <v>0</v>
      </c>
      <c r="E484" s="42">
        <f>+SUMIF(Balance!A:A,B:B,Balance!I:I)</f>
        <v>0</v>
      </c>
      <c r="F484" s="42">
        <f t="shared" si="156"/>
        <v>0</v>
      </c>
      <c r="G484" s="42">
        <f t="shared" si="157"/>
        <v>0</v>
      </c>
    </row>
    <row r="485" spans="1:7" outlineLevel="2">
      <c r="A485" s="2">
        <f t="shared" si="155"/>
        <v>47</v>
      </c>
      <c r="B485" s="2">
        <f t="shared" si="158"/>
        <v>475</v>
      </c>
      <c r="D485" s="42">
        <f>+SUMIF(Balance!A:A,B:B,Balance!H:H)</f>
        <v>0</v>
      </c>
      <c r="E485" s="42">
        <f>+SUMIF(Balance!A:A,B:B,Balance!I:I)</f>
        <v>0</v>
      </c>
      <c r="F485" s="42">
        <f t="shared" si="156"/>
        <v>0</v>
      </c>
      <c r="G485" s="42">
        <f t="shared" si="157"/>
        <v>0</v>
      </c>
    </row>
    <row r="486" spans="1:7" outlineLevel="2">
      <c r="A486" s="2">
        <f t="shared" si="155"/>
        <v>47</v>
      </c>
      <c r="B486" s="2">
        <f t="shared" si="158"/>
        <v>476</v>
      </c>
      <c r="D486" s="42">
        <f>+SUMIF(Balance!A:A,B:B,Balance!H:H)</f>
        <v>0</v>
      </c>
      <c r="E486" s="42">
        <f>+SUMIF(Balance!A:A,B:B,Balance!I:I)</f>
        <v>0</v>
      </c>
      <c r="F486" s="42">
        <f t="shared" si="156"/>
        <v>0</v>
      </c>
      <c r="G486" s="42">
        <f t="shared" si="157"/>
        <v>0</v>
      </c>
    </row>
    <row r="487" spans="1:7" outlineLevel="2">
      <c r="A487" s="2">
        <f t="shared" si="155"/>
        <v>47</v>
      </c>
      <c r="B487" s="2">
        <f t="shared" si="158"/>
        <v>477</v>
      </c>
      <c r="D487" s="42">
        <f>+SUMIF(Balance!A:A,B:B,Balance!H:H)</f>
        <v>0</v>
      </c>
      <c r="E487" s="42">
        <f>+SUMIF(Balance!A:A,B:B,Balance!I:I)</f>
        <v>0</v>
      </c>
      <c r="F487" s="42">
        <f t="shared" si="156"/>
        <v>0</v>
      </c>
      <c r="G487" s="42">
        <f t="shared" si="157"/>
        <v>0</v>
      </c>
    </row>
    <row r="488" spans="1:7" outlineLevel="2">
      <c r="A488" s="2">
        <f t="shared" si="155"/>
        <v>47</v>
      </c>
      <c r="B488" s="2">
        <f t="shared" si="158"/>
        <v>478</v>
      </c>
      <c r="D488" s="42">
        <f>+SUMIF(Balance!A:A,B:B,Balance!H:H)</f>
        <v>0</v>
      </c>
      <c r="E488" s="42">
        <f>+SUMIF(Balance!A:A,B:B,Balance!I:I)</f>
        <v>0</v>
      </c>
      <c r="F488" s="42">
        <f t="shared" si="156"/>
        <v>0</v>
      </c>
      <c r="G488" s="42">
        <f t="shared" si="157"/>
        <v>0</v>
      </c>
    </row>
    <row r="489" spans="1:7" outlineLevel="2">
      <c r="A489" s="2">
        <f t="shared" si="155"/>
        <v>47</v>
      </c>
      <c r="B489" s="2">
        <f t="shared" si="158"/>
        <v>479</v>
      </c>
      <c r="D489" s="42">
        <f>+SUMIF(Balance!A:A,B:B,Balance!H:H)</f>
        <v>0</v>
      </c>
      <c r="E489" s="42">
        <f>+SUMIF(Balance!A:A,B:B,Balance!I:I)</f>
        <v>0</v>
      </c>
      <c r="F489" s="42">
        <f t="shared" si="156"/>
        <v>0</v>
      </c>
      <c r="G489" s="42">
        <f t="shared" si="157"/>
        <v>0</v>
      </c>
    </row>
    <row r="490" spans="1:7" outlineLevel="1">
      <c r="A490" s="40" t="s">
        <v>935</v>
      </c>
      <c r="B490" s="40"/>
      <c r="C490" s="40"/>
      <c r="D490" s="43">
        <f>SUBTOTAL(9,D480:D489)</f>
        <v>0</v>
      </c>
      <c r="E490" s="43">
        <f>SUBTOTAL(9,E480:E489)</f>
        <v>0</v>
      </c>
      <c r="F490" s="43">
        <f>SUBTOTAL(9,F480:F489)</f>
        <v>0</v>
      </c>
      <c r="G490" s="43">
        <f>SUBTOTAL(9,G480:G489)</f>
        <v>0</v>
      </c>
    </row>
    <row r="491" spans="1:7" outlineLevel="2">
      <c r="A491" s="2">
        <f t="shared" ref="A491:A500" si="159">VALUE(LEFT(B:B,2))</f>
        <v>48</v>
      </c>
      <c r="B491" s="2">
        <v>480</v>
      </c>
      <c r="D491" s="42">
        <f>+SUMIF(Balance!A:A,B:B,Balance!H:H)</f>
        <v>0</v>
      </c>
      <c r="E491" s="42">
        <f>+SUMIF(Balance!A:A,B:B,Balance!I:I)</f>
        <v>0</v>
      </c>
      <c r="F491" s="42">
        <f t="shared" ref="F491:F500" si="160">+IF(D491&gt;E491,D491-E491,0)</f>
        <v>0</v>
      </c>
      <c r="G491" s="42">
        <f t="shared" ref="G491:G500" si="161">+IF(E491&gt;D491,E491-D491,0)</f>
        <v>0</v>
      </c>
    </row>
    <row r="492" spans="1:7" outlineLevel="2">
      <c r="A492" s="2">
        <f t="shared" si="159"/>
        <v>48</v>
      </c>
      <c r="B492" s="2">
        <f t="shared" ref="B492:B498" si="162">+B491+1</f>
        <v>481</v>
      </c>
      <c r="D492" s="42">
        <f>+SUMIF(Balance!A:A,B:B,Balance!H:H)</f>
        <v>0</v>
      </c>
      <c r="E492" s="42">
        <f>+SUMIF(Balance!A:A,B:B,Balance!I:I)</f>
        <v>0</v>
      </c>
      <c r="F492" s="42">
        <f t="shared" si="160"/>
        <v>0</v>
      </c>
      <c r="G492" s="42">
        <f t="shared" si="161"/>
        <v>0</v>
      </c>
    </row>
    <row r="493" spans="1:7" outlineLevel="2">
      <c r="A493" s="2">
        <f t="shared" si="159"/>
        <v>48</v>
      </c>
      <c r="B493" s="2">
        <f t="shared" si="162"/>
        <v>482</v>
      </c>
      <c r="D493" s="42">
        <f>+SUMIF(Balance!A:A,B:B,Balance!H:H)</f>
        <v>0</v>
      </c>
      <c r="E493" s="42">
        <f>+SUMIF(Balance!A:A,B:B,Balance!I:I)</f>
        <v>0</v>
      </c>
      <c r="F493" s="42">
        <f t="shared" si="160"/>
        <v>0</v>
      </c>
      <c r="G493" s="42">
        <f t="shared" si="161"/>
        <v>0</v>
      </c>
    </row>
    <row r="494" spans="1:7" outlineLevel="2">
      <c r="A494" s="2">
        <f t="shared" si="159"/>
        <v>48</v>
      </c>
      <c r="B494" s="2">
        <f t="shared" si="162"/>
        <v>483</v>
      </c>
      <c r="D494" s="42">
        <f>+SUMIF(Balance!A:A,B:B,Balance!H:H)</f>
        <v>0</v>
      </c>
      <c r="E494" s="42">
        <f>+SUMIF(Balance!A:A,B:B,Balance!I:I)</f>
        <v>0</v>
      </c>
      <c r="F494" s="42">
        <f t="shared" si="160"/>
        <v>0</v>
      </c>
      <c r="G494" s="42">
        <f t="shared" si="161"/>
        <v>0</v>
      </c>
    </row>
    <row r="495" spans="1:7" outlineLevel="2">
      <c r="A495" s="2">
        <f t="shared" si="159"/>
        <v>48</v>
      </c>
      <c r="B495" s="2">
        <f t="shared" si="162"/>
        <v>484</v>
      </c>
      <c r="D495" s="42">
        <f>+SUMIF(Balance!A:A,B:B,Balance!H:H)</f>
        <v>0</v>
      </c>
      <c r="E495" s="42">
        <f>+SUMIF(Balance!A:A,B:B,Balance!I:I)</f>
        <v>0</v>
      </c>
      <c r="F495" s="42">
        <f t="shared" si="160"/>
        <v>0</v>
      </c>
      <c r="G495" s="42">
        <f t="shared" si="161"/>
        <v>0</v>
      </c>
    </row>
    <row r="496" spans="1:7" outlineLevel="2">
      <c r="A496" s="2">
        <f t="shared" si="159"/>
        <v>48</v>
      </c>
      <c r="B496" s="2">
        <f t="shared" si="162"/>
        <v>485</v>
      </c>
      <c r="D496" s="42">
        <f>+SUMIF(Balance!A:A,B:B,Balance!H:H)</f>
        <v>0</v>
      </c>
      <c r="E496" s="42">
        <f>+SUMIF(Balance!A:A,B:B,Balance!I:I)</f>
        <v>0</v>
      </c>
      <c r="F496" s="42">
        <f t="shared" si="160"/>
        <v>0</v>
      </c>
      <c r="G496" s="42">
        <f t="shared" si="161"/>
        <v>0</v>
      </c>
    </row>
    <row r="497" spans="1:7" outlineLevel="2">
      <c r="A497" s="2">
        <f t="shared" si="159"/>
        <v>48</v>
      </c>
      <c r="B497" s="2">
        <f t="shared" si="162"/>
        <v>486</v>
      </c>
      <c r="D497" s="42">
        <f>+SUMIF(Balance!A:A,B:B,Balance!H:H)</f>
        <v>49786809.009999998</v>
      </c>
      <c r="E497" s="42">
        <f>+SUMIF(Balance!A:A,B:B,Balance!I:I)</f>
        <v>0</v>
      </c>
      <c r="F497" s="42">
        <f t="shared" si="160"/>
        <v>49786809.009999998</v>
      </c>
      <c r="G497" s="42">
        <f t="shared" si="161"/>
        <v>0</v>
      </c>
    </row>
    <row r="498" spans="1:7" outlineLevel="2">
      <c r="A498" s="2">
        <f t="shared" si="159"/>
        <v>48</v>
      </c>
      <c r="B498" s="2">
        <f t="shared" si="162"/>
        <v>487</v>
      </c>
      <c r="D498" s="42">
        <f>+SUMIF(Balance!A:A,B:B,Balance!H:H)</f>
        <v>0</v>
      </c>
      <c r="E498" s="42">
        <f>+SUMIF(Balance!A:A,B:B,Balance!I:I)</f>
        <v>0</v>
      </c>
      <c r="F498" s="42">
        <f t="shared" si="160"/>
        <v>0</v>
      </c>
      <c r="G498" s="42">
        <f t="shared" si="161"/>
        <v>0</v>
      </c>
    </row>
    <row r="499" spans="1:7" outlineLevel="2">
      <c r="A499" s="2">
        <f t="shared" si="159"/>
        <v>48</v>
      </c>
      <c r="B499" s="2">
        <v>488</v>
      </c>
      <c r="D499" s="42">
        <f>+SUMIF(Balance!A:A,B:B,Balance!H:H)</f>
        <v>0</v>
      </c>
      <c r="E499" s="42">
        <f>+SUMIF(Balance!A:A,B:B,Balance!I:I)</f>
        <v>0</v>
      </c>
      <c r="F499" s="42">
        <f t="shared" si="160"/>
        <v>0</v>
      </c>
      <c r="G499" s="42">
        <f t="shared" si="161"/>
        <v>0</v>
      </c>
    </row>
    <row r="500" spans="1:7" outlineLevel="2">
      <c r="A500" s="2">
        <f t="shared" si="159"/>
        <v>48</v>
      </c>
      <c r="B500" s="2">
        <v>489</v>
      </c>
      <c r="D500" s="42">
        <f>+SUMIF(Balance!A:A,B:B,Balance!H:H)</f>
        <v>0</v>
      </c>
      <c r="E500" s="42">
        <f>+SUMIF(Balance!A:A,B:B,Balance!I:I)</f>
        <v>0</v>
      </c>
      <c r="F500" s="42">
        <f t="shared" si="160"/>
        <v>0</v>
      </c>
      <c r="G500" s="42">
        <f t="shared" si="161"/>
        <v>0</v>
      </c>
    </row>
    <row r="501" spans="1:7" outlineLevel="1">
      <c r="A501" s="40" t="s">
        <v>936</v>
      </c>
      <c r="B501" s="40"/>
      <c r="C501" s="40"/>
      <c r="D501" s="43">
        <f>SUBTOTAL(9,D491:D500)</f>
        <v>49786809.009999998</v>
      </c>
      <c r="E501" s="43">
        <f>SUBTOTAL(9,E491:E500)</f>
        <v>0</v>
      </c>
      <c r="F501" s="43">
        <f>SUBTOTAL(9,F491:F500)</f>
        <v>49786809.009999998</v>
      </c>
      <c r="G501" s="43">
        <f>SUBTOTAL(9,G491:G500)</f>
        <v>0</v>
      </c>
    </row>
    <row r="502" spans="1:7" outlineLevel="2">
      <c r="A502" s="2">
        <f t="shared" ref="A502:A511" si="163">VALUE(LEFT(B:B,2))</f>
        <v>49</v>
      </c>
      <c r="B502" s="2">
        <v>490</v>
      </c>
      <c r="D502" s="42">
        <f>+SUMIF(Balance!A:A,B:B,Balance!H:H)</f>
        <v>0</v>
      </c>
      <c r="E502" s="42">
        <f>+SUMIF(Balance!A:A,B:B,Balance!I:I)</f>
        <v>0</v>
      </c>
      <c r="F502" s="42">
        <f t="shared" ref="F502:F511" si="164">+IF(D502&gt;E502,D502-E502,0)</f>
        <v>0</v>
      </c>
      <c r="G502" s="42">
        <f t="shared" ref="G502:G511" si="165">+IF(E502&gt;D502,E502-D502,0)</f>
        <v>0</v>
      </c>
    </row>
    <row r="503" spans="1:7" outlineLevel="2">
      <c r="A503" s="2">
        <f t="shared" si="163"/>
        <v>49</v>
      </c>
      <c r="B503" s="2">
        <f t="shared" ref="B503:B511" si="166">+B502+1</f>
        <v>491</v>
      </c>
      <c r="D503" s="42">
        <f>+SUMIF(Balance!A:A,B:B,Balance!H:H)</f>
        <v>0</v>
      </c>
      <c r="E503" s="42">
        <f>+SUMIF(Balance!A:A,B:B,Balance!I:I)</f>
        <v>0</v>
      </c>
      <c r="F503" s="42">
        <f t="shared" si="164"/>
        <v>0</v>
      </c>
      <c r="G503" s="42">
        <f t="shared" si="165"/>
        <v>0</v>
      </c>
    </row>
    <row r="504" spans="1:7" outlineLevel="2">
      <c r="A504" s="2">
        <f t="shared" si="163"/>
        <v>49</v>
      </c>
      <c r="B504" s="2">
        <f t="shared" si="166"/>
        <v>492</v>
      </c>
      <c r="D504" s="42">
        <f>+SUMIF(Balance!A:A,B:B,Balance!H:H)</f>
        <v>0</v>
      </c>
      <c r="E504" s="42">
        <f>+SUMIF(Balance!A:A,B:B,Balance!I:I)</f>
        <v>0</v>
      </c>
      <c r="F504" s="42">
        <f t="shared" si="164"/>
        <v>0</v>
      </c>
      <c r="G504" s="42">
        <f t="shared" si="165"/>
        <v>0</v>
      </c>
    </row>
    <row r="505" spans="1:7" outlineLevel="2">
      <c r="A505" s="2">
        <f t="shared" si="163"/>
        <v>49</v>
      </c>
      <c r="B505" s="2">
        <f t="shared" si="166"/>
        <v>493</v>
      </c>
      <c r="D505" s="42">
        <f>+SUMIF(Balance!A:A,B:B,Balance!H:H)</f>
        <v>0</v>
      </c>
      <c r="E505" s="42">
        <f>+SUMIF(Balance!A:A,B:B,Balance!I:I)</f>
        <v>0</v>
      </c>
      <c r="F505" s="42">
        <f t="shared" si="164"/>
        <v>0</v>
      </c>
      <c r="G505" s="42">
        <f t="shared" si="165"/>
        <v>0</v>
      </c>
    </row>
    <row r="506" spans="1:7" outlineLevel="2">
      <c r="A506" s="2">
        <f t="shared" si="163"/>
        <v>49</v>
      </c>
      <c r="B506" s="2">
        <f t="shared" si="166"/>
        <v>494</v>
      </c>
      <c r="D506" s="42">
        <f>+SUMIF(Balance!A:A,B:B,Balance!H:H)</f>
        <v>0</v>
      </c>
      <c r="E506" s="42">
        <f>+SUMIF(Balance!A:A,B:B,Balance!I:I)</f>
        <v>0</v>
      </c>
      <c r="F506" s="42">
        <f t="shared" si="164"/>
        <v>0</v>
      </c>
      <c r="G506" s="42">
        <f t="shared" si="165"/>
        <v>0</v>
      </c>
    </row>
    <row r="507" spans="1:7" outlineLevel="2">
      <c r="A507" s="2">
        <f t="shared" si="163"/>
        <v>49</v>
      </c>
      <c r="B507" s="2">
        <f t="shared" si="166"/>
        <v>495</v>
      </c>
      <c r="D507" s="42">
        <f>+SUMIF(Balance!A:A,B:B,Balance!H:H)</f>
        <v>0</v>
      </c>
      <c r="E507" s="42">
        <f>+SUMIF(Balance!A:A,B:B,Balance!I:I)</f>
        <v>0</v>
      </c>
      <c r="F507" s="42">
        <f t="shared" si="164"/>
        <v>0</v>
      </c>
      <c r="G507" s="42">
        <f t="shared" si="165"/>
        <v>0</v>
      </c>
    </row>
    <row r="508" spans="1:7" outlineLevel="2">
      <c r="A508" s="2">
        <f t="shared" si="163"/>
        <v>49</v>
      </c>
      <c r="B508" s="2">
        <f t="shared" si="166"/>
        <v>496</v>
      </c>
      <c r="D508" s="42">
        <f>+SUMIF(Balance!A:A,B:B,Balance!H:H)</f>
        <v>0</v>
      </c>
      <c r="E508" s="42">
        <f>+SUMIF(Balance!A:A,B:B,Balance!I:I)</f>
        <v>0</v>
      </c>
      <c r="F508" s="42">
        <f t="shared" si="164"/>
        <v>0</v>
      </c>
      <c r="G508" s="42">
        <f t="shared" si="165"/>
        <v>0</v>
      </c>
    </row>
    <row r="509" spans="1:7" outlineLevel="2">
      <c r="A509" s="2">
        <f t="shared" si="163"/>
        <v>49</v>
      </c>
      <c r="B509" s="2">
        <f t="shared" si="166"/>
        <v>497</v>
      </c>
      <c r="D509" s="42">
        <f>+SUMIF(Balance!A:A,B:B,Balance!H:H)</f>
        <v>0</v>
      </c>
      <c r="E509" s="42">
        <f>+SUMIF(Balance!A:A,B:B,Balance!I:I)</f>
        <v>0</v>
      </c>
      <c r="F509" s="42">
        <f t="shared" si="164"/>
        <v>0</v>
      </c>
      <c r="G509" s="42">
        <f t="shared" si="165"/>
        <v>0</v>
      </c>
    </row>
    <row r="510" spans="1:7" outlineLevel="2">
      <c r="A510" s="2">
        <f t="shared" si="163"/>
        <v>49</v>
      </c>
      <c r="B510" s="2">
        <f t="shared" si="166"/>
        <v>498</v>
      </c>
      <c r="D510" s="42">
        <f>+SUMIF(Balance!A:A,B:B,Balance!H:H)</f>
        <v>0</v>
      </c>
      <c r="E510" s="42">
        <f>+SUMIF(Balance!A:A,B:B,Balance!I:I)</f>
        <v>0</v>
      </c>
      <c r="F510" s="42">
        <f t="shared" si="164"/>
        <v>0</v>
      </c>
      <c r="G510" s="42">
        <f t="shared" si="165"/>
        <v>0</v>
      </c>
    </row>
    <row r="511" spans="1:7" outlineLevel="2">
      <c r="A511" s="2">
        <f t="shared" si="163"/>
        <v>49</v>
      </c>
      <c r="B511" s="2">
        <f t="shared" si="166"/>
        <v>499</v>
      </c>
      <c r="D511" s="42">
        <f>+SUMIF(Balance!A:A,B:B,Balance!H:H)</f>
        <v>0</v>
      </c>
      <c r="E511" s="42">
        <f>+SUMIF(Balance!A:A,B:B,Balance!I:I)</f>
        <v>0</v>
      </c>
      <c r="F511" s="42">
        <f t="shared" si="164"/>
        <v>0</v>
      </c>
      <c r="G511" s="42">
        <f t="shared" si="165"/>
        <v>0</v>
      </c>
    </row>
    <row r="512" spans="1:7" outlineLevel="1">
      <c r="A512" s="40" t="s">
        <v>937</v>
      </c>
      <c r="B512" s="40"/>
      <c r="C512" s="40"/>
      <c r="D512" s="43">
        <f>SUBTOTAL(9,D502:D511)</f>
        <v>0</v>
      </c>
      <c r="E512" s="43">
        <f>SUBTOTAL(9,E502:E511)</f>
        <v>0</v>
      </c>
      <c r="F512" s="43">
        <f>SUBTOTAL(9,F502:F511)</f>
        <v>0</v>
      </c>
      <c r="G512" s="43">
        <f>SUBTOTAL(9,G502:G511)</f>
        <v>0</v>
      </c>
    </row>
    <row r="513" spans="1:7" outlineLevel="2">
      <c r="A513" s="2">
        <f t="shared" ref="A513:A522" si="167">VALUE(LEFT(B:B,2))</f>
        <v>50</v>
      </c>
      <c r="B513" s="2">
        <v>500</v>
      </c>
      <c r="D513" s="42">
        <f>+SUMIF(Balance!A:A,B:B,Balance!H:H)</f>
        <v>0</v>
      </c>
      <c r="E513" s="42">
        <f>+SUMIF(Balance!A:A,B:B,Balance!I:I)</f>
        <v>0</v>
      </c>
      <c r="F513" s="42">
        <f t="shared" ref="F513:F522" si="168">+IF(D513&gt;E513,D513-E513,0)</f>
        <v>0</v>
      </c>
      <c r="G513" s="42">
        <f t="shared" ref="G513:G522" si="169">+IF(E513&gt;D513,E513-D513,0)</f>
        <v>0</v>
      </c>
    </row>
    <row r="514" spans="1:7" outlineLevel="2">
      <c r="A514" s="2">
        <f t="shared" si="167"/>
        <v>50</v>
      </c>
      <c r="B514" s="2">
        <f t="shared" ref="B514:B520" si="170">+B513+1</f>
        <v>501</v>
      </c>
      <c r="D514" s="42">
        <f>+SUMIF(Balance!A:A,B:B,Balance!H:H)</f>
        <v>0</v>
      </c>
      <c r="E514" s="42">
        <f>+SUMIF(Balance!A:A,B:B,Balance!I:I)</f>
        <v>0</v>
      </c>
      <c r="F514" s="42">
        <f t="shared" si="168"/>
        <v>0</v>
      </c>
      <c r="G514" s="42">
        <f t="shared" si="169"/>
        <v>0</v>
      </c>
    </row>
    <row r="515" spans="1:7" outlineLevel="2">
      <c r="A515" s="2">
        <f t="shared" si="167"/>
        <v>50</v>
      </c>
      <c r="B515" s="2">
        <f t="shared" si="170"/>
        <v>502</v>
      </c>
      <c r="D515" s="42">
        <f>+SUMIF(Balance!A:A,B:B,Balance!H:H)</f>
        <v>0</v>
      </c>
      <c r="E515" s="42">
        <f>+SUMIF(Balance!A:A,B:B,Balance!I:I)</f>
        <v>0</v>
      </c>
      <c r="F515" s="42">
        <f t="shared" si="168"/>
        <v>0</v>
      </c>
      <c r="G515" s="42">
        <f t="shared" si="169"/>
        <v>0</v>
      </c>
    </row>
    <row r="516" spans="1:7" outlineLevel="2">
      <c r="A516" s="2">
        <f t="shared" si="167"/>
        <v>50</v>
      </c>
      <c r="B516" s="2">
        <f t="shared" si="170"/>
        <v>503</v>
      </c>
      <c r="D516" s="42">
        <f>+SUMIF(Balance!A:A,B:B,Balance!H:H)</f>
        <v>0</v>
      </c>
      <c r="E516" s="42">
        <f>+SUMIF(Balance!A:A,B:B,Balance!I:I)</f>
        <v>0</v>
      </c>
      <c r="F516" s="42">
        <f t="shared" si="168"/>
        <v>0</v>
      </c>
      <c r="G516" s="42">
        <f t="shared" si="169"/>
        <v>0</v>
      </c>
    </row>
    <row r="517" spans="1:7" outlineLevel="2">
      <c r="A517" s="2">
        <f t="shared" si="167"/>
        <v>50</v>
      </c>
      <c r="B517" s="2">
        <f t="shared" si="170"/>
        <v>504</v>
      </c>
      <c r="D517" s="42">
        <f>+SUMIF(Balance!A:A,B:B,Balance!H:H)</f>
        <v>0</v>
      </c>
      <c r="E517" s="42">
        <f>+SUMIF(Balance!A:A,B:B,Balance!I:I)</f>
        <v>0</v>
      </c>
      <c r="F517" s="42">
        <f t="shared" si="168"/>
        <v>0</v>
      </c>
      <c r="G517" s="42">
        <f t="shared" si="169"/>
        <v>0</v>
      </c>
    </row>
    <row r="518" spans="1:7" outlineLevel="2">
      <c r="A518" s="2">
        <f t="shared" si="167"/>
        <v>50</v>
      </c>
      <c r="B518" s="2">
        <f t="shared" si="170"/>
        <v>505</v>
      </c>
      <c r="D518" s="42">
        <f>+SUMIF(Balance!A:A,B:B,Balance!H:H)</f>
        <v>0</v>
      </c>
      <c r="E518" s="42">
        <f>+SUMIF(Balance!A:A,B:B,Balance!I:I)</f>
        <v>0</v>
      </c>
      <c r="F518" s="42">
        <f t="shared" si="168"/>
        <v>0</v>
      </c>
      <c r="G518" s="42">
        <f t="shared" si="169"/>
        <v>0</v>
      </c>
    </row>
    <row r="519" spans="1:7" outlineLevel="2">
      <c r="A519" s="2">
        <f t="shared" si="167"/>
        <v>50</v>
      </c>
      <c r="B519" s="2">
        <f t="shared" si="170"/>
        <v>506</v>
      </c>
      <c r="D519" s="42">
        <f>+SUMIF(Balance!A:A,B:B,Balance!H:H)</f>
        <v>0</v>
      </c>
      <c r="E519" s="42">
        <f>+SUMIF(Balance!A:A,B:B,Balance!I:I)</f>
        <v>0</v>
      </c>
      <c r="F519" s="42">
        <f t="shared" si="168"/>
        <v>0</v>
      </c>
      <c r="G519" s="42">
        <f t="shared" si="169"/>
        <v>0</v>
      </c>
    </row>
    <row r="520" spans="1:7" outlineLevel="2">
      <c r="A520" s="2">
        <f t="shared" si="167"/>
        <v>50</v>
      </c>
      <c r="B520" s="2">
        <f t="shared" si="170"/>
        <v>507</v>
      </c>
      <c r="D520" s="42">
        <f>+SUMIF(Balance!A:A,B:B,Balance!H:H)</f>
        <v>0</v>
      </c>
      <c r="E520" s="42">
        <f>+SUMIF(Balance!A:A,B:B,Balance!I:I)</f>
        <v>0</v>
      </c>
      <c r="F520" s="42">
        <f t="shared" si="168"/>
        <v>0</v>
      </c>
      <c r="G520" s="42">
        <f t="shared" si="169"/>
        <v>0</v>
      </c>
    </row>
    <row r="521" spans="1:7" outlineLevel="2">
      <c r="A521" s="2">
        <f t="shared" si="167"/>
        <v>50</v>
      </c>
      <c r="B521" s="2">
        <v>508</v>
      </c>
      <c r="D521" s="42">
        <f>+SUMIF(Balance!A:A,B:B,Balance!H:H)</f>
        <v>0</v>
      </c>
      <c r="E521" s="42">
        <f>+SUMIF(Balance!A:A,B:B,Balance!I:I)</f>
        <v>0</v>
      </c>
      <c r="F521" s="42">
        <f t="shared" si="168"/>
        <v>0</v>
      </c>
      <c r="G521" s="42">
        <f t="shared" si="169"/>
        <v>0</v>
      </c>
    </row>
    <row r="522" spans="1:7" outlineLevel="2">
      <c r="A522" s="2">
        <f t="shared" si="167"/>
        <v>50</v>
      </c>
      <c r="B522" s="2">
        <v>509</v>
      </c>
      <c r="D522" s="42">
        <f>+SUMIF(Balance!A:A,B:B,Balance!H:H)</f>
        <v>0</v>
      </c>
      <c r="E522" s="42">
        <f>+SUMIF(Balance!A:A,B:B,Balance!I:I)</f>
        <v>0</v>
      </c>
      <c r="F522" s="42">
        <f t="shared" si="168"/>
        <v>0</v>
      </c>
      <c r="G522" s="42">
        <f t="shared" si="169"/>
        <v>0</v>
      </c>
    </row>
    <row r="523" spans="1:7" outlineLevel="1">
      <c r="A523" s="40" t="s">
        <v>938</v>
      </c>
      <c r="B523" s="40"/>
      <c r="C523" s="40"/>
      <c r="D523" s="43">
        <f>SUBTOTAL(9,D513:D522)</f>
        <v>0</v>
      </c>
      <c r="E523" s="43">
        <f>SUBTOTAL(9,E513:E522)</f>
        <v>0</v>
      </c>
      <c r="F523" s="43">
        <f>SUBTOTAL(9,F513:F522)</f>
        <v>0</v>
      </c>
      <c r="G523" s="43">
        <f>SUBTOTAL(9,G513:G522)</f>
        <v>0</v>
      </c>
    </row>
    <row r="524" spans="1:7" outlineLevel="2">
      <c r="A524" s="2">
        <f t="shared" ref="A524:A533" si="171">VALUE(LEFT(B:B,2))</f>
        <v>51</v>
      </c>
      <c r="B524" s="2">
        <v>510</v>
      </c>
      <c r="D524" s="42">
        <f>+SUMIF(Balance!A:A,B:B,Balance!H:H)</f>
        <v>0</v>
      </c>
      <c r="E524" s="42">
        <f>+SUMIF(Balance!A:A,B:B,Balance!I:I)</f>
        <v>0</v>
      </c>
      <c r="F524" s="42">
        <f t="shared" ref="F524:F533" si="172">+IF(D524&gt;E524,D524-E524,0)</f>
        <v>0</v>
      </c>
      <c r="G524" s="42">
        <f t="shared" ref="G524:G533" si="173">+IF(E524&gt;D524,E524-D524,0)</f>
        <v>0</v>
      </c>
    </row>
    <row r="525" spans="1:7" outlineLevel="2">
      <c r="A525" s="2">
        <f t="shared" si="171"/>
        <v>51</v>
      </c>
      <c r="B525" s="2">
        <v>511</v>
      </c>
      <c r="D525" s="42">
        <f>+SUMIF(Balance!A:A,B:B,Balance!H:H)</f>
        <v>0</v>
      </c>
      <c r="E525" s="42">
        <f>+SUMIF(Balance!A:A,B:B,Balance!I:I)</f>
        <v>0</v>
      </c>
      <c r="F525" s="42">
        <f t="shared" si="172"/>
        <v>0</v>
      </c>
      <c r="G525" s="42">
        <f t="shared" si="173"/>
        <v>0</v>
      </c>
    </row>
    <row r="526" spans="1:7" outlineLevel="2">
      <c r="A526" s="2">
        <f t="shared" si="171"/>
        <v>51</v>
      </c>
      <c r="B526" s="2">
        <v>512</v>
      </c>
      <c r="D526" s="42">
        <f>+SUMIF(Balance!A:A,B:B,Balance!H:H)</f>
        <v>12855298615.110001</v>
      </c>
      <c r="E526" s="42">
        <f>+SUMIF(Balance!A:A,B:B,Balance!I:I)</f>
        <v>0</v>
      </c>
      <c r="F526" s="42">
        <f>D526</f>
        <v>12855298615.110001</v>
      </c>
      <c r="G526" s="42">
        <f>E526</f>
        <v>0</v>
      </c>
    </row>
    <row r="527" spans="1:7" outlineLevel="2">
      <c r="A527" s="2">
        <f t="shared" si="171"/>
        <v>51</v>
      </c>
      <c r="B527" s="2">
        <f t="shared" ref="B527:B532" si="174">+B526+1</f>
        <v>513</v>
      </c>
      <c r="D527" s="42">
        <f>+SUMIF(Balance!A:A,B:B,Balance!H:H)</f>
        <v>0</v>
      </c>
      <c r="E527" s="42">
        <f>+SUMIF(Balance!A:A,B:B,Balance!I:I)</f>
        <v>0</v>
      </c>
      <c r="F527" s="42">
        <f t="shared" si="172"/>
        <v>0</v>
      </c>
      <c r="G527" s="42">
        <f t="shared" si="173"/>
        <v>0</v>
      </c>
    </row>
    <row r="528" spans="1:7" outlineLevel="2">
      <c r="A528" s="2">
        <f t="shared" si="171"/>
        <v>51</v>
      </c>
      <c r="B528" s="2">
        <f t="shared" si="174"/>
        <v>514</v>
      </c>
      <c r="D528" s="42">
        <f>+SUMIF(Balance!A:A,B:B,Balance!H:H)</f>
        <v>0</v>
      </c>
      <c r="E528" s="42">
        <f>+SUMIF(Balance!A:A,B:B,Balance!I:I)</f>
        <v>0</v>
      </c>
      <c r="F528" s="42">
        <f t="shared" si="172"/>
        <v>0</v>
      </c>
      <c r="G528" s="42">
        <f t="shared" si="173"/>
        <v>0</v>
      </c>
    </row>
    <row r="529" spans="1:7" outlineLevel="2">
      <c r="A529" s="2">
        <f t="shared" si="171"/>
        <v>51</v>
      </c>
      <c r="B529" s="2">
        <f t="shared" si="174"/>
        <v>515</v>
      </c>
      <c r="D529" s="42">
        <f>+SUMIF(Balance!A:A,B:B,Balance!H:H)</f>
        <v>0</v>
      </c>
      <c r="E529" s="42">
        <f>+SUMIF(Balance!A:A,B:B,Balance!I:I)</f>
        <v>0</v>
      </c>
      <c r="F529" s="42">
        <f t="shared" si="172"/>
        <v>0</v>
      </c>
      <c r="G529" s="42">
        <f t="shared" si="173"/>
        <v>0</v>
      </c>
    </row>
    <row r="530" spans="1:7" outlineLevel="2">
      <c r="A530" s="2">
        <f t="shared" si="171"/>
        <v>51</v>
      </c>
      <c r="B530" s="2">
        <f t="shared" si="174"/>
        <v>516</v>
      </c>
      <c r="D530" s="42">
        <f>+SUMIF(Balance!A:A,B:B,Balance!H:H)</f>
        <v>0</v>
      </c>
      <c r="E530" s="42">
        <f>+SUMIF(Balance!A:A,B:B,Balance!I:I)</f>
        <v>0</v>
      </c>
      <c r="F530" s="42">
        <f t="shared" si="172"/>
        <v>0</v>
      </c>
      <c r="G530" s="42">
        <f t="shared" si="173"/>
        <v>0</v>
      </c>
    </row>
    <row r="531" spans="1:7" outlineLevel="2">
      <c r="A531" s="2">
        <f t="shared" si="171"/>
        <v>51</v>
      </c>
      <c r="B531" s="2">
        <f t="shared" si="174"/>
        <v>517</v>
      </c>
      <c r="D531" s="42">
        <f>+SUMIF(Balance!A:A,B:B,Balance!H:H)</f>
        <v>0</v>
      </c>
      <c r="E531" s="42">
        <f>+SUMIF(Balance!A:A,B:B,Balance!I:I)</f>
        <v>16230192800</v>
      </c>
      <c r="F531" s="42">
        <f t="shared" si="172"/>
        <v>0</v>
      </c>
      <c r="G531" s="42">
        <f t="shared" si="173"/>
        <v>16230192800</v>
      </c>
    </row>
    <row r="532" spans="1:7" outlineLevel="2">
      <c r="A532" s="2">
        <f t="shared" si="171"/>
        <v>51</v>
      </c>
      <c r="B532" s="2">
        <f t="shared" si="174"/>
        <v>518</v>
      </c>
      <c r="D532" s="42">
        <f>+SUMIF(Balance!A:A,B:B,Balance!H:H)</f>
        <v>0</v>
      </c>
      <c r="E532" s="42">
        <f>+SUMIF(Balance!A:A,B:B,Balance!I:I)</f>
        <v>263661493.33000001</v>
      </c>
      <c r="F532" s="42">
        <f t="shared" si="172"/>
        <v>0</v>
      </c>
      <c r="G532" s="42">
        <f t="shared" si="173"/>
        <v>263661493.33000001</v>
      </c>
    </row>
    <row r="533" spans="1:7" outlineLevel="2">
      <c r="A533" s="2">
        <f t="shared" si="171"/>
        <v>51</v>
      </c>
      <c r="B533" s="2">
        <v>519</v>
      </c>
      <c r="D533" s="42">
        <f>+SUMIF(Balance!A:A,B:B,Balance!H:H)</f>
        <v>0</v>
      </c>
      <c r="E533" s="42">
        <f>+SUMIF(Balance!A:A,B:B,Balance!I:I)</f>
        <v>0</v>
      </c>
      <c r="F533" s="42">
        <f t="shared" si="172"/>
        <v>0</v>
      </c>
      <c r="G533" s="42">
        <f t="shared" si="173"/>
        <v>0</v>
      </c>
    </row>
    <row r="534" spans="1:7" outlineLevel="1">
      <c r="A534" s="40" t="s">
        <v>939</v>
      </c>
      <c r="B534" s="40"/>
      <c r="C534" s="40"/>
      <c r="D534" s="43">
        <f>SUBTOTAL(9,D524:D533)</f>
        <v>12855298615.110001</v>
      </c>
      <c r="E534" s="43">
        <f>SUBTOTAL(9,E524:E533)</f>
        <v>16493854293.33</v>
      </c>
      <c r="F534" s="43">
        <f>SUBTOTAL(9,F524:F533)</f>
        <v>12855298615.110001</v>
      </c>
      <c r="G534" s="43">
        <f>SUBTOTAL(9,G524:G533)</f>
        <v>16493854293.33</v>
      </c>
    </row>
    <row r="535" spans="1:7" outlineLevel="2">
      <c r="A535" s="2">
        <f t="shared" ref="A535:A544" si="175">VALUE(LEFT(B:B,2))</f>
        <v>52</v>
      </c>
      <c r="B535" s="2">
        <v>520</v>
      </c>
      <c r="D535" s="42">
        <f>+SUMIF(Balance!A:A,B:B,Balance!H:H)</f>
        <v>0</v>
      </c>
      <c r="E535" s="42">
        <f>+SUMIF(Balance!A:A,B:B,Balance!I:I)</f>
        <v>0</v>
      </c>
      <c r="F535" s="42">
        <f t="shared" ref="F535:F544" si="176">+IF(D535&gt;E535,D535-E535,0)</f>
        <v>0</v>
      </c>
      <c r="G535" s="42">
        <f t="shared" ref="G535:G544" si="177">+IF(E535&gt;D535,E535-D535,0)</f>
        <v>0</v>
      </c>
    </row>
    <row r="536" spans="1:7" outlineLevel="2">
      <c r="A536" s="2">
        <f t="shared" si="175"/>
        <v>52</v>
      </c>
      <c r="B536" s="2">
        <f t="shared" ref="B536:B543" si="178">+B535+1</f>
        <v>521</v>
      </c>
      <c r="D536" s="42">
        <f>+SUMIF(Balance!A:A,B:B,Balance!H:H)</f>
        <v>0</v>
      </c>
      <c r="E536" s="42">
        <f>+SUMIF(Balance!A:A,B:B,Balance!I:I)</f>
        <v>0</v>
      </c>
      <c r="F536" s="42">
        <f t="shared" si="176"/>
        <v>0</v>
      </c>
      <c r="G536" s="42">
        <f t="shared" si="177"/>
        <v>0</v>
      </c>
    </row>
    <row r="537" spans="1:7" outlineLevel="2">
      <c r="A537" s="2">
        <f t="shared" si="175"/>
        <v>52</v>
      </c>
      <c r="B537" s="2">
        <f t="shared" si="178"/>
        <v>522</v>
      </c>
      <c r="D537" s="42">
        <f>+SUMIF(Balance!A:A,B:B,Balance!H:H)</f>
        <v>0</v>
      </c>
      <c r="E537" s="42">
        <f>+SUMIF(Balance!A:A,B:B,Balance!I:I)</f>
        <v>0</v>
      </c>
      <c r="F537" s="42">
        <f t="shared" si="176"/>
        <v>0</v>
      </c>
      <c r="G537" s="42">
        <f t="shared" si="177"/>
        <v>0</v>
      </c>
    </row>
    <row r="538" spans="1:7" outlineLevel="2">
      <c r="A538" s="2">
        <f t="shared" si="175"/>
        <v>52</v>
      </c>
      <c r="B538" s="2">
        <f t="shared" si="178"/>
        <v>523</v>
      </c>
      <c r="D538" s="42">
        <f>+SUMIF(Balance!A:A,B:B,Balance!H:H)</f>
        <v>0</v>
      </c>
      <c r="E538" s="42">
        <f>+SUMIF(Balance!A:A,B:B,Balance!I:I)</f>
        <v>0</v>
      </c>
      <c r="F538" s="42">
        <f t="shared" si="176"/>
        <v>0</v>
      </c>
      <c r="G538" s="42">
        <f t="shared" si="177"/>
        <v>0</v>
      </c>
    </row>
    <row r="539" spans="1:7" outlineLevel="2">
      <c r="A539" s="2">
        <f t="shared" si="175"/>
        <v>52</v>
      </c>
      <c r="B539" s="2">
        <f t="shared" si="178"/>
        <v>524</v>
      </c>
      <c r="D539" s="42">
        <f>+SUMIF(Balance!A:A,B:B,Balance!H:H)</f>
        <v>0</v>
      </c>
      <c r="E539" s="42">
        <f>+SUMIF(Balance!A:A,B:B,Balance!I:I)</f>
        <v>0</v>
      </c>
      <c r="F539" s="42">
        <f t="shared" si="176"/>
        <v>0</v>
      </c>
      <c r="G539" s="42">
        <f t="shared" si="177"/>
        <v>0</v>
      </c>
    </row>
    <row r="540" spans="1:7" outlineLevel="2">
      <c r="A540" s="2">
        <f t="shared" si="175"/>
        <v>52</v>
      </c>
      <c r="B540" s="2">
        <f t="shared" si="178"/>
        <v>525</v>
      </c>
      <c r="D540" s="42">
        <f>+SUMIF(Balance!A:A,B:B,Balance!H:H)</f>
        <v>0</v>
      </c>
      <c r="E540" s="42">
        <f>+SUMIF(Balance!A:A,B:B,Balance!I:I)</f>
        <v>0</v>
      </c>
      <c r="F540" s="42">
        <f t="shared" si="176"/>
        <v>0</v>
      </c>
      <c r="G540" s="42">
        <f t="shared" si="177"/>
        <v>0</v>
      </c>
    </row>
    <row r="541" spans="1:7" outlineLevel="2">
      <c r="A541" s="2">
        <f t="shared" si="175"/>
        <v>52</v>
      </c>
      <c r="B541" s="2">
        <f t="shared" si="178"/>
        <v>526</v>
      </c>
      <c r="D541" s="42">
        <f>+SUMIF(Balance!A:A,B:B,Balance!H:H)</f>
        <v>0</v>
      </c>
      <c r="E541" s="42">
        <f>+SUMIF(Balance!A:A,B:B,Balance!I:I)</f>
        <v>0</v>
      </c>
      <c r="F541" s="42">
        <f t="shared" si="176"/>
        <v>0</v>
      </c>
      <c r="G541" s="42">
        <f t="shared" si="177"/>
        <v>0</v>
      </c>
    </row>
    <row r="542" spans="1:7" outlineLevel="2">
      <c r="A542" s="2">
        <f t="shared" si="175"/>
        <v>52</v>
      </c>
      <c r="B542" s="2">
        <f t="shared" si="178"/>
        <v>527</v>
      </c>
      <c r="D542" s="42">
        <f>+SUMIF(Balance!A:A,B:B,Balance!H:H)</f>
        <v>0</v>
      </c>
      <c r="E542" s="42">
        <f>+SUMIF(Balance!A:A,B:B,Balance!I:I)</f>
        <v>0</v>
      </c>
      <c r="F542" s="42">
        <f t="shared" si="176"/>
        <v>0</v>
      </c>
      <c r="G542" s="42">
        <f t="shared" si="177"/>
        <v>0</v>
      </c>
    </row>
    <row r="543" spans="1:7" outlineLevel="2">
      <c r="A543" s="2">
        <f t="shared" si="175"/>
        <v>52</v>
      </c>
      <c r="B543" s="2">
        <f t="shared" si="178"/>
        <v>528</v>
      </c>
      <c r="D543" s="42">
        <f>+SUMIF(Balance!A:A,B:B,Balance!H:H)</f>
        <v>0</v>
      </c>
      <c r="E543" s="42">
        <f>+SUMIF(Balance!A:A,B:B,Balance!I:I)</f>
        <v>0</v>
      </c>
      <c r="F543" s="42">
        <f t="shared" si="176"/>
        <v>0</v>
      </c>
      <c r="G543" s="42">
        <f t="shared" si="177"/>
        <v>0</v>
      </c>
    </row>
    <row r="544" spans="1:7" outlineLevel="2">
      <c r="A544" s="2">
        <f t="shared" si="175"/>
        <v>52</v>
      </c>
      <c r="B544" s="2">
        <v>529</v>
      </c>
      <c r="D544" s="42">
        <f>+SUMIF(Balance!A:A,B:B,Balance!H:H)</f>
        <v>0</v>
      </c>
      <c r="E544" s="42">
        <f>+SUMIF(Balance!A:A,B:B,Balance!I:I)</f>
        <v>0</v>
      </c>
      <c r="F544" s="42">
        <f t="shared" si="176"/>
        <v>0</v>
      </c>
      <c r="G544" s="42">
        <f t="shared" si="177"/>
        <v>0</v>
      </c>
    </row>
    <row r="545" spans="1:7" outlineLevel="1">
      <c r="A545" s="40" t="s">
        <v>940</v>
      </c>
      <c r="B545" s="40"/>
      <c r="C545" s="40"/>
      <c r="D545" s="43">
        <f>SUBTOTAL(9,D535:D544)</f>
        <v>0</v>
      </c>
      <c r="E545" s="43">
        <f>SUBTOTAL(9,E535:E544)</f>
        <v>0</v>
      </c>
      <c r="F545" s="43">
        <f>SUBTOTAL(9,F535:F544)</f>
        <v>0</v>
      </c>
      <c r="G545" s="43">
        <f>SUBTOTAL(9,G535:G544)</f>
        <v>0</v>
      </c>
    </row>
    <row r="546" spans="1:7" outlineLevel="2">
      <c r="A546" s="4">
        <f t="shared" ref="A546:A555" si="179">VALUE(LEFT(B:B,2))</f>
        <v>53</v>
      </c>
      <c r="B546" s="4">
        <v>530</v>
      </c>
      <c r="C546" s="4"/>
      <c r="D546" s="42">
        <f>+SUMIF(Balance!A:A,B:B,Balance!H:H)</f>
        <v>25084362</v>
      </c>
      <c r="E546" s="42">
        <f>+SUMIF(Balance!A:A,B:B,Balance!I:I)</f>
        <v>0</v>
      </c>
      <c r="F546" s="42">
        <f t="shared" ref="F546:F555" si="180">+IF(D546&gt;E546,D546-E546,0)</f>
        <v>25084362</v>
      </c>
      <c r="G546" s="42">
        <f t="shared" ref="G546:G555" si="181">+IF(E546&gt;D546,E546-D546,0)</f>
        <v>0</v>
      </c>
    </row>
    <row r="547" spans="1:7" outlineLevel="2">
      <c r="A547" s="2">
        <f t="shared" si="179"/>
        <v>53</v>
      </c>
      <c r="B547" s="2">
        <f t="shared" ref="B547:B554" si="182">+B546+1</f>
        <v>531</v>
      </c>
      <c r="D547" s="42">
        <f>+SUMIF(Balance!A:A,B:B,Balance!H:H)</f>
        <v>0</v>
      </c>
      <c r="E547" s="42">
        <f>+SUMIF(Balance!A:A,B:B,Balance!I:I)</f>
        <v>0</v>
      </c>
      <c r="F547" s="42">
        <f t="shared" si="180"/>
        <v>0</v>
      </c>
      <c r="G547" s="42">
        <f t="shared" si="181"/>
        <v>0</v>
      </c>
    </row>
    <row r="548" spans="1:7" outlineLevel="2">
      <c r="A548" s="2">
        <f t="shared" si="179"/>
        <v>53</v>
      </c>
      <c r="B548" s="2">
        <f t="shared" si="182"/>
        <v>532</v>
      </c>
      <c r="D548" s="42">
        <f>+SUMIF(Balance!A:A,B:B,Balance!H:H)</f>
        <v>0</v>
      </c>
      <c r="E548" s="42">
        <f>+SUMIF(Balance!A:A,B:B,Balance!I:I)</f>
        <v>0</v>
      </c>
      <c r="F548" s="42">
        <f t="shared" si="180"/>
        <v>0</v>
      </c>
      <c r="G548" s="42">
        <f t="shared" si="181"/>
        <v>0</v>
      </c>
    </row>
    <row r="549" spans="1:7" outlineLevel="2">
      <c r="A549" s="2">
        <f t="shared" si="179"/>
        <v>53</v>
      </c>
      <c r="B549" s="2">
        <f t="shared" si="182"/>
        <v>533</v>
      </c>
      <c r="D549" s="42">
        <f>+SUMIF(Balance!A:A,B:B,Balance!H:H)</f>
        <v>0</v>
      </c>
      <c r="E549" s="42">
        <f>+SUMIF(Balance!A:A,B:B,Balance!I:I)</f>
        <v>0</v>
      </c>
      <c r="F549" s="42">
        <f t="shared" si="180"/>
        <v>0</v>
      </c>
      <c r="G549" s="42">
        <f t="shared" si="181"/>
        <v>0</v>
      </c>
    </row>
    <row r="550" spans="1:7" outlineLevel="2">
      <c r="A550" s="2">
        <f t="shared" si="179"/>
        <v>53</v>
      </c>
      <c r="B550" s="2">
        <f t="shared" si="182"/>
        <v>534</v>
      </c>
      <c r="D550" s="42">
        <f>+SUMIF(Balance!A:A,B:B,Balance!H:H)</f>
        <v>0</v>
      </c>
      <c r="E550" s="42">
        <f>+SUMIF(Balance!A:A,B:B,Balance!I:I)</f>
        <v>0</v>
      </c>
      <c r="F550" s="42">
        <f t="shared" si="180"/>
        <v>0</v>
      </c>
      <c r="G550" s="42">
        <f t="shared" si="181"/>
        <v>0</v>
      </c>
    </row>
    <row r="551" spans="1:7" outlineLevel="2">
      <c r="A551" s="2">
        <f t="shared" si="179"/>
        <v>53</v>
      </c>
      <c r="B551" s="2">
        <f t="shared" si="182"/>
        <v>535</v>
      </c>
      <c r="D551" s="42">
        <f>+SUMIF(Balance!A:A,B:B,Balance!H:H)</f>
        <v>0</v>
      </c>
      <c r="E551" s="42">
        <f>+SUMIF(Balance!A:A,B:B,Balance!I:I)</f>
        <v>0</v>
      </c>
      <c r="F551" s="42">
        <f t="shared" si="180"/>
        <v>0</v>
      </c>
      <c r="G551" s="42">
        <f t="shared" si="181"/>
        <v>0</v>
      </c>
    </row>
    <row r="552" spans="1:7" outlineLevel="2">
      <c r="A552" s="2">
        <f t="shared" si="179"/>
        <v>53</v>
      </c>
      <c r="B552" s="2">
        <f t="shared" si="182"/>
        <v>536</v>
      </c>
      <c r="D552" s="42">
        <f>+SUMIF(Balance!A:A,B:B,Balance!H:H)</f>
        <v>0</v>
      </c>
      <c r="E552" s="42">
        <f>+SUMIF(Balance!A:A,B:B,Balance!I:I)</f>
        <v>0</v>
      </c>
      <c r="F552" s="42">
        <f t="shared" si="180"/>
        <v>0</v>
      </c>
      <c r="G552" s="42">
        <f t="shared" si="181"/>
        <v>0</v>
      </c>
    </row>
    <row r="553" spans="1:7" outlineLevel="2">
      <c r="A553" s="2">
        <f t="shared" si="179"/>
        <v>53</v>
      </c>
      <c r="B553" s="2">
        <f t="shared" si="182"/>
        <v>537</v>
      </c>
      <c r="D553" s="42">
        <f>+SUMIF(Balance!A:A,B:B,Balance!H:H)</f>
        <v>0</v>
      </c>
      <c r="E553" s="42">
        <f>+SUMIF(Balance!A:A,B:B,Balance!I:I)</f>
        <v>0</v>
      </c>
      <c r="F553" s="42">
        <f t="shared" si="180"/>
        <v>0</v>
      </c>
      <c r="G553" s="42">
        <f t="shared" si="181"/>
        <v>0</v>
      </c>
    </row>
    <row r="554" spans="1:7" outlineLevel="2">
      <c r="A554" s="2">
        <f t="shared" si="179"/>
        <v>53</v>
      </c>
      <c r="B554" s="2">
        <f t="shared" si="182"/>
        <v>538</v>
      </c>
      <c r="D554" s="42">
        <f>+SUMIF(Balance!A:A,B:B,Balance!H:H)</f>
        <v>0</v>
      </c>
      <c r="E554" s="42">
        <f>+SUMIF(Balance!A:A,B:B,Balance!I:I)</f>
        <v>0</v>
      </c>
      <c r="F554" s="42">
        <f t="shared" si="180"/>
        <v>0</v>
      </c>
      <c r="G554" s="42">
        <f t="shared" si="181"/>
        <v>0</v>
      </c>
    </row>
    <row r="555" spans="1:7" outlineLevel="2">
      <c r="A555" s="2">
        <f t="shared" si="179"/>
        <v>53</v>
      </c>
      <c r="B555" s="2">
        <v>539</v>
      </c>
      <c r="D555" s="42">
        <f>+SUMIF(Balance!A:A,B:B,Balance!H:H)</f>
        <v>0</v>
      </c>
      <c r="E555" s="42">
        <f>+SUMIF(Balance!A:A,B:B,Balance!I:I)</f>
        <v>0</v>
      </c>
      <c r="F555" s="42">
        <f t="shared" si="180"/>
        <v>0</v>
      </c>
      <c r="G555" s="42">
        <f t="shared" si="181"/>
        <v>0</v>
      </c>
    </row>
    <row r="556" spans="1:7" outlineLevel="1">
      <c r="A556" s="40" t="s">
        <v>941</v>
      </c>
      <c r="B556" s="40"/>
      <c r="C556" s="40"/>
      <c r="D556" s="43">
        <f>SUBTOTAL(9,D546:D555)</f>
        <v>25084362</v>
      </c>
      <c r="E556" s="43">
        <f>SUBTOTAL(9,E546:E555)</f>
        <v>0</v>
      </c>
      <c r="F556" s="43">
        <f>SUBTOTAL(9,F546:F555)</f>
        <v>25084362</v>
      </c>
      <c r="G556" s="43">
        <f>SUBTOTAL(9,G546:G555)</f>
        <v>0</v>
      </c>
    </row>
    <row r="557" spans="1:7" outlineLevel="2">
      <c r="A557" s="2">
        <f t="shared" ref="A557:A566" si="183">VALUE(LEFT(B:B,2))</f>
        <v>54</v>
      </c>
      <c r="B557" s="2">
        <v>540</v>
      </c>
      <c r="D557" s="42">
        <f>+SUMIF(Balance!A:A,B:B,Balance!H:H)</f>
        <v>0</v>
      </c>
      <c r="E557" s="42">
        <f>+SUMIF(Balance!A:A,B:B,Balance!I:I)</f>
        <v>0</v>
      </c>
      <c r="F557" s="42">
        <f t="shared" ref="F557:F566" si="184">+IF(D557&gt;E557,D557-E557,0)</f>
        <v>0</v>
      </c>
      <c r="G557" s="42">
        <f t="shared" ref="G557:G566" si="185">+IF(E557&gt;D557,E557-D557,0)</f>
        <v>0</v>
      </c>
    </row>
    <row r="558" spans="1:7" outlineLevel="2">
      <c r="A558" s="2">
        <f t="shared" si="183"/>
        <v>54</v>
      </c>
      <c r="B558" s="2">
        <f t="shared" ref="B558:B565" si="186">+B557+1</f>
        <v>541</v>
      </c>
      <c r="D558" s="42">
        <f>+SUMIF(Balance!A:A,B:B,Balance!H:H)</f>
        <v>0</v>
      </c>
      <c r="E558" s="42">
        <f>+SUMIF(Balance!A:A,B:B,Balance!I:I)</f>
        <v>0</v>
      </c>
      <c r="F558" s="42">
        <f t="shared" si="184"/>
        <v>0</v>
      </c>
      <c r="G558" s="42">
        <f t="shared" si="185"/>
        <v>0</v>
      </c>
    </row>
    <row r="559" spans="1:7" outlineLevel="2">
      <c r="A559" s="2">
        <f t="shared" si="183"/>
        <v>54</v>
      </c>
      <c r="B559" s="2">
        <f t="shared" si="186"/>
        <v>542</v>
      </c>
      <c r="D559" s="42">
        <f>+SUMIF(Balance!A:A,B:B,Balance!H:H)</f>
        <v>0</v>
      </c>
      <c r="E559" s="42">
        <f>+SUMIF(Balance!A:A,B:B,Balance!I:I)</f>
        <v>0</v>
      </c>
      <c r="F559" s="42">
        <f t="shared" si="184"/>
        <v>0</v>
      </c>
      <c r="G559" s="42">
        <f t="shared" si="185"/>
        <v>0</v>
      </c>
    </row>
    <row r="560" spans="1:7" outlineLevel="2">
      <c r="A560" s="2">
        <f t="shared" si="183"/>
        <v>54</v>
      </c>
      <c r="B560" s="2">
        <f t="shared" si="186"/>
        <v>543</v>
      </c>
      <c r="D560" s="42">
        <f>+SUMIF(Balance!A:A,B:B,Balance!H:H)</f>
        <v>0</v>
      </c>
      <c r="E560" s="42">
        <f>+SUMIF(Balance!A:A,B:B,Balance!I:I)</f>
        <v>0</v>
      </c>
      <c r="F560" s="42">
        <f t="shared" si="184"/>
        <v>0</v>
      </c>
      <c r="G560" s="42">
        <f t="shared" si="185"/>
        <v>0</v>
      </c>
    </row>
    <row r="561" spans="1:7" outlineLevel="2">
      <c r="A561" s="2">
        <f t="shared" si="183"/>
        <v>54</v>
      </c>
      <c r="B561" s="2">
        <f t="shared" si="186"/>
        <v>544</v>
      </c>
      <c r="D561" s="42">
        <f>+SUMIF(Balance!A:A,B:B,Balance!H:H)</f>
        <v>0</v>
      </c>
      <c r="E561" s="42">
        <f>+SUMIF(Balance!A:A,B:B,Balance!I:I)</f>
        <v>0</v>
      </c>
      <c r="F561" s="42">
        <f t="shared" si="184"/>
        <v>0</v>
      </c>
      <c r="G561" s="42">
        <f t="shared" si="185"/>
        <v>0</v>
      </c>
    </row>
    <row r="562" spans="1:7" outlineLevel="2">
      <c r="A562" s="2">
        <f t="shared" si="183"/>
        <v>54</v>
      </c>
      <c r="B562" s="2">
        <f t="shared" si="186"/>
        <v>545</v>
      </c>
      <c r="D562" s="42">
        <f>+SUMIF(Balance!A:A,B:B,Balance!H:H)</f>
        <v>0</v>
      </c>
      <c r="E562" s="42">
        <f>+SUMIF(Balance!A:A,B:B,Balance!I:I)</f>
        <v>0</v>
      </c>
      <c r="F562" s="42">
        <f t="shared" si="184"/>
        <v>0</v>
      </c>
      <c r="G562" s="42">
        <f t="shared" si="185"/>
        <v>0</v>
      </c>
    </row>
    <row r="563" spans="1:7" outlineLevel="2">
      <c r="A563" s="2">
        <f t="shared" si="183"/>
        <v>54</v>
      </c>
      <c r="B563" s="2">
        <f t="shared" si="186"/>
        <v>546</v>
      </c>
      <c r="D563" s="42">
        <f>+SUMIF(Balance!A:A,B:B,Balance!H:H)</f>
        <v>0</v>
      </c>
      <c r="E563" s="42">
        <f>+SUMIF(Balance!A:A,B:B,Balance!I:I)</f>
        <v>0</v>
      </c>
      <c r="F563" s="42">
        <f t="shared" si="184"/>
        <v>0</v>
      </c>
      <c r="G563" s="42">
        <f t="shared" si="185"/>
        <v>0</v>
      </c>
    </row>
    <row r="564" spans="1:7" outlineLevel="2">
      <c r="A564" s="2">
        <f t="shared" si="183"/>
        <v>54</v>
      </c>
      <c r="B564" s="2">
        <f t="shared" si="186"/>
        <v>547</v>
      </c>
      <c r="D564" s="42">
        <f>+SUMIF(Balance!A:A,B:B,Balance!H:H)</f>
        <v>0</v>
      </c>
      <c r="E564" s="42">
        <f>+SUMIF(Balance!A:A,B:B,Balance!I:I)</f>
        <v>0</v>
      </c>
      <c r="F564" s="42">
        <f t="shared" si="184"/>
        <v>0</v>
      </c>
      <c r="G564" s="42">
        <f t="shared" si="185"/>
        <v>0</v>
      </c>
    </row>
    <row r="565" spans="1:7" outlineLevel="2">
      <c r="A565" s="2">
        <f t="shared" si="183"/>
        <v>54</v>
      </c>
      <c r="B565" s="2">
        <f t="shared" si="186"/>
        <v>548</v>
      </c>
      <c r="D565" s="42">
        <f>+SUMIF(Balance!A:A,B:B,Balance!H:H)</f>
        <v>0</v>
      </c>
      <c r="E565" s="42">
        <f>+SUMIF(Balance!A:A,B:B,Balance!I:I)</f>
        <v>0</v>
      </c>
      <c r="F565" s="42">
        <f t="shared" si="184"/>
        <v>0</v>
      </c>
      <c r="G565" s="42">
        <f t="shared" si="185"/>
        <v>0</v>
      </c>
    </row>
    <row r="566" spans="1:7" outlineLevel="2">
      <c r="A566" s="2">
        <f t="shared" si="183"/>
        <v>54</v>
      </c>
      <c r="B566" s="2">
        <v>549</v>
      </c>
      <c r="D566" s="42">
        <f>+SUMIF(Balance!A:A,B:B,Balance!H:H)</f>
        <v>0</v>
      </c>
      <c r="E566" s="42">
        <f>+SUMIF(Balance!A:A,B:B,Balance!I:I)</f>
        <v>0</v>
      </c>
      <c r="F566" s="42">
        <f t="shared" si="184"/>
        <v>0</v>
      </c>
      <c r="G566" s="42">
        <f t="shared" si="185"/>
        <v>0</v>
      </c>
    </row>
    <row r="567" spans="1:7" outlineLevel="1">
      <c r="A567" s="40" t="s">
        <v>942</v>
      </c>
      <c r="B567" s="40"/>
      <c r="C567" s="40"/>
      <c r="D567" s="43">
        <f>SUBTOTAL(9,D557:D566)</f>
        <v>0</v>
      </c>
      <c r="E567" s="43">
        <f>SUBTOTAL(9,E557:E566)</f>
        <v>0</v>
      </c>
      <c r="F567" s="43">
        <f>SUBTOTAL(9,F557:F566)</f>
        <v>0</v>
      </c>
      <c r="G567" s="43">
        <f>SUBTOTAL(9,G557:G566)</f>
        <v>0</v>
      </c>
    </row>
    <row r="568" spans="1:7" outlineLevel="2">
      <c r="A568" s="2">
        <f t="shared" ref="A568:A577" si="187">VALUE(LEFT(B:B,2))</f>
        <v>55</v>
      </c>
      <c r="B568" s="2">
        <v>550</v>
      </c>
      <c r="D568" s="42">
        <f>+SUMIF(Balance!A:A,B:B,Balance!H:H)</f>
        <v>0</v>
      </c>
      <c r="E568" s="42">
        <f>+SUMIF(Balance!A:A,B:B,Balance!I:I)</f>
        <v>0</v>
      </c>
      <c r="F568" s="42">
        <f t="shared" ref="F568:F577" si="188">+IF(D568&gt;E568,D568-E568,0)</f>
        <v>0</v>
      </c>
      <c r="G568" s="42">
        <f t="shared" ref="G568:G577" si="189">+IF(E568&gt;D568,E568-D568,0)</f>
        <v>0</v>
      </c>
    </row>
    <row r="569" spans="1:7" outlineLevel="2">
      <c r="A569" s="2">
        <f t="shared" si="187"/>
        <v>55</v>
      </c>
      <c r="B569" s="2">
        <f t="shared" ref="B569:B576" si="190">+B568+1</f>
        <v>551</v>
      </c>
      <c r="D569" s="42">
        <f>+SUMIF(Balance!A:A,B:B,Balance!H:H)</f>
        <v>0</v>
      </c>
      <c r="E569" s="42">
        <f>+SUMIF(Balance!A:A,B:B,Balance!I:I)</f>
        <v>0</v>
      </c>
      <c r="F569" s="42">
        <f t="shared" si="188"/>
        <v>0</v>
      </c>
      <c r="G569" s="42">
        <f t="shared" si="189"/>
        <v>0</v>
      </c>
    </row>
    <row r="570" spans="1:7" outlineLevel="2">
      <c r="A570" s="2">
        <f t="shared" si="187"/>
        <v>55</v>
      </c>
      <c r="B570" s="2">
        <f t="shared" si="190"/>
        <v>552</v>
      </c>
      <c r="D570" s="42">
        <f>+SUMIF(Balance!A:A,B:B,Balance!H:H)</f>
        <v>0</v>
      </c>
      <c r="E570" s="42">
        <f>+SUMIF(Balance!A:A,B:B,Balance!I:I)</f>
        <v>0</v>
      </c>
      <c r="F570" s="42">
        <f t="shared" si="188"/>
        <v>0</v>
      </c>
      <c r="G570" s="42">
        <f t="shared" si="189"/>
        <v>0</v>
      </c>
    </row>
    <row r="571" spans="1:7" outlineLevel="2">
      <c r="A571" s="2">
        <f t="shared" si="187"/>
        <v>55</v>
      </c>
      <c r="B571" s="2">
        <f t="shared" si="190"/>
        <v>553</v>
      </c>
      <c r="D571" s="42">
        <f>+SUMIF(Balance!A:A,B:B,Balance!H:H)</f>
        <v>0</v>
      </c>
      <c r="E571" s="42">
        <f>+SUMIF(Balance!A:A,B:B,Balance!I:I)</f>
        <v>0</v>
      </c>
      <c r="F571" s="42">
        <f t="shared" si="188"/>
        <v>0</v>
      </c>
      <c r="G571" s="42">
        <f t="shared" si="189"/>
        <v>0</v>
      </c>
    </row>
    <row r="572" spans="1:7" outlineLevel="2">
      <c r="A572" s="2">
        <f t="shared" si="187"/>
        <v>55</v>
      </c>
      <c r="B572" s="2">
        <f t="shared" si="190"/>
        <v>554</v>
      </c>
      <c r="D572" s="42">
        <f>+SUMIF(Balance!A:A,B:B,Balance!H:H)</f>
        <v>0</v>
      </c>
      <c r="E572" s="42">
        <f>+SUMIF(Balance!A:A,B:B,Balance!I:I)</f>
        <v>0</v>
      </c>
      <c r="F572" s="42">
        <f t="shared" si="188"/>
        <v>0</v>
      </c>
      <c r="G572" s="42">
        <f t="shared" si="189"/>
        <v>0</v>
      </c>
    </row>
    <row r="573" spans="1:7" outlineLevel="2">
      <c r="A573" s="2">
        <f t="shared" si="187"/>
        <v>55</v>
      </c>
      <c r="B573" s="2">
        <f t="shared" si="190"/>
        <v>555</v>
      </c>
      <c r="D573" s="42">
        <f>+SUMIF(Balance!A:A,B:B,Balance!H:H)</f>
        <v>0</v>
      </c>
      <c r="E573" s="42">
        <f>+SUMIF(Balance!A:A,B:B,Balance!I:I)</f>
        <v>0</v>
      </c>
      <c r="F573" s="42">
        <f t="shared" si="188"/>
        <v>0</v>
      </c>
      <c r="G573" s="42">
        <f t="shared" si="189"/>
        <v>0</v>
      </c>
    </row>
    <row r="574" spans="1:7" outlineLevel="2">
      <c r="A574" s="2">
        <f t="shared" si="187"/>
        <v>55</v>
      </c>
      <c r="B574" s="2">
        <f t="shared" si="190"/>
        <v>556</v>
      </c>
      <c r="D574" s="42">
        <f>+SUMIF(Balance!A:A,B:B,Balance!H:H)</f>
        <v>0</v>
      </c>
      <c r="E574" s="42">
        <f>+SUMIF(Balance!A:A,B:B,Balance!I:I)</f>
        <v>0</v>
      </c>
      <c r="F574" s="42">
        <f t="shared" si="188"/>
        <v>0</v>
      </c>
      <c r="G574" s="42">
        <f t="shared" si="189"/>
        <v>0</v>
      </c>
    </row>
    <row r="575" spans="1:7" outlineLevel="2">
      <c r="A575" s="2">
        <f t="shared" si="187"/>
        <v>55</v>
      </c>
      <c r="B575" s="2">
        <f t="shared" si="190"/>
        <v>557</v>
      </c>
      <c r="D575" s="42">
        <f>+SUMIF(Balance!A:A,B:B,Balance!H:H)</f>
        <v>0</v>
      </c>
      <c r="E575" s="42">
        <f>+SUMIF(Balance!A:A,B:B,Balance!I:I)</f>
        <v>0</v>
      </c>
      <c r="F575" s="42">
        <f t="shared" si="188"/>
        <v>0</v>
      </c>
      <c r="G575" s="42">
        <f t="shared" si="189"/>
        <v>0</v>
      </c>
    </row>
    <row r="576" spans="1:7" outlineLevel="2">
      <c r="A576" s="2">
        <f t="shared" si="187"/>
        <v>55</v>
      </c>
      <c r="B576" s="2">
        <f t="shared" si="190"/>
        <v>558</v>
      </c>
      <c r="D576" s="42">
        <f>+SUMIF(Balance!A:A,B:B,Balance!H:H)</f>
        <v>0</v>
      </c>
      <c r="E576" s="42">
        <f>+SUMIF(Balance!A:A,B:B,Balance!I:I)</f>
        <v>0</v>
      </c>
      <c r="F576" s="42">
        <f t="shared" si="188"/>
        <v>0</v>
      </c>
      <c r="G576" s="42">
        <f t="shared" si="189"/>
        <v>0</v>
      </c>
    </row>
    <row r="577" spans="1:7" outlineLevel="2">
      <c r="A577" s="2">
        <f t="shared" si="187"/>
        <v>55</v>
      </c>
      <c r="B577" s="2">
        <v>559</v>
      </c>
      <c r="D577" s="42">
        <f>+SUMIF(Balance!A:A,B:B,Balance!H:H)</f>
        <v>0</v>
      </c>
      <c r="E577" s="42">
        <f>+SUMIF(Balance!A:A,B:B,Balance!I:I)</f>
        <v>0</v>
      </c>
      <c r="F577" s="42">
        <f t="shared" si="188"/>
        <v>0</v>
      </c>
      <c r="G577" s="42">
        <f t="shared" si="189"/>
        <v>0</v>
      </c>
    </row>
    <row r="578" spans="1:7" outlineLevel="1">
      <c r="A578" s="40" t="s">
        <v>943</v>
      </c>
      <c r="B578" s="40"/>
      <c r="C578" s="40"/>
      <c r="D578" s="43">
        <f>SUBTOTAL(9,D568:D577)</f>
        <v>0</v>
      </c>
      <c r="E578" s="43">
        <f>SUBTOTAL(9,E568:E577)</f>
        <v>0</v>
      </c>
      <c r="F578" s="43">
        <f>SUBTOTAL(9,F568:F577)</f>
        <v>0</v>
      </c>
      <c r="G578" s="43">
        <f>SUBTOTAL(9,G568:G577)</f>
        <v>0</v>
      </c>
    </row>
    <row r="579" spans="1:7" outlineLevel="2">
      <c r="A579" s="2">
        <f t="shared" ref="A579:A588" si="191">VALUE(LEFT(B:B,2))</f>
        <v>56</v>
      </c>
      <c r="B579" s="2">
        <v>560</v>
      </c>
      <c r="D579" s="42">
        <f>+SUMIF(Balance!A:A,B:B,Balance!H:H)</f>
        <v>0</v>
      </c>
      <c r="E579" s="42">
        <f>+SUMIF(Balance!A:A,B:B,Balance!I:I)</f>
        <v>0</v>
      </c>
      <c r="F579" s="42">
        <f t="shared" ref="F579:F588" si="192">+IF(D579&gt;E579,D579-E579,0)</f>
        <v>0</v>
      </c>
      <c r="G579" s="42">
        <f t="shared" ref="G579:G588" si="193">+IF(E579&gt;D579,E579-D579,0)</f>
        <v>0</v>
      </c>
    </row>
    <row r="580" spans="1:7" outlineLevel="2">
      <c r="A580" s="2">
        <f t="shared" si="191"/>
        <v>56</v>
      </c>
      <c r="B580" s="2">
        <f t="shared" ref="B580:B587" si="194">+B579+1</f>
        <v>561</v>
      </c>
      <c r="D580" s="42">
        <f>+SUMIF(Balance!A:A,B:B,Balance!H:H)</f>
        <v>0</v>
      </c>
      <c r="E580" s="42">
        <f>+SUMIF(Balance!A:A,B:B,Balance!I:I)</f>
        <v>0</v>
      </c>
      <c r="F580" s="42">
        <f t="shared" si="192"/>
        <v>0</v>
      </c>
      <c r="G580" s="42">
        <f t="shared" si="193"/>
        <v>0</v>
      </c>
    </row>
    <row r="581" spans="1:7" outlineLevel="2">
      <c r="A581" s="2">
        <f t="shared" si="191"/>
        <v>56</v>
      </c>
      <c r="B581" s="2">
        <f t="shared" si="194"/>
        <v>562</v>
      </c>
      <c r="D581" s="42">
        <f>+SUMIF(Balance!A:A,B:B,Balance!H:H)</f>
        <v>0</v>
      </c>
      <c r="E581" s="42">
        <f>+SUMIF(Balance!A:A,B:B,Balance!I:I)</f>
        <v>0</v>
      </c>
      <c r="F581" s="42">
        <f t="shared" si="192"/>
        <v>0</v>
      </c>
      <c r="G581" s="42">
        <f t="shared" si="193"/>
        <v>0</v>
      </c>
    </row>
    <row r="582" spans="1:7" outlineLevel="2">
      <c r="A582" s="2">
        <f t="shared" si="191"/>
        <v>56</v>
      </c>
      <c r="B582" s="2">
        <f t="shared" si="194"/>
        <v>563</v>
      </c>
      <c r="D582" s="42">
        <f>+SUMIF(Balance!A:A,B:B,Balance!H:H)</f>
        <v>0</v>
      </c>
      <c r="E582" s="42">
        <f>+SUMIF(Balance!A:A,B:B,Balance!I:I)</f>
        <v>0</v>
      </c>
      <c r="F582" s="42">
        <f t="shared" si="192"/>
        <v>0</v>
      </c>
      <c r="G582" s="42">
        <f t="shared" si="193"/>
        <v>0</v>
      </c>
    </row>
    <row r="583" spans="1:7" outlineLevel="2">
      <c r="A583" s="2">
        <f t="shared" si="191"/>
        <v>56</v>
      </c>
      <c r="B583" s="2">
        <f t="shared" si="194"/>
        <v>564</v>
      </c>
      <c r="D583" s="42">
        <f>+SUMIF(Balance!A:A,B:B,Balance!H:H)</f>
        <v>0</v>
      </c>
      <c r="E583" s="42">
        <f>+SUMIF(Balance!A:A,B:B,Balance!I:I)</f>
        <v>0</v>
      </c>
      <c r="F583" s="42">
        <f t="shared" si="192"/>
        <v>0</v>
      </c>
      <c r="G583" s="42">
        <f t="shared" si="193"/>
        <v>0</v>
      </c>
    </row>
    <row r="584" spans="1:7" outlineLevel="2">
      <c r="A584" s="2">
        <f t="shared" si="191"/>
        <v>56</v>
      </c>
      <c r="B584" s="2">
        <f t="shared" si="194"/>
        <v>565</v>
      </c>
      <c r="D584" s="42">
        <f>+SUMIF(Balance!A:A,B:B,Balance!H:H)</f>
        <v>0</v>
      </c>
      <c r="E584" s="42">
        <f>+SUMIF(Balance!A:A,B:B,Balance!I:I)</f>
        <v>0</v>
      </c>
      <c r="F584" s="42">
        <f t="shared" si="192"/>
        <v>0</v>
      </c>
      <c r="G584" s="42">
        <f t="shared" si="193"/>
        <v>0</v>
      </c>
    </row>
    <row r="585" spans="1:7" outlineLevel="2">
      <c r="A585" s="2">
        <f t="shared" si="191"/>
        <v>56</v>
      </c>
      <c r="B585" s="2">
        <f t="shared" si="194"/>
        <v>566</v>
      </c>
      <c r="D585" s="42">
        <f>+SUMIF(Balance!A:A,B:B,Balance!H:H)</f>
        <v>0</v>
      </c>
      <c r="E585" s="42">
        <f>+SUMIF(Balance!A:A,B:B,Balance!I:I)</f>
        <v>0</v>
      </c>
      <c r="F585" s="42">
        <f t="shared" si="192"/>
        <v>0</v>
      </c>
      <c r="G585" s="42">
        <f t="shared" si="193"/>
        <v>0</v>
      </c>
    </row>
    <row r="586" spans="1:7" outlineLevel="2">
      <c r="A586" s="2">
        <f t="shared" si="191"/>
        <v>56</v>
      </c>
      <c r="B586" s="2">
        <f t="shared" si="194"/>
        <v>567</v>
      </c>
      <c r="D586" s="42">
        <f>+SUMIF(Balance!A:A,B:B,Balance!H:H)</f>
        <v>0</v>
      </c>
      <c r="E586" s="42">
        <f>+SUMIF(Balance!A:A,B:B,Balance!I:I)</f>
        <v>0</v>
      </c>
      <c r="F586" s="42">
        <f t="shared" si="192"/>
        <v>0</v>
      </c>
      <c r="G586" s="42">
        <f t="shared" si="193"/>
        <v>0</v>
      </c>
    </row>
    <row r="587" spans="1:7" outlineLevel="2">
      <c r="A587" s="2">
        <f t="shared" si="191"/>
        <v>56</v>
      </c>
      <c r="B587" s="2">
        <f t="shared" si="194"/>
        <v>568</v>
      </c>
      <c r="D587" s="42">
        <f>+SUMIF(Balance!A:A,B:B,Balance!H:H)</f>
        <v>0</v>
      </c>
      <c r="E587" s="42">
        <f>+SUMIF(Balance!A:A,B:B,Balance!I:I)</f>
        <v>0</v>
      </c>
      <c r="F587" s="42">
        <f t="shared" si="192"/>
        <v>0</v>
      </c>
      <c r="G587" s="42">
        <f t="shared" si="193"/>
        <v>0</v>
      </c>
    </row>
    <row r="588" spans="1:7" outlineLevel="2">
      <c r="A588" s="2">
        <f t="shared" si="191"/>
        <v>56</v>
      </c>
      <c r="B588" s="2">
        <v>569</v>
      </c>
      <c r="D588" s="42">
        <f>+SUMIF(Balance!A:A,B:B,Balance!H:H)</f>
        <v>0</v>
      </c>
      <c r="E588" s="42">
        <f>+SUMIF(Balance!A:A,B:B,Balance!I:I)</f>
        <v>0</v>
      </c>
      <c r="F588" s="42">
        <f t="shared" si="192"/>
        <v>0</v>
      </c>
      <c r="G588" s="42">
        <f t="shared" si="193"/>
        <v>0</v>
      </c>
    </row>
    <row r="589" spans="1:7" outlineLevel="1">
      <c r="A589" s="40" t="s">
        <v>944</v>
      </c>
      <c r="B589" s="40"/>
      <c r="C589" s="40"/>
      <c r="D589" s="43">
        <f>SUBTOTAL(9,D579:D588)</f>
        <v>0</v>
      </c>
      <c r="E589" s="43">
        <f>SUBTOTAL(9,E579:E588)</f>
        <v>0</v>
      </c>
      <c r="F589" s="43">
        <f>SUBTOTAL(9,F579:F588)</f>
        <v>0</v>
      </c>
      <c r="G589" s="43">
        <f>SUBTOTAL(9,G579:G588)</f>
        <v>0</v>
      </c>
    </row>
    <row r="590" spans="1:7" outlineLevel="2">
      <c r="A590" s="2">
        <f t="shared" ref="A590:A599" si="195">VALUE(LEFT(B:B,2))</f>
        <v>57</v>
      </c>
      <c r="B590" s="2">
        <v>570</v>
      </c>
      <c r="D590" s="42">
        <f>+SUMIF(Balance!A:A,B:B,Balance!H:H)</f>
        <v>0</v>
      </c>
      <c r="E590" s="42">
        <f>+SUMIF(Balance!A:A,B:B,Balance!I:I)</f>
        <v>0</v>
      </c>
      <c r="F590" s="42">
        <f t="shared" ref="F590:F599" si="196">+IF(D590&gt;E590,D590-E590,0)</f>
        <v>0</v>
      </c>
      <c r="G590" s="42">
        <f t="shared" ref="G590:G599" si="197">+IF(E590&gt;D590,E590-D590,0)</f>
        <v>0</v>
      </c>
    </row>
    <row r="591" spans="1:7" outlineLevel="2">
      <c r="A591" s="2">
        <f t="shared" si="195"/>
        <v>57</v>
      </c>
      <c r="B591" s="2">
        <f t="shared" ref="B591:B598" si="198">+B590+1</f>
        <v>571</v>
      </c>
      <c r="D591" s="42">
        <f>+SUMIF(Balance!A:A,B:B,Balance!H:H)</f>
        <v>0</v>
      </c>
      <c r="E591" s="42">
        <f>+SUMIF(Balance!A:A,B:B,Balance!I:I)</f>
        <v>0</v>
      </c>
      <c r="F591" s="42">
        <f t="shared" si="196"/>
        <v>0</v>
      </c>
      <c r="G591" s="42">
        <f t="shared" si="197"/>
        <v>0</v>
      </c>
    </row>
    <row r="592" spans="1:7" outlineLevel="2">
      <c r="A592" s="2">
        <f t="shared" si="195"/>
        <v>57</v>
      </c>
      <c r="B592" s="2">
        <f t="shared" si="198"/>
        <v>572</v>
      </c>
      <c r="D592" s="42">
        <f>+SUMIF(Balance!A:A,B:B,Balance!H:H)</f>
        <v>0</v>
      </c>
      <c r="E592" s="42">
        <f>+SUMIF(Balance!A:A,B:B,Balance!I:I)</f>
        <v>0</v>
      </c>
      <c r="F592" s="42">
        <f t="shared" si="196"/>
        <v>0</v>
      </c>
      <c r="G592" s="42">
        <f t="shared" si="197"/>
        <v>0</v>
      </c>
    </row>
    <row r="593" spans="1:7" outlineLevel="2">
      <c r="A593" s="2">
        <f t="shared" si="195"/>
        <v>57</v>
      </c>
      <c r="B593" s="2">
        <f t="shared" si="198"/>
        <v>573</v>
      </c>
      <c r="D593" s="42">
        <f>+SUMIF(Balance!A:A,B:B,Balance!H:H)</f>
        <v>0</v>
      </c>
      <c r="E593" s="42">
        <f>+SUMIF(Balance!A:A,B:B,Balance!I:I)</f>
        <v>0</v>
      </c>
      <c r="F593" s="42">
        <f t="shared" si="196"/>
        <v>0</v>
      </c>
      <c r="G593" s="42">
        <f t="shared" si="197"/>
        <v>0</v>
      </c>
    </row>
    <row r="594" spans="1:7" outlineLevel="2">
      <c r="A594" s="2">
        <f t="shared" si="195"/>
        <v>57</v>
      </c>
      <c r="B594" s="2">
        <f t="shared" si="198"/>
        <v>574</v>
      </c>
      <c r="D594" s="42">
        <f>+SUMIF(Balance!A:A,B:B,Balance!H:H)</f>
        <v>0</v>
      </c>
      <c r="E594" s="42">
        <f>+SUMIF(Balance!A:A,B:B,Balance!I:I)</f>
        <v>0</v>
      </c>
      <c r="F594" s="42">
        <f t="shared" si="196"/>
        <v>0</v>
      </c>
      <c r="G594" s="42">
        <f t="shared" si="197"/>
        <v>0</v>
      </c>
    </row>
    <row r="595" spans="1:7" outlineLevel="2">
      <c r="A595" s="2">
        <f t="shared" si="195"/>
        <v>57</v>
      </c>
      <c r="B595" s="2">
        <f t="shared" si="198"/>
        <v>575</v>
      </c>
      <c r="D595" s="42">
        <f>+SUMIF(Balance!A:A,B:B,Balance!H:H)</f>
        <v>0</v>
      </c>
      <c r="E595" s="42">
        <f>+SUMIF(Balance!A:A,B:B,Balance!I:I)</f>
        <v>0</v>
      </c>
      <c r="F595" s="42">
        <f t="shared" si="196"/>
        <v>0</v>
      </c>
      <c r="G595" s="42">
        <f t="shared" si="197"/>
        <v>0</v>
      </c>
    </row>
    <row r="596" spans="1:7" outlineLevel="2">
      <c r="A596" s="2">
        <f t="shared" si="195"/>
        <v>57</v>
      </c>
      <c r="B596" s="2">
        <f t="shared" si="198"/>
        <v>576</v>
      </c>
      <c r="D596" s="42">
        <f>+SUMIF(Balance!A:A,B:B,Balance!H:H)</f>
        <v>0</v>
      </c>
      <c r="E596" s="42">
        <f>+SUMIF(Balance!A:A,B:B,Balance!I:I)</f>
        <v>0</v>
      </c>
      <c r="F596" s="42">
        <f t="shared" si="196"/>
        <v>0</v>
      </c>
      <c r="G596" s="42">
        <f t="shared" si="197"/>
        <v>0</v>
      </c>
    </row>
    <row r="597" spans="1:7" outlineLevel="2">
      <c r="A597" s="2">
        <f t="shared" si="195"/>
        <v>57</v>
      </c>
      <c r="B597" s="2">
        <f t="shared" si="198"/>
        <v>577</v>
      </c>
      <c r="D597" s="42">
        <f>+SUMIF(Balance!A:A,B:B,Balance!H:H)</f>
        <v>0</v>
      </c>
      <c r="E597" s="42">
        <f>+SUMIF(Balance!A:A,B:B,Balance!I:I)</f>
        <v>0</v>
      </c>
      <c r="F597" s="42">
        <f t="shared" si="196"/>
        <v>0</v>
      </c>
      <c r="G597" s="42">
        <f t="shared" si="197"/>
        <v>0</v>
      </c>
    </row>
    <row r="598" spans="1:7" outlineLevel="2">
      <c r="A598" s="2">
        <f t="shared" si="195"/>
        <v>57</v>
      </c>
      <c r="B598" s="2">
        <f t="shared" si="198"/>
        <v>578</v>
      </c>
      <c r="D598" s="42">
        <f>+SUMIF(Balance!A:A,B:B,Balance!H:H)</f>
        <v>0</v>
      </c>
      <c r="E598" s="42">
        <f>+SUMIF(Balance!A:A,B:B,Balance!I:I)</f>
        <v>0</v>
      </c>
      <c r="F598" s="42">
        <f t="shared" si="196"/>
        <v>0</v>
      </c>
      <c r="G598" s="42">
        <f t="shared" si="197"/>
        <v>0</v>
      </c>
    </row>
    <row r="599" spans="1:7" outlineLevel="2">
      <c r="A599" s="2">
        <f t="shared" si="195"/>
        <v>57</v>
      </c>
      <c r="B599" s="2">
        <v>579</v>
      </c>
      <c r="D599" s="42">
        <f>+SUMIF(Balance!A:A,B:B,Balance!H:H)</f>
        <v>0</v>
      </c>
      <c r="E599" s="42">
        <f>+SUMIF(Balance!A:A,B:B,Balance!I:I)</f>
        <v>0</v>
      </c>
      <c r="F599" s="42">
        <f t="shared" si="196"/>
        <v>0</v>
      </c>
      <c r="G599" s="42">
        <f t="shared" si="197"/>
        <v>0</v>
      </c>
    </row>
    <row r="600" spans="1:7" outlineLevel="1">
      <c r="A600" s="40" t="s">
        <v>945</v>
      </c>
      <c r="B600" s="40"/>
      <c r="C600" s="40"/>
      <c r="D600" s="43">
        <f>SUBTOTAL(9,D590:D599)</f>
        <v>0</v>
      </c>
      <c r="E600" s="43">
        <f>SUBTOTAL(9,E590:E599)</f>
        <v>0</v>
      </c>
      <c r="F600" s="43">
        <f>SUBTOTAL(9,F590:F599)</f>
        <v>0</v>
      </c>
      <c r="G600" s="43">
        <f>SUBTOTAL(9,G590:G599)</f>
        <v>0</v>
      </c>
    </row>
    <row r="601" spans="1:7" outlineLevel="2">
      <c r="A601" s="2">
        <f t="shared" ref="A601:A610" si="199">VALUE(LEFT(B:B,2))</f>
        <v>58</v>
      </c>
      <c r="B601" s="2">
        <v>580</v>
      </c>
      <c r="D601" s="42">
        <f>+SUMIF(Balance!A:A,B:B,Balance!H:H)</f>
        <v>0</v>
      </c>
      <c r="E601" s="42">
        <f>+SUMIF(Balance!A:A,B:B,Balance!I:I)</f>
        <v>0</v>
      </c>
      <c r="F601" s="42">
        <f t="shared" ref="F601:F610" si="200">+IF(D601&gt;E601,D601-E601,0)</f>
        <v>0</v>
      </c>
      <c r="G601" s="42">
        <f t="shared" ref="G601:G610" si="201">+IF(E601&gt;D601,E601-D601,0)</f>
        <v>0</v>
      </c>
    </row>
    <row r="602" spans="1:7" outlineLevel="2">
      <c r="A602" s="2">
        <f t="shared" si="199"/>
        <v>58</v>
      </c>
      <c r="B602" s="2">
        <f t="shared" ref="B602:B609" si="202">+B601+1</f>
        <v>581</v>
      </c>
      <c r="D602" s="42">
        <f>+SUMIF(Balance!A:A,B:B,Balance!H:H)</f>
        <v>0</v>
      </c>
      <c r="E602" s="42">
        <f>+SUMIF(Balance!A:A,B:B,Balance!I:I)</f>
        <v>0</v>
      </c>
      <c r="F602" s="42">
        <f t="shared" si="200"/>
        <v>0</v>
      </c>
      <c r="G602" s="42">
        <f t="shared" si="201"/>
        <v>0</v>
      </c>
    </row>
    <row r="603" spans="1:7" outlineLevel="2">
      <c r="A603" s="2">
        <f t="shared" si="199"/>
        <v>58</v>
      </c>
      <c r="B603" s="2">
        <f t="shared" si="202"/>
        <v>582</v>
      </c>
      <c r="D603" s="42">
        <f>+SUMIF(Balance!A:A,B:B,Balance!H:H)</f>
        <v>0</v>
      </c>
      <c r="E603" s="42">
        <f>+SUMIF(Balance!A:A,B:B,Balance!I:I)</f>
        <v>0</v>
      </c>
      <c r="F603" s="42">
        <f t="shared" si="200"/>
        <v>0</v>
      </c>
      <c r="G603" s="42">
        <f t="shared" si="201"/>
        <v>0</v>
      </c>
    </row>
    <row r="604" spans="1:7" outlineLevel="2">
      <c r="A604" s="2">
        <f t="shared" si="199"/>
        <v>58</v>
      </c>
      <c r="B604" s="2">
        <f t="shared" si="202"/>
        <v>583</v>
      </c>
      <c r="D604" s="42">
        <f>+SUMIF(Balance!A:A,B:B,Balance!H:H)</f>
        <v>0</v>
      </c>
      <c r="E604" s="42">
        <f>+SUMIF(Balance!A:A,B:B,Balance!I:I)</f>
        <v>0</v>
      </c>
      <c r="F604" s="42">
        <f t="shared" si="200"/>
        <v>0</v>
      </c>
      <c r="G604" s="42">
        <f t="shared" si="201"/>
        <v>0</v>
      </c>
    </row>
    <row r="605" spans="1:7" outlineLevel="2">
      <c r="A605" s="2">
        <f t="shared" si="199"/>
        <v>58</v>
      </c>
      <c r="B605" s="2">
        <f t="shared" si="202"/>
        <v>584</v>
      </c>
      <c r="D605" s="42">
        <f>+SUMIF(Balance!A:A,B:B,Balance!H:H)</f>
        <v>0</v>
      </c>
      <c r="E605" s="42">
        <f>+SUMIF(Balance!A:A,B:B,Balance!I:I)</f>
        <v>0</v>
      </c>
      <c r="F605" s="42">
        <f t="shared" si="200"/>
        <v>0</v>
      </c>
      <c r="G605" s="42">
        <f t="shared" si="201"/>
        <v>0</v>
      </c>
    </row>
    <row r="606" spans="1:7" outlineLevel="2">
      <c r="A606" s="2">
        <f t="shared" si="199"/>
        <v>58</v>
      </c>
      <c r="B606" s="2">
        <f t="shared" si="202"/>
        <v>585</v>
      </c>
      <c r="D606" s="42">
        <f>+SUMIF(Balance!A:A,B:B,Balance!H:H)</f>
        <v>0</v>
      </c>
      <c r="E606" s="42">
        <f>+SUMIF(Balance!A:A,B:B,Balance!I:I)</f>
        <v>0</v>
      </c>
      <c r="F606" s="42">
        <f t="shared" si="200"/>
        <v>0</v>
      </c>
      <c r="G606" s="42">
        <f t="shared" si="201"/>
        <v>0</v>
      </c>
    </row>
    <row r="607" spans="1:7" outlineLevel="2">
      <c r="A607" s="2">
        <f t="shared" si="199"/>
        <v>58</v>
      </c>
      <c r="B607" s="2">
        <f t="shared" si="202"/>
        <v>586</v>
      </c>
      <c r="D607" s="42">
        <f>+SUMIF(Balance!A:A,B:B,Balance!H:H)</f>
        <v>0</v>
      </c>
      <c r="E607" s="42">
        <f>+SUMIF(Balance!A:A,B:B,Balance!I:I)</f>
        <v>0</v>
      </c>
      <c r="F607" s="42">
        <f t="shared" si="200"/>
        <v>0</v>
      </c>
      <c r="G607" s="42">
        <f t="shared" si="201"/>
        <v>0</v>
      </c>
    </row>
    <row r="608" spans="1:7" outlineLevel="2">
      <c r="A608" s="2">
        <f t="shared" si="199"/>
        <v>58</v>
      </c>
      <c r="B608" s="2">
        <f t="shared" si="202"/>
        <v>587</v>
      </c>
      <c r="D608" s="42">
        <f>+SUMIF(Balance!A:A,B:B,Balance!H:H)</f>
        <v>0</v>
      </c>
      <c r="E608" s="42">
        <f>+SUMIF(Balance!A:A,B:B,Balance!I:I)</f>
        <v>0</v>
      </c>
      <c r="F608" s="42">
        <f t="shared" si="200"/>
        <v>0</v>
      </c>
      <c r="G608" s="42">
        <f t="shared" si="201"/>
        <v>0</v>
      </c>
    </row>
    <row r="609" spans="1:7" outlineLevel="2">
      <c r="A609" s="2">
        <f t="shared" si="199"/>
        <v>58</v>
      </c>
      <c r="B609" s="2">
        <f t="shared" si="202"/>
        <v>588</v>
      </c>
      <c r="D609" s="42">
        <f>+SUMIF(Balance!A:A,B:B,Balance!H:H)</f>
        <v>0</v>
      </c>
      <c r="E609" s="42">
        <f>+SUMIF(Balance!A:A,B:B,Balance!I:I)</f>
        <v>0</v>
      </c>
      <c r="F609" s="42">
        <f t="shared" si="200"/>
        <v>0</v>
      </c>
      <c r="G609" s="42">
        <f t="shared" si="201"/>
        <v>0</v>
      </c>
    </row>
    <row r="610" spans="1:7" outlineLevel="2">
      <c r="A610" s="2">
        <f t="shared" si="199"/>
        <v>58</v>
      </c>
      <c r="B610" s="2">
        <v>589</v>
      </c>
      <c r="D610" s="42">
        <f>+SUMIF(Balance!A:A,B:B,Balance!H:H)</f>
        <v>0</v>
      </c>
      <c r="E610" s="42">
        <f>+SUMIF(Balance!A:A,B:B,Balance!I:I)</f>
        <v>0</v>
      </c>
      <c r="F610" s="42">
        <f t="shared" si="200"/>
        <v>0</v>
      </c>
      <c r="G610" s="42">
        <f t="shared" si="201"/>
        <v>0</v>
      </c>
    </row>
    <row r="611" spans="1:7" outlineLevel="1">
      <c r="A611" s="40" t="s">
        <v>946</v>
      </c>
      <c r="B611" s="40"/>
      <c r="C611" s="40"/>
      <c r="D611" s="43">
        <f>SUBTOTAL(9,D601:D610)</f>
        <v>0</v>
      </c>
      <c r="E611" s="43">
        <f>SUBTOTAL(9,E601:E610)</f>
        <v>0</v>
      </c>
      <c r="F611" s="43">
        <f>SUBTOTAL(9,F601:F610)</f>
        <v>0</v>
      </c>
      <c r="G611" s="43">
        <f>SUBTOTAL(9,G601:G610)</f>
        <v>0</v>
      </c>
    </row>
    <row r="612" spans="1:7" outlineLevel="2">
      <c r="A612" s="2">
        <f t="shared" ref="A612:A621" si="203">VALUE(LEFT(B:B,2))</f>
        <v>59</v>
      </c>
      <c r="B612" s="2">
        <v>590</v>
      </c>
      <c r="D612" s="42">
        <f>+SUMIF(Balance!A:A,B:B,Balance!H:H)</f>
        <v>0</v>
      </c>
      <c r="E612" s="42">
        <f>+SUMIF(Balance!A:A,B:B,Balance!I:I)</f>
        <v>0</v>
      </c>
      <c r="F612" s="42">
        <f t="shared" ref="F612:F621" si="204">+IF(D612&gt;E612,D612-E612,0)</f>
        <v>0</v>
      </c>
      <c r="G612" s="42">
        <f t="shared" ref="G612:G621" si="205">+IF(E612&gt;D612,E612-D612,0)</f>
        <v>0</v>
      </c>
    </row>
    <row r="613" spans="1:7" outlineLevel="2">
      <c r="A613" s="2">
        <f t="shared" si="203"/>
        <v>59</v>
      </c>
      <c r="B613" s="2">
        <f t="shared" ref="B613:B620" si="206">+B612+1</f>
        <v>591</v>
      </c>
      <c r="D613" s="42">
        <f>+SUMIF(Balance!A:A,B:B,Balance!H:H)</f>
        <v>0</v>
      </c>
      <c r="E613" s="42">
        <f>+SUMIF(Balance!A:A,B:B,Balance!I:I)</f>
        <v>0</v>
      </c>
      <c r="F613" s="42">
        <f t="shared" si="204"/>
        <v>0</v>
      </c>
      <c r="G613" s="42">
        <f t="shared" si="205"/>
        <v>0</v>
      </c>
    </row>
    <row r="614" spans="1:7" outlineLevel="2">
      <c r="A614" s="2">
        <f t="shared" si="203"/>
        <v>59</v>
      </c>
      <c r="B614" s="2">
        <f t="shared" si="206"/>
        <v>592</v>
      </c>
      <c r="D614" s="42">
        <f>+SUMIF(Balance!A:A,B:B,Balance!H:H)</f>
        <v>0</v>
      </c>
      <c r="E614" s="42">
        <f>+SUMIF(Balance!A:A,B:B,Balance!I:I)</f>
        <v>0</v>
      </c>
      <c r="F614" s="42">
        <f t="shared" si="204"/>
        <v>0</v>
      </c>
      <c r="G614" s="42">
        <f t="shared" si="205"/>
        <v>0</v>
      </c>
    </row>
    <row r="615" spans="1:7" outlineLevel="2">
      <c r="A615" s="2">
        <f t="shared" si="203"/>
        <v>59</v>
      </c>
      <c r="B615" s="2">
        <f t="shared" si="206"/>
        <v>593</v>
      </c>
      <c r="D615" s="42">
        <f>+SUMIF(Balance!A:A,B:B,Balance!H:H)</f>
        <v>0</v>
      </c>
      <c r="E615" s="42">
        <f>+SUMIF(Balance!A:A,B:B,Balance!I:I)</f>
        <v>0</v>
      </c>
      <c r="F615" s="42">
        <f t="shared" si="204"/>
        <v>0</v>
      </c>
      <c r="G615" s="42">
        <f t="shared" si="205"/>
        <v>0</v>
      </c>
    </row>
    <row r="616" spans="1:7" outlineLevel="2">
      <c r="A616" s="2">
        <f t="shared" si="203"/>
        <v>59</v>
      </c>
      <c r="B616" s="2">
        <f t="shared" si="206"/>
        <v>594</v>
      </c>
      <c r="D616" s="42">
        <f>+SUMIF(Balance!A:A,B:B,Balance!H:H)</f>
        <v>0</v>
      </c>
      <c r="E616" s="42">
        <f>+SUMIF(Balance!A:A,B:B,Balance!I:I)</f>
        <v>0</v>
      </c>
      <c r="F616" s="42">
        <f t="shared" si="204"/>
        <v>0</v>
      </c>
      <c r="G616" s="42">
        <f t="shared" si="205"/>
        <v>0</v>
      </c>
    </row>
    <row r="617" spans="1:7" outlineLevel="2">
      <c r="A617" s="2">
        <f t="shared" si="203"/>
        <v>59</v>
      </c>
      <c r="B617" s="2">
        <f t="shared" si="206"/>
        <v>595</v>
      </c>
      <c r="D617" s="42">
        <f>+SUMIF(Balance!A:A,B:B,Balance!H:H)</f>
        <v>0</v>
      </c>
      <c r="E617" s="42">
        <f>+SUMIF(Balance!A:A,B:B,Balance!I:I)</f>
        <v>0</v>
      </c>
      <c r="F617" s="42">
        <f t="shared" si="204"/>
        <v>0</v>
      </c>
      <c r="G617" s="42">
        <f t="shared" si="205"/>
        <v>0</v>
      </c>
    </row>
    <row r="618" spans="1:7" outlineLevel="2">
      <c r="A618" s="2">
        <f t="shared" si="203"/>
        <v>59</v>
      </c>
      <c r="B618" s="2">
        <f t="shared" si="206"/>
        <v>596</v>
      </c>
      <c r="D618" s="42">
        <f>+SUMIF(Balance!A:A,B:B,Balance!H:H)</f>
        <v>0</v>
      </c>
      <c r="E618" s="42">
        <f>+SUMIF(Balance!A:A,B:B,Balance!I:I)</f>
        <v>0</v>
      </c>
      <c r="F618" s="42">
        <f t="shared" si="204"/>
        <v>0</v>
      </c>
      <c r="G618" s="42">
        <f t="shared" si="205"/>
        <v>0</v>
      </c>
    </row>
    <row r="619" spans="1:7" outlineLevel="2">
      <c r="A619" s="2">
        <f t="shared" si="203"/>
        <v>59</v>
      </c>
      <c r="B619" s="2">
        <f t="shared" si="206"/>
        <v>597</v>
      </c>
      <c r="D619" s="42">
        <f>+SUMIF(Balance!A:A,B:B,Balance!H:H)</f>
        <v>0</v>
      </c>
      <c r="E619" s="42">
        <f>+SUMIF(Balance!A:A,B:B,Balance!I:I)</f>
        <v>0</v>
      </c>
      <c r="F619" s="42">
        <f t="shared" si="204"/>
        <v>0</v>
      </c>
      <c r="G619" s="42">
        <f t="shared" si="205"/>
        <v>0</v>
      </c>
    </row>
    <row r="620" spans="1:7" outlineLevel="2">
      <c r="A620" s="2">
        <f t="shared" si="203"/>
        <v>59</v>
      </c>
      <c r="B620" s="2">
        <f t="shared" si="206"/>
        <v>598</v>
      </c>
      <c r="D620" s="42">
        <f>+SUMIF(Balance!A:A,B:B,Balance!H:H)</f>
        <v>0</v>
      </c>
      <c r="E620" s="42">
        <f>+SUMIF(Balance!A:A,B:B,Balance!I:I)</f>
        <v>0</v>
      </c>
      <c r="F620" s="42">
        <f t="shared" si="204"/>
        <v>0</v>
      </c>
      <c r="G620" s="42">
        <f t="shared" si="205"/>
        <v>0</v>
      </c>
    </row>
    <row r="621" spans="1:7" outlineLevel="2">
      <c r="A621" s="2">
        <f t="shared" si="203"/>
        <v>59</v>
      </c>
      <c r="B621" s="2">
        <v>599</v>
      </c>
      <c r="D621" s="42">
        <f>+SUMIF(Balance!A:A,B:B,Balance!H:H)</f>
        <v>0</v>
      </c>
      <c r="E621" s="42">
        <f>+SUMIF(Balance!A:A,B:B,Balance!I:I)</f>
        <v>0</v>
      </c>
      <c r="F621" s="42">
        <f t="shared" si="204"/>
        <v>0</v>
      </c>
      <c r="G621" s="42">
        <f t="shared" si="205"/>
        <v>0</v>
      </c>
    </row>
    <row r="622" spans="1:7" outlineLevel="1">
      <c r="A622" s="40" t="s">
        <v>947</v>
      </c>
      <c r="B622" s="40"/>
      <c r="C622" s="40"/>
      <c r="D622" s="43">
        <f>SUBTOTAL(9,D612:D621)</f>
        <v>0</v>
      </c>
      <c r="E622" s="43">
        <f>SUBTOTAL(9,E612:E621)</f>
        <v>0</v>
      </c>
      <c r="F622" s="43">
        <f>SUBTOTAL(9,F612:F621)</f>
        <v>0</v>
      </c>
      <c r="G622" s="43">
        <f>SUBTOTAL(9,G612:G621)</f>
        <v>0</v>
      </c>
    </row>
    <row r="623" spans="1:7" outlineLevel="2">
      <c r="A623" s="2">
        <f t="shared" ref="A623:A632" si="207">VALUE(LEFT(B:B,2))</f>
        <v>60</v>
      </c>
      <c r="B623" s="2">
        <v>600</v>
      </c>
      <c r="D623" s="42">
        <f>+SUMIF(Balance!A:A,B:B,Balance!H:H)</f>
        <v>0</v>
      </c>
      <c r="E623" s="42">
        <f>+SUMIF(Balance!A:A,B:B,Balance!I:I)</f>
        <v>0</v>
      </c>
      <c r="F623" s="42">
        <f t="shared" ref="F623:F632" si="208">+IF(D623&gt;E623,D623-E623,0)</f>
        <v>0</v>
      </c>
      <c r="G623" s="42">
        <f t="shared" ref="G623:G632" si="209">+IF(E623&gt;D623,E623-D623,0)</f>
        <v>0</v>
      </c>
    </row>
    <row r="624" spans="1:7" outlineLevel="2">
      <c r="A624" s="2">
        <f t="shared" si="207"/>
        <v>60</v>
      </c>
      <c r="B624" s="2">
        <f t="shared" ref="B624:B631" si="210">+B623+1</f>
        <v>601</v>
      </c>
      <c r="D624" s="42">
        <f>+SUMIF(Balance!A:A,B:B,Balance!H:H)</f>
        <v>22542496122.830002</v>
      </c>
      <c r="E624" s="42">
        <f>+SUMIF(Balance!A:A,B:B,Balance!I:I)</f>
        <v>0</v>
      </c>
      <c r="F624" s="42">
        <f t="shared" si="208"/>
        <v>22542496122.830002</v>
      </c>
      <c r="G624" s="42">
        <f t="shared" si="209"/>
        <v>0</v>
      </c>
    </row>
    <row r="625" spans="1:8" outlineLevel="2">
      <c r="A625" s="2">
        <f t="shared" si="207"/>
        <v>60</v>
      </c>
      <c r="B625" s="2">
        <f t="shared" si="210"/>
        <v>602</v>
      </c>
      <c r="D625" s="42">
        <f>+SUMIF(Balance!A:A,B:B,Balance!H:H)</f>
        <v>614740039.86000001</v>
      </c>
      <c r="E625" s="42">
        <f>+SUMIF(Balance!A:A,B:B,Balance!I:I)</f>
        <v>0</v>
      </c>
      <c r="F625" s="42">
        <f t="shared" si="208"/>
        <v>614740039.86000001</v>
      </c>
      <c r="G625" s="42">
        <f t="shared" si="209"/>
        <v>0</v>
      </c>
    </row>
    <row r="626" spans="1:8" outlineLevel="2">
      <c r="A626" s="2">
        <f t="shared" si="207"/>
        <v>60</v>
      </c>
      <c r="B626" s="2">
        <f t="shared" si="210"/>
        <v>603</v>
      </c>
      <c r="D626" s="42">
        <f>+SUMIF(Balance!A:A,B:B,Balance!H:H)</f>
        <v>0</v>
      </c>
      <c r="E626" s="42">
        <f>+SUMIF(Balance!A:A,B:B,Balance!I:I)</f>
        <v>472207765.61000001</v>
      </c>
      <c r="F626" s="42">
        <f t="shared" si="208"/>
        <v>0</v>
      </c>
      <c r="G626" s="42">
        <f t="shared" si="209"/>
        <v>472207765.61000001</v>
      </c>
    </row>
    <row r="627" spans="1:8" outlineLevel="2">
      <c r="A627" s="2">
        <f t="shared" si="207"/>
        <v>60</v>
      </c>
      <c r="B627" s="2">
        <f t="shared" si="210"/>
        <v>604</v>
      </c>
      <c r="D627" s="42">
        <f>+SUMIF(Balance!A:A,B:B,Balance!H:H)</f>
        <v>46816469.990000002</v>
      </c>
      <c r="E627" s="42">
        <f>+SUMIF(Balance!A:A,B:B,Balance!I:I)</f>
        <v>0</v>
      </c>
      <c r="F627" s="42">
        <f t="shared" si="208"/>
        <v>46816469.990000002</v>
      </c>
      <c r="G627" s="42">
        <f t="shared" si="209"/>
        <v>0</v>
      </c>
    </row>
    <row r="628" spans="1:8" outlineLevel="2">
      <c r="A628" s="2">
        <f t="shared" si="207"/>
        <v>60</v>
      </c>
      <c r="B628" s="2">
        <f t="shared" si="210"/>
        <v>605</v>
      </c>
      <c r="D628" s="42">
        <f>+SUMIF(Balance!A:A,B:B,Balance!H:H)</f>
        <v>0</v>
      </c>
      <c r="E628" s="42">
        <f>+SUMIF(Balance!A:A,B:B,Balance!I:I)</f>
        <v>0</v>
      </c>
      <c r="F628" s="42">
        <f t="shared" si="208"/>
        <v>0</v>
      </c>
      <c r="G628" s="42">
        <f t="shared" si="209"/>
        <v>0</v>
      </c>
    </row>
    <row r="629" spans="1:8" outlineLevel="2">
      <c r="A629" s="2">
        <f t="shared" si="207"/>
        <v>60</v>
      </c>
      <c r="B629" s="2">
        <f t="shared" si="210"/>
        <v>606</v>
      </c>
      <c r="D629" s="42">
        <f>+SUMIF(Balance!A:A,B:B,Balance!H:H)</f>
        <v>269249259.48000002</v>
      </c>
      <c r="E629" s="42">
        <f>+SUMIF(Balance!A:A,B:B,Balance!I:I)</f>
        <v>0</v>
      </c>
      <c r="F629" s="42">
        <f t="shared" si="208"/>
        <v>269249259.48000002</v>
      </c>
      <c r="G629" s="42">
        <f t="shared" si="209"/>
        <v>0</v>
      </c>
    </row>
    <row r="630" spans="1:8" outlineLevel="2">
      <c r="A630" s="2">
        <f t="shared" si="207"/>
        <v>60</v>
      </c>
      <c r="B630" s="2">
        <f t="shared" si="210"/>
        <v>607</v>
      </c>
      <c r="D630" s="42">
        <f>+SUMIF(Balance!A:A,B:B,Balance!H:H)</f>
        <v>0</v>
      </c>
      <c r="E630" s="42">
        <f>+SUMIF(Balance!A:A,B:B,Balance!I:I)</f>
        <v>0</v>
      </c>
      <c r="F630" s="42">
        <f t="shared" si="208"/>
        <v>0</v>
      </c>
      <c r="G630" s="42">
        <f t="shared" si="209"/>
        <v>0</v>
      </c>
    </row>
    <row r="631" spans="1:8" outlineLevel="2">
      <c r="A631" s="2">
        <f t="shared" si="207"/>
        <v>60</v>
      </c>
      <c r="B631" s="2">
        <f t="shared" si="210"/>
        <v>608</v>
      </c>
      <c r="D631" s="42">
        <f>+SUMIF(Balance!A:A,B:B,Balance!H:H)</f>
        <v>0</v>
      </c>
      <c r="E631" s="42">
        <f>+SUMIF(Balance!A:A,B:B,Balance!I:I)</f>
        <v>0</v>
      </c>
      <c r="F631" s="42">
        <f t="shared" si="208"/>
        <v>0</v>
      </c>
      <c r="G631" s="42">
        <f t="shared" si="209"/>
        <v>0</v>
      </c>
    </row>
    <row r="632" spans="1:8" outlineLevel="2">
      <c r="A632" s="2">
        <f t="shared" si="207"/>
        <v>60</v>
      </c>
      <c r="B632" s="2">
        <v>609</v>
      </c>
      <c r="D632" s="42">
        <f>+SUMIF(Balance!A:A,B:B,Balance!H:H)</f>
        <v>0</v>
      </c>
      <c r="E632" s="42">
        <f>+SUMIF(Balance!A:A,B:B,Balance!I:I)</f>
        <v>0</v>
      </c>
      <c r="F632" s="42">
        <f t="shared" si="208"/>
        <v>0</v>
      </c>
      <c r="G632" s="42">
        <f t="shared" si="209"/>
        <v>0</v>
      </c>
    </row>
    <row r="633" spans="1:8" outlineLevel="1">
      <c r="A633" s="40" t="s">
        <v>948</v>
      </c>
      <c r="B633" s="40"/>
      <c r="C633" s="40"/>
      <c r="D633" s="54">
        <f>SUBTOTAL(9,D623:D632)</f>
        <v>23473301892.160004</v>
      </c>
      <c r="E633" s="54">
        <f>SUBTOTAL(9,E623:E632)</f>
        <v>472207765.61000001</v>
      </c>
      <c r="F633" s="54">
        <f>SUBTOTAL(9,F623:F632)</f>
        <v>23473301892.160004</v>
      </c>
      <c r="G633" s="54">
        <f>SUBTOTAL(9,G623:G632)</f>
        <v>472207765.61000001</v>
      </c>
      <c r="H633" s="5"/>
    </row>
    <row r="634" spans="1:8" outlineLevel="2">
      <c r="A634" s="2">
        <f t="shared" ref="A634:A643" si="211">VALUE(LEFT(B:B,2))</f>
        <v>61</v>
      </c>
      <c r="B634" s="2">
        <v>610</v>
      </c>
      <c r="D634" s="42">
        <f>+SUMIF(Balance!A:A,B:B,Balance!H:H)</f>
        <v>0</v>
      </c>
      <c r="E634" s="42">
        <f>+SUMIF(Balance!A:A,B:B,Balance!I:I)</f>
        <v>0</v>
      </c>
      <c r="F634" s="42">
        <f t="shared" ref="F634:F643" si="212">+IF(D634&gt;E634,D634-E634,0)</f>
        <v>0</v>
      </c>
      <c r="G634" s="42">
        <f t="shared" ref="G634:G643" si="213">+IF(E634&gt;D634,E634-D634,0)</f>
        <v>0</v>
      </c>
    </row>
    <row r="635" spans="1:8" outlineLevel="2">
      <c r="A635" s="2">
        <f t="shared" si="211"/>
        <v>61</v>
      </c>
      <c r="B635" s="2">
        <f t="shared" ref="B635:B642" si="214">+B634+1</f>
        <v>611</v>
      </c>
      <c r="D635" s="42">
        <f>+SUMIF(Balance!A:A,B:B,Balance!H:H)</f>
        <v>0</v>
      </c>
      <c r="E635" s="42">
        <f>+SUMIF(Balance!A:A,B:B,Balance!I:I)</f>
        <v>0</v>
      </c>
      <c r="F635" s="42">
        <f t="shared" si="212"/>
        <v>0</v>
      </c>
      <c r="G635" s="42">
        <f t="shared" si="213"/>
        <v>0</v>
      </c>
    </row>
    <row r="636" spans="1:8" outlineLevel="2">
      <c r="A636" s="2">
        <f t="shared" si="211"/>
        <v>61</v>
      </c>
      <c r="B636" s="2">
        <f t="shared" si="214"/>
        <v>612</v>
      </c>
      <c r="D636" s="42">
        <f>+SUMIF(Balance!A:A,B:B,Balance!H:H)</f>
        <v>0</v>
      </c>
      <c r="E636" s="42">
        <f>+SUMIF(Balance!A:A,B:B,Balance!I:I)</f>
        <v>0</v>
      </c>
      <c r="F636" s="42">
        <f t="shared" si="212"/>
        <v>0</v>
      </c>
      <c r="G636" s="42">
        <f t="shared" si="213"/>
        <v>0</v>
      </c>
    </row>
    <row r="637" spans="1:8" outlineLevel="2">
      <c r="A637" s="2">
        <f t="shared" si="211"/>
        <v>61</v>
      </c>
      <c r="B637" s="2">
        <f t="shared" si="214"/>
        <v>613</v>
      </c>
      <c r="D637" s="42">
        <f>+SUMIF(Balance!A:A,B:B,Balance!H:H)</f>
        <v>202337164.96000001</v>
      </c>
      <c r="E637" s="42">
        <f>+SUMIF(Balance!A:A,B:B,Balance!I:I)</f>
        <v>0</v>
      </c>
      <c r="F637" s="42">
        <f t="shared" si="212"/>
        <v>202337164.96000001</v>
      </c>
      <c r="G637" s="42">
        <f t="shared" si="213"/>
        <v>0</v>
      </c>
    </row>
    <row r="638" spans="1:8" outlineLevel="2">
      <c r="A638" s="2">
        <f t="shared" si="211"/>
        <v>61</v>
      </c>
      <c r="B638" s="2">
        <f t="shared" si="214"/>
        <v>614</v>
      </c>
      <c r="D638" s="42">
        <f>+SUMIF(Balance!A:A,B:B,Balance!H:H)</f>
        <v>0</v>
      </c>
      <c r="E638" s="42">
        <f>+SUMIF(Balance!A:A,B:B,Balance!I:I)</f>
        <v>0</v>
      </c>
      <c r="F638" s="42">
        <f t="shared" si="212"/>
        <v>0</v>
      </c>
      <c r="G638" s="42">
        <f t="shared" si="213"/>
        <v>0</v>
      </c>
    </row>
    <row r="639" spans="1:8" outlineLevel="2">
      <c r="A639" s="2">
        <f t="shared" si="211"/>
        <v>61</v>
      </c>
      <c r="B639" s="2">
        <f t="shared" si="214"/>
        <v>615</v>
      </c>
      <c r="D639" s="42">
        <f>+SUMIF(Balance!A:A,B:B,Balance!H:H)</f>
        <v>145046614.64999998</v>
      </c>
      <c r="E639" s="42">
        <f>+SUMIF(Balance!A:A,B:B,Balance!I:I)</f>
        <v>0</v>
      </c>
      <c r="F639" s="42">
        <f t="shared" si="212"/>
        <v>145046614.64999998</v>
      </c>
      <c r="G639" s="42">
        <f t="shared" si="213"/>
        <v>0</v>
      </c>
    </row>
    <row r="640" spans="1:8" outlineLevel="2">
      <c r="A640" s="2">
        <f t="shared" si="211"/>
        <v>61</v>
      </c>
      <c r="B640" s="2">
        <f t="shared" si="214"/>
        <v>616</v>
      </c>
      <c r="D640" s="42">
        <f>+SUMIF(Balance!A:A,B:B,Balance!H:H)</f>
        <v>41801402.640000001</v>
      </c>
      <c r="E640" s="42">
        <f>+SUMIF(Balance!A:A,B:B,Balance!I:I)</f>
        <v>0</v>
      </c>
      <c r="F640" s="42">
        <f t="shared" si="212"/>
        <v>41801402.640000001</v>
      </c>
      <c r="G640" s="42">
        <f t="shared" si="213"/>
        <v>0</v>
      </c>
    </row>
    <row r="641" spans="1:7" outlineLevel="2">
      <c r="A641" s="2">
        <f t="shared" si="211"/>
        <v>61</v>
      </c>
      <c r="B641" s="2">
        <f t="shared" si="214"/>
        <v>617</v>
      </c>
      <c r="D641" s="42">
        <f>+SUMIF(Balance!A:A,B:B,Balance!H:H)</f>
        <v>3758058.4</v>
      </c>
      <c r="E641" s="42">
        <f>+SUMIF(Balance!A:A,B:B,Balance!I:I)</f>
        <v>0</v>
      </c>
      <c r="F641" s="42">
        <f t="shared" si="212"/>
        <v>3758058.4</v>
      </c>
      <c r="G641" s="42">
        <f t="shared" si="213"/>
        <v>0</v>
      </c>
    </row>
    <row r="642" spans="1:7" outlineLevel="2">
      <c r="A642" s="2">
        <f t="shared" si="211"/>
        <v>61</v>
      </c>
      <c r="B642" s="2">
        <f t="shared" si="214"/>
        <v>618</v>
      </c>
      <c r="D642" s="42">
        <f>+SUMIF(Balance!A:A,B:B,Balance!H:H)</f>
        <v>2961700</v>
      </c>
      <c r="E642" s="42">
        <f>+SUMIF(Balance!A:A,B:B,Balance!I:I)</f>
        <v>0</v>
      </c>
      <c r="F642" s="42">
        <f t="shared" si="212"/>
        <v>2961700</v>
      </c>
      <c r="G642" s="42">
        <f t="shared" si="213"/>
        <v>0</v>
      </c>
    </row>
    <row r="643" spans="1:7" outlineLevel="2">
      <c r="A643" s="2">
        <f t="shared" si="211"/>
        <v>61</v>
      </c>
      <c r="B643" s="2">
        <v>619</v>
      </c>
      <c r="D643" s="42">
        <f>+SUMIF(Balance!A:A,B:B,Balance!H:H)</f>
        <v>0</v>
      </c>
      <c r="E643" s="42">
        <f>+SUMIF(Balance!A:A,B:B,Balance!I:I)</f>
        <v>0</v>
      </c>
      <c r="F643" s="42">
        <f t="shared" si="212"/>
        <v>0</v>
      </c>
      <c r="G643" s="42">
        <f t="shared" si="213"/>
        <v>0</v>
      </c>
    </row>
    <row r="644" spans="1:7" outlineLevel="1">
      <c r="A644" s="40" t="s">
        <v>949</v>
      </c>
      <c r="B644" s="40"/>
      <c r="C644" s="40"/>
      <c r="D644" s="43">
        <f>SUBTOTAL(9,D634:D643)</f>
        <v>395904940.64999998</v>
      </c>
      <c r="E644" s="43">
        <f>SUBTOTAL(9,E634:E643)</f>
        <v>0</v>
      </c>
      <c r="F644" s="43">
        <f>SUBTOTAL(9,F634:F643)</f>
        <v>395904940.64999998</v>
      </c>
      <c r="G644" s="43">
        <f>SUBTOTAL(9,G634:G643)</f>
        <v>0</v>
      </c>
    </row>
    <row r="645" spans="1:7" outlineLevel="2">
      <c r="A645" s="2">
        <f t="shared" ref="A645:A654" si="215">VALUE(LEFT(B:B,2))</f>
        <v>62</v>
      </c>
      <c r="B645" s="2">
        <v>620</v>
      </c>
      <c r="D645" s="42">
        <f>+SUMIF(Balance!A:A,B:B,Balance!H:H)</f>
        <v>0</v>
      </c>
      <c r="E645" s="42">
        <f>+SUMIF(Balance!A:A,B:B,Balance!I:I)</f>
        <v>0</v>
      </c>
      <c r="F645" s="42">
        <f t="shared" ref="F645:F654" si="216">+IF(D645&gt;E645,D645-E645,0)</f>
        <v>0</v>
      </c>
      <c r="G645" s="42">
        <f t="shared" ref="G645:G654" si="217">+IF(E645&gt;D645,E645-D645,0)</f>
        <v>0</v>
      </c>
    </row>
    <row r="646" spans="1:7" outlineLevel="2">
      <c r="A646" s="2">
        <f t="shared" si="215"/>
        <v>62</v>
      </c>
      <c r="B646" s="2">
        <f t="shared" ref="B646:B653" si="218">+B645+1</f>
        <v>621</v>
      </c>
      <c r="D646" s="42">
        <f>+SUMIF(Balance!A:A,B:B,Balance!H:H)</f>
        <v>0</v>
      </c>
      <c r="E646" s="42">
        <f>+SUMIF(Balance!A:A,B:B,Balance!I:I)</f>
        <v>0</v>
      </c>
      <c r="F646" s="42">
        <f t="shared" si="216"/>
        <v>0</v>
      </c>
      <c r="G646" s="42">
        <f t="shared" si="217"/>
        <v>0</v>
      </c>
    </row>
    <row r="647" spans="1:7" outlineLevel="2">
      <c r="A647" s="2">
        <f t="shared" si="215"/>
        <v>62</v>
      </c>
      <c r="B647" s="2">
        <f t="shared" si="218"/>
        <v>622</v>
      </c>
      <c r="D647" s="42">
        <f>+SUMIF(Balance!A:A,B:B,Balance!H:H)</f>
        <v>1053268357.0599999</v>
      </c>
      <c r="E647" s="42">
        <f>+SUMIF(Balance!A:A,B:B,Balance!I:I)</f>
        <v>0</v>
      </c>
      <c r="F647" s="42">
        <f t="shared" si="216"/>
        <v>1053268357.0599999</v>
      </c>
      <c r="G647" s="42">
        <f t="shared" si="217"/>
        <v>0</v>
      </c>
    </row>
    <row r="648" spans="1:7" outlineLevel="2">
      <c r="A648" s="2">
        <f t="shared" si="215"/>
        <v>62</v>
      </c>
      <c r="B648" s="2">
        <f t="shared" si="218"/>
        <v>623</v>
      </c>
      <c r="D648" s="42">
        <f>+SUMIF(Balance!A:A,B:B,Balance!H:H)</f>
        <v>19812087</v>
      </c>
      <c r="E648" s="42">
        <f>+SUMIF(Balance!A:A,B:B,Balance!I:I)</f>
        <v>0</v>
      </c>
      <c r="F648" s="42">
        <f t="shared" si="216"/>
        <v>19812087</v>
      </c>
      <c r="G648" s="42">
        <f t="shared" si="217"/>
        <v>0</v>
      </c>
    </row>
    <row r="649" spans="1:7" outlineLevel="2">
      <c r="A649" s="2">
        <f t="shared" si="215"/>
        <v>62</v>
      </c>
      <c r="B649" s="2">
        <f t="shared" si="218"/>
        <v>624</v>
      </c>
      <c r="D649" s="42">
        <f>+SUMIF(Balance!A:A,B:B,Balance!H:H)</f>
        <v>152364461.72</v>
      </c>
      <c r="E649" s="42">
        <f>+SUMIF(Balance!A:A,B:B,Balance!I:I)</f>
        <v>0</v>
      </c>
      <c r="F649" s="42">
        <f t="shared" si="216"/>
        <v>152364461.72</v>
      </c>
      <c r="G649" s="42">
        <f t="shared" si="217"/>
        <v>0</v>
      </c>
    </row>
    <row r="650" spans="1:7" outlineLevel="2">
      <c r="A650" s="2">
        <f t="shared" si="215"/>
        <v>62</v>
      </c>
      <c r="B650" s="2">
        <f t="shared" si="218"/>
        <v>625</v>
      </c>
      <c r="D650" s="42">
        <f>+SUMIF(Balance!A:A,B:B,Balance!H:H)</f>
        <v>148982068.28</v>
      </c>
      <c r="E650" s="42">
        <f>+SUMIF(Balance!A:A,B:B,Balance!I:I)</f>
        <v>0</v>
      </c>
      <c r="F650" s="42">
        <f t="shared" si="216"/>
        <v>148982068.28</v>
      </c>
      <c r="G650" s="42">
        <f t="shared" si="217"/>
        <v>0</v>
      </c>
    </row>
    <row r="651" spans="1:7" outlineLevel="2">
      <c r="A651" s="2">
        <f t="shared" si="215"/>
        <v>62</v>
      </c>
      <c r="B651" s="2">
        <f t="shared" si="218"/>
        <v>626</v>
      </c>
      <c r="D651" s="42">
        <f>+SUMIF(Balance!A:A,B:B,Balance!H:H)</f>
        <v>52229718.469999999</v>
      </c>
      <c r="E651" s="42">
        <f>+SUMIF(Balance!A:A,B:B,Balance!I:I)</f>
        <v>0</v>
      </c>
      <c r="F651" s="42">
        <f t="shared" si="216"/>
        <v>52229718.469999999</v>
      </c>
      <c r="G651" s="42">
        <f t="shared" si="217"/>
        <v>0</v>
      </c>
    </row>
    <row r="652" spans="1:7" outlineLevel="2">
      <c r="A652" s="2">
        <f t="shared" si="215"/>
        <v>62</v>
      </c>
      <c r="B652" s="2">
        <f t="shared" si="218"/>
        <v>627</v>
      </c>
      <c r="D652" s="42">
        <f>+SUMIF(Balance!A:A,B:B,Balance!H:H)</f>
        <v>319309728.19</v>
      </c>
      <c r="E652" s="42">
        <f>+SUMIF(Balance!A:A,B:B,Balance!I:I)</f>
        <v>0</v>
      </c>
      <c r="F652" s="42">
        <f t="shared" si="216"/>
        <v>319309728.19</v>
      </c>
      <c r="G652" s="42">
        <f t="shared" si="217"/>
        <v>0</v>
      </c>
    </row>
    <row r="653" spans="1:7" outlineLevel="2">
      <c r="A653" s="2">
        <f t="shared" si="215"/>
        <v>62</v>
      </c>
      <c r="B653" s="2">
        <f t="shared" si="218"/>
        <v>628</v>
      </c>
      <c r="D653" s="42">
        <f>Balance!H181</f>
        <v>0</v>
      </c>
      <c r="E653" s="42">
        <f>+SUMIF(Balance!A:A,B:B,Balance!I:I)</f>
        <v>0</v>
      </c>
      <c r="F653" s="42">
        <f t="shared" si="216"/>
        <v>0</v>
      </c>
      <c r="G653" s="42">
        <f t="shared" si="217"/>
        <v>0</v>
      </c>
    </row>
    <row r="654" spans="1:7" outlineLevel="2">
      <c r="A654" s="2">
        <f t="shared" si="215"/>
        <v>62</v>
      </c>
      <c r="B654" s="2">
        <v>629</v>
      </c>
      <c r="D654" s="42">
        <f>+SUMIF(Balance!A:A,B:B,Balance!H:H)</f>
        <v>0</v>
      </c>
      <c r="E654" s="42">
        <f>+SUMIF(Balance!A:A,B:B,Balance!I:I)</f>
        <v>0</v>
      </c>
      <c r="F654" s="42">
        <f t="shared" si="216"/>
        <v>0</v>
      </c>
      <c r="G654" s="42">
        <f t="shared" si="217"/>
        <v>0</v>
      </c>
    </row>
    <row r="655" spans="1:7" outlineLevel="1">
      <c r="A655" s="40" t="s">
        <v>950</v>
      </c>
      <c r="B655" s="40"/>
      <c r="C655" s="40"/>
      <c r="D655" s="43">
        <f>SUBTOTAL(9,D645:D654)</f>
        <v>1745966420.72</v>
      </c>
      <c r="E655" s="43">
        <f>SUBTOTAL(9,E645:E654)</f>
        <v>0</v>
      </c>
      <c r="F655" s="43">
        <f>SUBTOTAL(9,F645:F654)</f>
        <v>1745966420.72</v>
      </c>
      <c r="G655" s="43">
        <f>SUBTOTAL(9,G645:G654)</f>
        <v>0</v>
      </c>
    </row>
    <row r="656" spans="1:7" outlineLevel="2">
      <c r="A656" s="2">
        <f t="shared" ref="A656:A665" si="219">VALUE(LEFT(B:B,2))</f>
        <v>63</v>
      </c>
      <c r="B656" s="2">
        <v>630</v>
      </c>
      <c r="D656" s="42">
        <f>+SUMIF(Balance!A:A,B:B,Balance!H:H)</f>
        <v>0</v>
      </c>
      <c r="E656" s="42">
        <f>+SUMIF(Balance!A:A,B:B,Balance!I:I)</f>
        <v>0</v>
      </c>
      <c r="F656" s="42">
        <f t="shared" ref="F656:F665" si="220">+IF(D656&gt;E656,D656-E656,0)</f>
        <v>0</v>
      </c>
      <c r="G656" s="42">
        <f t="shared" ref="G656:G665" si="221">+IF(E656&gt;D656,E656-D656,0)</f>
        <v>0</v>
      </c>
    </row>
    <row r="657" spans="1:7" outlineLevel="2">
      <c r="A657" s="2">
        <f t="shared" si="219"/>
        <v>63</v>
      </c>
      <c r="B657" s="2">
        <f t="shared" ref="B657:B664" si="222">+B656+1</f>
        <v>631</v>
      </c>
      <c r="D657" s="42">
        <f>+SUMIF(Balance!A:A,B:B,Balance!H:H)</f>
        <v>0</v>
      </c>
      <c r="E657" s="42">
        <f>+SUMIF(Balance!A:A,B:B,Balance!I:I)</f>
        <v>0</v>
      </c>
      <c r="F657" s="42">
        <f t="shared" si="220"/>
        <v>0</v>
      </c>
      <c r="G657" s="42">
        <f t="shared" si="221"/>
        <v>0</v>
      </c>
    </row>
    <row r="658" spans="1:7" outlineLevel="2">
      <c r="A658" s="2">
        <f t="shared" si="219"/>
        <v>63</v>
      </c>
      <c r="B658" s="2">
        <f t="shared" si="222"/>
        <v>632</v>
      </c>
      <c r="D658" s="42">
        <f>+SUMIF(Balance!A:A,B:B,Balance!H:H)</f>
        <v>0</v>
      </c>
      <c r="E658" s="42">
        <f>+SUMIF(Balance!A:A,B:B,Balance!I:I)</f>
        <v>0</v>
      </c>
      <c r="F658" s="42">
        <f t="shared" si="220"/>
        <v>0</v>
      </c>
      <c r="G658" s="42">
        <f t="shared" si="221"/>
        <v>0</v>
      </c>
    </row>
    <row r="659" spans="1:7" outlineLevel="2">
      <c r="A659" s="2">
        <f t="shared" si="219"/>
        <v>63</v>
      </c>
      <c r="B659" s="2">
        <f t="shared" si="222"/>
        <v>633</v>
      </c>
      <c r="D659" s="42">
        <f>+SUMIF(Balance!A:A,B:B,Balance!H:H)</f>
        <v>0</v>
      </c>
      <c r="E659" s="42">
        <f>+SUMIF(Balance!A:A,B:B,Balance!I:I)</f>
        <v>0</v>
      </c>
      <c r="F659" s="42">
        <f t="shared" si="220"/>
        <v>0</v>
      </c>
      <c r="G659" s="42">
        <f t="shared" si="221"/>
        <v>0</v>
      </c>
    </row>
    <row r="660" spans="1:7" outlineLevel="2">
      <c r="A660" s="2">
        <f t="shared" si="219"/>
        <v>63</v>
      </c>
      <c r="B660" s="2">
        <f t="shared" si="222"/>
        <v>634</v>
      </c>
      <c r="D660" s="42">
        <f>+SUMIF(Balance!A:A,B:B,Balance!H:H)</f>
        <v>0</v>
      </c>
      <c r="E660" s="42">
        <f>+SUMIF(Balance!A:A,B:B,Balance!I:I)</f>
        <v>0</v>
      </c>
      <c r="F660" s="42">
        <f t="shared" si="220"/>
        <v>0</v>
      </c>
      <c r="G660" s="42">
        <f t="shared" si="221"/>
        <v>0</v>
      </c>
    </row>
    <row r="661" spans="1:7" outlineLevel="2">
      <c r="A661" s="2">
        <f t="shared" si="219"/>
        <v>63</v>
      </c>
      <c r="B661" s="2">
        <f t="shared" si="222"/>
        <v>635</v>
      </c>
      <c r="D661" s="42">
        <f>+SUMIF(Balance!A:A,B:B,Balance!H:H)</f>
        <v>24083143.310000002</v>
      </c>
      <c r="E661" s="42">
        <f>+SUMIF(Balance!A:A,B:B,Balance!I:I)</f>
        <v>0</v>
      </c>
      <c r="F661" s="42">
        <f t="shared" si="220"/>
        <v>24083143.310000002</v>
      </c>
      <c r="G661" s="42">
        <f t="shared" si="221"/>
        <v>0</v>
      </c>
    </row>
    <row r="662" spans="1:7" outlineLevel="2">
      <c r="A662" s="2">
        <f t="shared" si="219"/>
        <v>63</v>
      </c>
      <c r="B662" s="2">
        <f t="shared" si="222"/>
        <v>636</v>
      </c>
      <c r="D662" s="42">
        <f>+SUMIF(Balance!A:A,B:B,Balance!H:H)</f>
        <v>0</v>
      </c>
      <c r="E662" s="42">
        <f>+SUMIF(Balance!A:A,B:B,Balance!I:I)</f>
        <v>0</v>
      </c>
      <c r="F662" s="42">
        <f t="shared" si="220"/>
        <v>0</v>
      </c>
      <c r="G662" s="42">
        <f t="shared" si="221"/>
        <v>0</v>
      </c>
    </row>
    <row r="663" spans="1:7" outlineLevel="2">
      <c r="A663" s="2">
        <f t="shared" si="219"/>
        <v>63</v>
      </c>
      <c r="B663" s="2">
        <f t="shared" si="222"/>
        <v>637</v>
      </c>
      <c r="D663" s="42">
        <f>+SUMIF(Balance!A:A,B:B,Balance!H:H)</f>
        <v>0</v>
      </c>
      <c r="E663" s="42">
        <f>+SUMIF(Balance!A:A,B:B,Balance!I:I)</f>
        <v>0</v>
      </c>
      <c r="F663" s="42">
        <f t="shared" si="220"/>
        <v>0</v>
      </c>
      <c r="G663" s="42">
        <f t="shared" si="221"/>
        <v>0</v>
      </c>
    </row>
    <row r="664" spans="1:7" outlineLevel="2">
      <c r="A664" s="2">
        <f t="shared" si="219"/>
        <v>63</v>
      </c>
      <c r="B664" s="2">
        <f t="shared" si="222"/>
        <v>638</v>
      </c>
      <c r="D664" s="42">
        <f>+SUMIF(Balance!A:A,B:B,Balance!H:H)</f>
        <v>0</v>
      </c>
      <c r="E664" s="42">
        <f>+SUMIF(Balance!A:A,B:B,Balance!I:I)</f>
        <v>0</v>
      </c>
      <c r="F664" s="42">
        <f t="shared" si="220"/>
        <v>0</v>
      </c>
      <c r="G664" s="42">
        <f t="shared" si="221"/>
        <v>0</v>
      </c>
    </row>
    <row r="665" spans="1:7" outlineLevel="2">
      <c r="A665" s="2">
        <f t="shared" si="219"/>
        <v>63</v>
      </c>
      <c r="B665" s="2">
        <v>639</v>
      </c>
      <c r="D665" s="42">
        <f>+SUMIF(Balance!A:A,B:B,Balance!H:H)</f>
        <v>0</v>
      </c>
      <c r="E665" s="42">
        <f>+SUMIF(Balance!A:A,B:B,Balance!I:I)</f>
        <v>0</v>
      </c>
      <c r="F665" s="42">
        <f t="shared" si="220"/>
        <v>0</v>
      </c>
      <c r="G665" s="42">
        <f t="shared" si="221"/>
        <v>0</v>
      </c>
    </row>
    <row r="666" spans="1:7" outlineLevel="1">
      <c r="A666" s="40" t="s">
        <v>951</v>
      </c>
      <c r="B666" s="40"/>
      <c r="C666" s="40"/>
      <c r="D666" s="43">
        <f>SUBTOTAL(9,D656:D665)</f>
        <v>24083143.310000002</v>
      </c>
      <c r="E666" s="43">
        <f>SUBTOTAL(9,E656:E665)</f>
        <v>0</v>
      </c>
      <c r="F666" s="43">
        <f>SUBTOTAL(9,F656:F665)</f>
        <v>24083143.310000002</v>
      </c>
      <c r="G666" s="43">
        <f>SUBTOTAL(9,G656:G665)</f>
        <v>0</v>
      </c>
    </row>
    <row r="667" spans="1:7" outlineLevel="2">
      <c r="A667" s="2">
        <f t="shared" ref="A667:A676" si="223">VALUE(LEFT(B:B,2))</f>
        <v>64</v>
      </c>
      <c r="B667" s="2">
        <v>640</v>
      </c>
      <c r="D667" s="42">
        <f>+SUMIF(Balance!A:A,B:B,Balance!H:H)</f>
        <v>0</v>
      </c>
      <c r="E667" s="42">
        <f>+SUMIF(Balance!A:A,B:B,Balance!I:I)</f>
        <v>0</v>
      </c>
      <c r="F667" s="42">
        <f t="shared" ref="F667:F676" si="224">+IF(D667&gt;E667,D667-E667,0)</f>
        <v>0</v>
      </c>
      <c r="G667" s="42">
        <f t="shared" ref="G667:G676" si="225">+IF(E667&gt;D667,E667-D667,0)</f>
        <v>0</v>
      </c>
    </row>
    <row r="668" spans="1:7" outlineLevel="2">
      <c r="A668" s="2">
        <f t="shared" si="223"/>
        <v>64</v>
      </c>
      <c r="B668" s="2">
        <f t="shared" ref="B668:B675" si="226">+B667+1</f>
        <v>641</v>
      </c>
      <c r="D668" s="42">
        <f>+SUMIF(Balance!A:A,B:B,Balance!H:H)</f>
        <v>1797211411</v>
      </c>
      <c r="E668" s="42">
        <f>+SUMIF(Balance!A:A,B:B,Balance!I:I)</f>
        <v>0</v>
      </c>
      <c r="F668" s="42">
        <f t="shared" si="224"/>
        <v>1797211411</v>
      </c>
      <c r="G668" s="42">
        <f t="shared" si="225"/>
        <v>0</v>
      </c>
    </row>
    <row r="669" spans="1:7" outlineLevel="2">
      <c r="A669" s="2">
        <f t="shared" si="223"/>
        <v>64</v>
      </c>
      <c r="B669" s="2">
        <f t="shared" si="226"/>
        <v>642</v>
      </c>
      <c r="D669" s="42">
        <f>+SUMIF(Balance!A:A,B:B,Balance!H:H)</f>
        <v>0</v>
      </c>
      <c r="E669" s="42">
        <f>+SUMIF(Balance!A:A,B:B,Balance!I:I)</f>
        <v>0</v>
      </c>
      <c r="F669" s="42">
        <f t="shared" si="224"/>
        <v>0</v>
      </c>
      <c r="G669" s="42">
        <f t="shared" si="225"/>
        <v>0</v>
      </c>
    </row>
    <row r="670" spans="1:7" outlineLevel="2">
      <c r="A670" s="2">
        <f t="shared" si="223"/>
        <v>64</v>
      </c>
      <c r="B670" s="2">
        <f t="shared" si="226"/>
        <v>643</v>
      </c>
      <c r="D670" s="42">
        <f>+SUMIF(Balance!A:A,B:B,Balance!H:H)</f>
        <v>0</v>
      </c>
      <c r="E670" s="42">
        <f>+SUMIF(Balance!A:A,B:B,Balance!I:I)</f>
        <v>0</v>
      </c>
      <c r="F670" s="42">
        <f t="shared" si="224"/>
        <v>0</v>
      </c>
      <c r="G670" s="42">
        <f t="shared" si="225"/>
        <v>0</v>
      </c>
    </row>
    <row r="671" spans="1:7" outlineLevel="2">
      <c r="A671" s="2">
        <f t="shared" si="223"/>
        <v>64</v>
      </c>
      <c r="B671" s="2">
        <f t="shared" si="226"/>
        <v>644</v>
      </c>
      <c r="D671" s="42">
        <f>+SUMIF(Balance!A:A,B:B,Balance!H:H)</f>
        <v>0</v>
      </c>
      <c r="E671" s="42">
        <f>+SUMIF(Balance!A:A,B:B,Balance!I:I)</f>
        <v>0</v>
      </c>
      <c r="F671" s="42">
        <f t="shared" si="224"/>
        <v>0</v>
      </c>
      <c r="G671" s="42">
        <f t="shared" si="225"/>
        <v>0</v>
      </c>
    </row>
    <row r="672" spans="1:7" outlineLevel="2">
      <c r="A672" s="2">
        <f t="shared" si="223"/>
        <v>64</v>
      </c>
      <c r="B672" s="2">
        <f t="shared" si="226"/>
        <v>645</v>
      </c>
      <c r="D672" s="42">
        <f>+SUMIF(Balance!A:A,B:B,Balance!H:H)</f>
        <v>120178374</v>
      </c>
      <c r="E672" s="42">
        <f>+SUMIF(Balance!A:A,B:B,Balance!I:I)</f>
        <v>0</v>
      </c>
      <c r="F672" s="42">
        <f t="shared" si="224"/>
        <v>120178374</v>
      </c>
      <c r="G672" s="42">
        <f t="shared" si="225"/>
        <v>0</v>
      </c>
    </row>
    <row r="673" spans="1:7" outlineLevel="2">
      <c r="A673" s="2">
        <f t="shared" si="223"/>
        <v>64</v>
      </c>
      <c r="B673" s="2">
        <f t="shared" si="226"/>
        <v>646</v>
      </c>
      <c r="D673" s="42">
        <f>+SUMIF(Balance!A:A,B:B,Balance!H:H)</f>
        <v>1380459</v>
      </c>
      <c r="E673" s="42">
        <f>+SUMIF(Balance!A:A,B:B,Balance!I:I)</f>
        <v>0</v>
      </c>
      <c r="F673" s="42">
        <f t="shared" si="224"/>
        <v>1380459</v>
      </c>
      <c r="G673" s="42">
        <f t="shared" si="225"/>
        <v>0</v>
      </c>
    </row>
    <row r="674" spans="1:7" outlineLevel="2">
      <c r="A674" s="2">
        <f t="shared" si="223"/>
        <v>64</v>
      </c>
      <c r="B674" s="2">
        <f t="shared" si="226"/>
        <v>647</v>
      </c>
      <c r="D674" s="42">
        <f>+SUMIF(Balance!A:A,B:B,Balance!H:H)</f>
        <v>88581716.709999993</v>
      </c>
      <c r="E674" s="42">
        <f>+SUMIF(Balance!A:A,B:B,Balance!I:I)</f>
        <v>0</v>
      </c>
      <c r="F674" s="42">
        <f t="shared" si="224"/>
        <v>88581716.709999993</v>
      </c>
      <c r="G674" s="42">
        <f t="shared" si="225"/>
        <v>0</v>
      </c>
    </row>
    <row r="675" spans="1:7" outlineLevel="2">
      <c r="A675" s="2">
        <f t="shared" si="223"/>
        <v>64</v>
      </c>
      <c r="B675" s="2">
        <f t="shared" si="226"/>
        <v>648</v>
      </c>
      <c r="D675" s="42">
        <f>+SUMIF(Balance!A:A,B:B,Balance!H:H)</f>
        <v>135660282.43000001</v>
      </c>
      <c r="E675" s="42">
        <f>+SUMIF(Balance!A:A,B:B,Balance!I:I)</f>
        <v>0</v>
      </c>
      <c r="F675" s="42">
        <f t="shared" si="224"/>
        <v>135660282.43000001</v>
      </c>
      <c r="G675" s="42">
        <f t="shared" si="225"/>
        <v>0</v>
      </c>
    </row>
    <row r="676" spans="1:7" outlineLevel="2">
      <c r="A676" s="2">
        <f t="shared" si="223"/>
        <v>64</v>
      </c>
      <c r="B676" s="2">
        <v>649</v>
      </c>
      <c r="D676" s="42">
        <f>+SUMIF(Balance!A:A,B:B,Balance!H:H)</f>
        <v>0</v>
      </c>
      <c r="E676" s="42">
        <f>+SUMIF(Balance!A:A,B:B,Balance!I:I)</f>
        <v>0</v>
      </c>
      <c r="F676" s="42">
        <f t="shared" si="224"/>
        <v>0</v>
      </c>
      <c r="G676" s="42">
        <f t="shared" si="225"/>
        <v>0</v>
      </c>
    </row>
    <row r="677" spans="1:7" outlineLevel="1">
      <c r="A677" s="40" t="s">
        <v>952</v>
      </c>
      <c r="B677" s="40"/>
      <c r="C677" s="40"/>
      <c r="D677" s="43">
        <f>SUBTOTAL(9,D667:D676)</f>
        <v>2143012243.1400001</v>
      </c>
      <c r="E677" s="43">
        <f>SUBTOTAL(9,E667:E676)</f>
        <v>0</v>
      </c>
      <c r="F677" s="43">
        <f>SUBTOTAL(9,F667:F676)</f>
        <v>2143012243.1400001</v>
      </c>
      <c r="G677" s="43">
        <f>SUBTOTAL(9,G667:G676)</f>
        <v>0</v>
      </c>
    </row>
    <row r="678" spans="1:7" outlineLevel="2">
      <c r="A678" s="2">
        <f t="shared" ref="A678:A687" si="227">VALUE(LEFT(B:B,2))</f>
        <v>65</v>
      </c>
      <c r="B678" s="2">
        <v>650</v>
      </c>
      <c r="D678" s="42">
        <f>+SUMIF(Balance!A:A,B:B,Balance!H:H)</f>
        <v>0</v>
      </c>
      <c r="E678" s="42">
        <f>+SUMIF(Balance!A:A,B:B,Balance!I:I)</f>
        <v>0</v>
      </c>
      <c r="F678" s="42">
        <f t="shared" ref="F678:F687" si="228">+IF(D678&gt;E678,D678-E678,0)</f>
        <v>0</v>
      </c>
      <c r="G678" s="42">
        <f t="shared" ref="G678:G687" si="229">+IF(E678&gt;D678,E678-D678,0)</f>
        <v>0</v>
      </c>
    </row>
    <row r="679" spans="1:7" outlineLevel="2">
      <c r="A679" s="2">
        <f t="shared" si="227"/>
        <v>65</v>
      </c>
      <c r="B679" s="2">
        <f t="shared" ref="B679:B686" si="230">+B678+1</f>
        <v>651</v>
      </c>
      <c r="D679" s="42">
        <f>+SUMIF(Balance!A:A,B:B,Balance!H:H)</f>
        <v>0</v>
      </c>
      <c r="E679" s="42">
        <f>+SUMIF(Balance!A:A,B:B,Balance!I:I)</f>
        <v>0</v>
      </c>
      <c r="F679" s="42">
        <f t="shared" si="228"/>
        <v>0</v>
      </c>
      <c r="G679" s="42">
        <f t="shared" si="229"/>
        <v>0</v>
      </c>
    </row>
    <row r="680" spans="1:7" outlineLevel="2">
      <c r="A680" s="2">
        <f t="shared" si="227"/>
        <v>65</v>
      </c>
      <c r="B680" s="2">
        <f t="shared" si="230"/>
        <v>652</v>
      </c>
      <c r="D680" s="42">
        <f>+SUMIF(Balance!A:A,B:B,Balance!H:H)</f>
        <v>0</v>
      </c>
      <c r="E680" s="42">
        <f>+SUMIF(Balance!A:A,B:B,Balance!I:I)</f>
        <v>0</v>
      </c>
      <c r="F680" s="42">
        <f t="shared" si="228"/>
        <v>0</v>
      </c>
      <c r="G680" s="42">
        <f t="shared" si="229"/>
        <v>0</v>
      </c>
    </row>
    <row r="681" spans="1:7" outlineLevel="2">
      <c r="A681" s="2">
        <f t="shared" si="227"/>
        <v>65</v>
      </c>
      <c r="B681" s="2">
        <f t="shared" si="230"/>
        <v>653</v>
      </c>
      <c r="D681" s="42">
        <f>+SUMIF(Balance!A:A,B:B,Balance!H:H)</f>
        <v>0</v>
      </c>
      <c r="E681" s="42">
        <f>+SUMIF(Balance!A:A,B:B,Balance!I:I)</f>
        <v>0</v>
      </c>
      <c r="F681" s="42">
        <f t="shared" si="228"/>
        <v>0</v>
      </c>
      <c r="G681" s="42">
        <f t="shared" si="229"/>
        <v>0</v>
      </c>
    </row>
    <row r="682" spans="1:7" outlineLevel="2">
      <c r="A682" s="2">
        <f t="shared" si="227"/>
        <v>65</v>
      </c>
      <c r="B682" s="2">
        <f t="shared" si="230"/>
        <v>654</v>
      </c>
      <c r="D682" s="42">
        <f>+SUMIF(Balance!A:A,B:B,Balance!H:H)</f>
        <v>0</v>
      </c>
      <c r="E682" s="42">
        <f>+SUMIF(Balance!A:A,B:B,Balance!I:I)</f>
        <v>0</v>
      </c>
      <c r="F682" s="42">
        <f t="shared" si="228"/>
        <v>0</v>
      </c>
      <c r="G682" s="42">
        <f t="shared" si="229"/>
        <v>0</v>
      </c>
    </row>
    <row r="683" spans="1:7" outlineLevel="2">
      <c r="A683" s="2">
        <f t="shared" si="227"/>
        <v>65</v>
      </c>
      <c r="B683" s="2">
        <f t="shared" si="230"/>
        <v>655</v>
      </c>
      <c r="D683" s="42">
        <f>+SUMIF(Balance!A:A,B:B,Balance!H:H)</f>
        <v>0</v>
      </c>
      <c r="E683" s="42">
        <f>+SUMIF(Balance!A:A,B:B,Balance!I:I)</f>
        <v>0</v>
      </c>
      <c r="F683" s="42">
        <f t="shared" si="228"/>
        <v>0</v>
      </c>
      <c r="G683" s="42">
        <f t="shared" si="229"/>
        <v>0</v>
      </c>
    </row>
    <row r="684" spans="1:7" outlineLevel="2">
      <c r="A684" s="2">
        <f t="shared" si="227"/>
        <v>65</v>
      </c>
      <c r="B684" s="2">
        <f t="shared" si="230"/>
        <v>656</v>
      </c>
      <c r="D684" s="42">
        <f>+SUMIF(Balance!A:A,B:B,Balance!H:H)</f>
        <v>71678267.409999996</v>
      </c>
      <c r="E684" s="42">
        <f>+SUMIF(Balance!A:A,B:B,Balance!I:I)</f>
        <v>0</v>
      </c>
      <c r="F684" s="42">
        <f t="shared" si="228"/>
        <v>71678267.409999996</v>
      </c>
      <c r="G684" s="42">
        <f t="shared" si="229"/>
        <v>0</v>
      </c>
    </row>
    <row r="685" spans="1:7" outlineLevel="2">
      <c r="A685" s="2">
        <f t="shared" si="227"/>
        <v>65</v>
      </c>
      <c r="B685" s="2">
        <f t="shared" si="230"/>
        <v>657</v>
      </c>
      <c r="D685" s="42">
        <f>+SUMIF(Balance!A:A,B:B,Balance!H:H)</f>
        <v>121837.45</v>
      </c>
      <c r="E685" s="42">
        <f>+SUMIF(Balance!A:A,B:B,Balance!I:I)</f>
        <v>0</v>
      </c>
      <c r="F685" s="42">
        <f t="shared" si="228"/>
        <v>121837.45</v>
      </c>
      <c r="G685" s="42">
        <f t="shared" si="229"/>
        <v>0</v>
      </c>
    </row>
    <row r="686" spans="1:7" outlineLevel="2">
      <c r="A686" s="2">
        <f t="shared" si="227"/>
        <v>65</v>
      </c>
      <c r="B686" s="2">
        <f t="shared" si="230"/>
        <v>658</v>
      </c>
      <c r="D686" s="42">
        <f>+SUMIF(Balance!A:A,B:B,Balance!H:H)</f>
        <v>34889206.230000004</v>
      </c>
      <c r="E686" s="42">
        <f>+SUMIF(Balance!A:A,B:B,Balance!I:I)</f>
        <v>0</v>
      </c>
      <c r="F686" s="42">
        <f t="shared" si="228"/>
        <v>34889206.230000004</v>
      </c>
      <c r="G686" s="42">
        <f t="shared" si="229"/>
        <v>0</v>
      </c>
    </row>
    <row r="687" spans="1:7" outlineLevel="2">
      <c r="A687" s="2">
        <f t="shared" si="227"/>
        <v>65</v>
      </c>
      <c r="B687" s="2">
        <v>659</v>
      </c>
      <c r="D687" s="42">
        <f>+SUMIF(Balance!A:A,B:B,Balance!H:H)</f>
        <v>0</v>
      </c>
      <c r="E687" s="42">
        <f>+SUMIF(Balance!A:A,B:B,Balance!I:I)</f>
        <v>0</v>
      </c>
      <c r="F687" s="42">
        <f t="shared" si="228"/>
        <v>0</v>
      </c>
      <c r="G687" s="42">
        <f t="shared" si="229"/>
        <v>0</v>
      </c>
    </row>
    <row r="688" spans="1:7" outlineLevel="1">
      <c r="A688" s="40" t="s">
        <v>953</v>
      </c>
      <c r="B688" s="40"/>
      <c r="C688" s="40"/>
      <c r="D688" s="43">
        <f>SUBTOTAL(9,D678:D687)</f>
        <v>106689311.09</v>
      </c>
      <c r="E688" s="43">
        <f>SUBTOTAL(9,E678:E687)</f>
        <v>0</v>
      </c>
      <c r="F688" s="43">
        <f>SUBTOTAL(9,F678:F687)</f>
        <v>106689311.09</v>
      </c>
      <c r="G688" s="43">
        <f>SUBTOTAL(9,G678:G687)</f>
        <v>0</v>
      </c>
    </row>
    <row r="689" spans="1:7" outlineLevel="2">
      <c r="A689" s="2">
        <f t="shared" ref="A689:A698" si="231">VALUE(LEFT(B:B,2))</f>
        <v>66</v>
      </c>
      <c r="B689" s="2">
        <v>660</v>
      </c>
      <c r="D689" s="42">
        <f>+SUMIF(Balance!A:A,B:B,Balance!H:H)</f>
        <v>0</v>
      </c>
      <c r="E689" s="42">
        <f>+SUMIF(Balance!A:A,B:B,Balance!I:I)</f>
        <v>0</v>
      </c>
      <c r="F689" s="42">
        <f t="shared" ref="F689:F698" si="232">+IF(D689&gt;E689,D689-E689,0)</f>
        <v>0</v>
      </c>
      <c r="G689" s="42">
        <f t="shared" ref="G689:G698" si="233">+IF(E689&gt;D689,E689-D689,0)</f>
        <v>0</v>
      </c>
    </row>
    <row r="690" spans="1:7" outlineLevel="2">
      <c r="A690" s="2">
        <f t="shared" si="231"/>
        <v>66</v>
      </c>
      <c r="B690" s="2">
        <f t="shared" ref="B690:B697" si="234">+B689+1</f>
        <v>661</v>
      </c>
      <c r="D690" s="42">
        <f>+SUMIF(Balance!A:A,B:B,Balance!H:H)</f>
        <v>797347522.43000007</v>
      </c>
      <c r="E690" s="42">
        <f>+SUMIF(Balance!A:A,B:B,Balance!I:I)</f>
        <v>0</v>
      </c>
      <c r="F690" s="42">
        <f t="shared" si="232"/>
        <v>797347522.43000007</v>
      </c>
      <c r="G690" s="42">
        <f t="shared" si="233"/>
        <v>0</v>
      </c>
    </row>
    <row r="691" spans="1:7" outlineLevel="2">
      <c r="A691" s="2">
        <f t="shared" si="231"/>
        <v>66</v>
      </c>
      <c r="B691" s="2">
        <f t="shared" si="234"/>
        <v>662</v>
      </c>
      <c r="D691" s="42">
        <f>+SUMIF(Balance!A:A,B:B,Balance!H:H)</f>
        <v>0</v>
      </c>
      <c r="E691" s="42">
        <f>+SUMIF(Balance!A:A,B:B,Balance!I:I)</f>
        <v>0</v>
      </c>
      <c r="F691" s="42">
        <f t="shared" si="232"/>
        <v>0</v>
      </c>
      <c r="G691" s="42">
        <f t="shared" si="233"/>
        <v>0</v>
      </c>
    </row>
    <row r="692" spans="1:7" outlineLevel="2">
      <c r="A692" s="2">
        <f t="shared" si="231"/>
        <v>66</v>
      </c>
      <c r="B692" s="2">
        <f t="shared" si="234"/>
        <v>663</v>
      </c>
      <c r="D692" s="42">
        <f>+SUMIF(Balance!A:A,B:B,Balance!H:H)</f>
        <v>0</v>
      </c>
      <c r="E692" s="42">
        <f>+SUMIF(Balance!A:A,B:B,Balance!I:I)</f>
        <v>0</v>
      </c>
      <c r="F692" s="42">
        <f t="shared" si="232"/>
        <v>0</v>
      </c>
      <c r="G692" s="42">
        <f t="shared" si="233"/>
        <v>0</v>
      </c>
    </row>
    <row r="693" spans="1:7" outlineLevel="2">
      <c r="A693" s="2">
        <f t="shared" si="231"/>
        <v>66</v>
      </c>
      <c r="B693" s="2">
        <f t="shared" si="234"/>
        <v>664</v>
      </c>
      <c r="D693" s="42">
        <f>+SUMIF(Balance!A:A,B:B,Balance!H:H)</f>
        <v>0</v>
      </c>
      <c r="E693" s="42">
        <f>+SUMIF(Balance!A:A,B:B,Balance!I:I)</f>
        <v>0</v>
      </c>
      <c r="F693" s="42">
        <f t="shared" si="232"/>
        <v>0</v>
      </c>
      <c r="G693" s="42">
        <f t="shared" si="233"/>
        <v>0</v>
      </c>
    </row>
    <row r="694" spans="1:7" outlineLevel="2">
      <c r="A694" s="2">
        <f t="shared" si="231"/>
        <v>66</v>
      </c>
      <c r="B694" s="2">
        <f t="shared" si="234"/>
        <v>665</v>
      </c>
      <c r="D694" s="42">
        <f>+SUMIF(Balance!A:A,B:B,Balance!H:H)</f>
        <v>0</v>
      </c>
      <c r="E694" s="42">
        <f>+SUMIF(Balance!A:A,B:B,Balance!I:I)</f>
        <v>0</v>
      </c>
      <c r="F694" s="42">
        <f t="shared" si="232"/>
        <v>0</v>
      </c>
      <c r="G694" s="42">
        <f t="shared" si="233"/>
        <v>0</v>
      </c>
    </row>
    <row r="695" spans="1:7" outlineLevel="2">
      <c r="A695" s="2">
        <f t="shared" si="231"/>
        <v>66</v>
      </c>
      <c r="B695" s="2">
        <f t="shared" si="234"/>
        <v>666</v>
      </c>
      <c r="D695" s="42">
        <f>+SUMIF(Balance!A:A,B:B,Balance!H:H)</f>
        <v>1764195773.6800001</v>
      </c>
      <c r="E695" s="42">
        <f>+SUMIF(Balance!A:A,B:B,Balance!I:I)</f>
        <v>0</v>
      </c>
      <c r="F695" s="42">
        <f t="shared" si="232"/>
        <v>1764195773.6800001</v>
      </c>
      <c r="G695" s="42">
        <f t="shared" si="233"/>
        <v>0</v>
      </c>
    </row>
    <row r="696" spans="1:7" outlineLevel="2">
      <c r="A696" s="2">
        <f t="shared" si="231"/>
        <v>66</v>
      </c>
      <c r="B696" s="2">
        <f t="shared" si="234"/>
        <v>667</v>
      </c>
      <c r="D696" s="42">
        <f>+SUMIF(Balance!A:A,B:B,Balance!H:H)</f>
        <v>0</v>
      </c>
      <c r="E696" s="42">
        <f>+SUMIF(Balance!A:A,B:B,Balance!I:I)</f>
        <v>0</v>
      </c>
      <c r="F696" s="42">
        <f t="shared" si="232"/>
        <v>0</v>
      </c>
      <c r="G696" s="42">
        <f t="shared" si="233"/>
        <v>0</v>
      </c>
    </row>
    <row r="697" spans="1:7" outlineLevel="2">
      <c r="A697" s="2">
        <f t="shared" si="231"/>
        <v>66</v>
      </c>
      <c r="B697" s="2">
        <f t="shared" si="234"/>
        <v>668</v>
      </c>
      <c r="D697" s="42">
        <f>+SUMIF(Balance!A:A,B:B,Balance!H:H)</f>
        <v>0</v>
      </c>
      <c r="E697" s="42">
        <f>+SUMIF(Balance!A:A,B:B,Balance!I:I)</f>
        <v>0</v>
      </c>
      <c r="F697" s="42">
        <f t="shared" si="232"/>
        <v>0</v>
      </c>
      <c r="G697" s="42">
        <f t="shared" si="233"/>
        <v>0</v>
      </c>
    </row>
    <row r="698" spans="1:7" outlineLevel="2">
      <c r="A698" s="2">
        <f t="shared" si="231"/>
        <v>66</v>
      </c>
      <c r="B698" s="2">
        <v>669</v>
      </c>
      <c r="D698" s="42">
        <f>+SUMIF(Balance!A:A,B:B,Balance!H:H)</f>
        <v>0</v>
      </c>
      <c r="E698" s="42">
        <f>+SUMIF(Balance!A:A,B:B,Balance!I:I)</f>
        <v>0</v>
      </c>
      <c r="F698" s="42">
        <f t="shared" si="232"/>
        <v>0</v>
      </c>
      <c r="G698" s="42">
        <f t="shared" si="233"/>
        <v>0</v>
      </c>
    </row>
    <row r="699" spans="1:7" outlineLevel="1">
      <c r="A699" s="40" t="s">
        <v>954</v>
      </c>
      <c r="B699" s="40"/>
      <c r="C699" s="40"/>
      <c r="D699" s="43">
        <f>SUBTOTAL(9,D689:D698)</f>
        <v>2561543296.1100001</v>
      </c>
      <c r="E699" s="43">
        <f>SUBTOTAL(9,E689:E698)</f>
        <v>0</v>
      </c>
      <c r="F699" s="43">
        <f>SUBTOTAL(9,F689:F698)</f>
        <v>2561543296.1100001</v>
      </c>
      <c r="G699" s="43">
        <f>SUBTOTAL(9,G689:G698)</f>
        <v>0</v>
      </c>
    </row>
    <row r="700" spans="1:7" outlineLevel="2">
      <c r="A700" s="2">
        <f t="shared" ref="A700:A709" si="235">VALUE(LEFT(B:B,2))</f>
        <v>67</v>
      </c>
      <c r="B700" s="2">
        <v>670</v>
      </c>
      <c r="D700" s="42">
        <f>+SUMIF(Balance!A:A,B:B,Balance!H:H)</f>
        <v>0</v>
      </c>
      <c r="E700" s="42">
        <f>+SUMIF(Balance!A:A,B:B,Balance!I:I)</f>
        <v>0</v>
      </c>
      <c r="F700" s="42">
        <f t="shared" ref="F700:F709" si="236">+IF(D700&gt;E700,D700-E700,0)</f>
        <v>0</v>
      </c>
      <c r="G700" s="42">
        <f t="shared" ref="G700:G709" si="237">+IF(E700&gt;D700,E700-D700,0)</f>
        <v>0</v>
      </c>
    </row>
    <row r="701" spans="1:7" outlineLevel="2">
      <c r="A701" s="2">
        <f t="shared" si="235"/>
        <v>67</v>
      </c>
      <c r="B701" s="2">
        <v>671</v>
      </c>
      <c r="D701" s="42">
        <f>+SUMIF(Balance!A:A,B:B,Balance!H:H)</f>
        <v>0</v>
      </c>
      <c r="E701" s="42">
        <f>+SUMIF(Balance!A:A,B:B,Balance!I:I)</f>
        <v>0</v>
      </c>
      <c r="F701" s="42">
        <f t="shared" si="236"/>
        <v>0</v>
      </c>
      <c r="G701" s="42">
        <f t="shared" si="237"/>
        <v>0</v>
      </c>
    </row>
    <row r="702" spans="1:7" outlineLevel="2">
      <c r="A702" s="2">
        <f t="shared" si="235"/>
        <v>67</v>
      </c>
      <c r="B702" s="2">
        <v>672</v>
      </c>
      <c r="D702" s="42">
        <f>+SUMIF(Balance!A:A,B:B,Balance!H:H)</f>
        <v>0</v>
      </c>
      <c r="E702" s="42">
        <f>+SUMIF(Balance!A:A,B:B,Balance!I:I)</f>
        <v>0</v>
      </c>
      <c r="F702" s="42">
        <f t="shared" si="236"/>
        <v>0</v>
      </c>
      <c r="G702" s="42">
        <f t="shared" si="237"/>
        <v>0</v>
      </c>
    </row>
    <row r="703" spans="1:7" outlineLevel="2">
      <c r="A703" s="2">
        <f t="shared" si="235"/>
        <v>67</v>
      </c>
      <c r="B703" s="2">
        <f t="shared" ref="B703:B708" si="238">+B702+1</f>
        <v>673</v>
      </c>
      <c r="D703" s="42">
        <f>+SUMIF(Balance!A:A,B:B,Balance!H:H)</f>
        <v>0</v>
      </c>
      <c r="E703" s="42">
        <f>+SUMIF(Balance!A:A,B:B,Balance!I:I)</f>
        <v>0</v>
      </c>
      <c r="F703" s="42">
        <f t="shared" si="236"/>
        <v>0</v>
      </c>
      <c r="G703" s="42">
        <f t="shared" si="237"/>
        <v>0</v>
      </c>
    </row>
    <row r="704" spans="1:7" outlineLevel="2">
      <c r="A704" s="2">
        <f t="shared" si="235"/>
        <v>67</v>
      </c>
      <c r="B704" s="2">
        <f t="shared" si="238"/>
        <v>674</v>
      </c>
      <c r="D704" s="42">
        <f>+SUMIF(Balance!A:A,B:B,Balance!H:H)</f>
        <v>0</v>
      </c>
      <c r="E704" s="42">
        <f>+SUMIF(Balance!A:A,B:B,Balance!I:I)</f>
        <v>0</v>
      </c>
      <c r="F704" s="42">
        <f t="shared" si="236"/>
        <v>0</v>
      </c>
      <c r="G704" s="42">
        <f t="shared" si="237"/>
        <v>0</v>
      </c>
    </row>
    <row r="705" spans="1:7" outlineLevel="2">
      <c r="A705" s="2">
        <f t="shared" si="235"/>
        <v>67</v>
      </c>
      <c r="B705" s="2">
        <f t="shared" si="238"/>
        <v>675</v>
      </c>
      <c r="D705" s="42">
        <f>+SUMIF(Balance!A:A,B:B,Balance!H:H)</f>
        <v>0</v>
      </c>
      <c r="E705" s="42">
        <f>+SUMIF(Balance!A:A,B:B,Balance!I:I)</f>
        <v>0</v>
      </c>
      <c r="F705" s="42">
        <f t="shared" si="236"/>
        <v>0</v>
      </c>
      <c r="G705" s="42">
        <f t="shared" si="237"/>
        <v>0</v>
      </c>
    </row>
    <row r="706" spans="1:7" outlineLevel="2">
      <c r="A706" s="2">
        <f t="shared" si="235"/>
        <v>67</v>
      </c>
      <c r="B706" s="2">
        <f t="shared" si="238"/>
        <v>676</v>
      </c>
      <c r="D706" s="42">
        <f>+SUMIF(Balance!A:A,B:B,Balance!H:H)</f>
        <v>0</v>
      </c>
      <c r="E706" s="42">
        <f>+SUMIF(Balance!A:A,B:B,Balance!I:I)</f>
        <v>0</v>
      </c>
      <c r="F706" s="42">
        <f t="shared" si="236"/>
        <v>0</v>
      </c>
      <c r="G706" s="42">
        <f t="shared" si="237"/>
        <v>0</v>
      </c>
    </row>
    <row r="707" spans="1:7" outlineLevel="2">
      <c r="A707" s="2">
        <f t="shared" si="235"/>
        <v>67</v>
      </c>
      <c r="B707" s="2">
        <f t="shared" si="238"/>
        <v>677</v>
      </c>
      <c r="D707" s="42">
        <f>+SUMIF(Balance!A:A,B:B,Balance!H:H)</f>
        <v>0</v>
      </c>
      <c r="E707" s="42">
        <f>+SUMIF(Balance!A:A,B:B,Balance!I:I)</f>
        <v>0</v>
      </c>
      <c r="F707" s="42">
        <f t="shared" si="236"/>
        <v>0</v>
      </c>
      <c r="G707" s="42">
        <f t="shared" si="237"/>
        <v>0</v>
      </c>
    </row>
    <row r="708" spans="1:7" outlineLevel="2">
      <c r="A708" s="2">
        <f t="shared" si="235"/>
        <v>67</v>
      </c>
      <c r="B708" s="2">
        <f t="shared" si="238"/>
        <v>678</v>
      </c>
      <c r="D708" s="42">
        <f>+SUMIF(Balance!A:A,B:B,Balance!H:H)</f>
        <v>0</v>
      </c>
      <c r="E708" s="42">
        <f>+SUMIF(Balance!A:A,B:B,Balance!I:I)</f>
        <v>0</v>
      </c>
      <c r="F708" s="42">
        <f t="shared" si="236"/>
        <v>0</v>
      </c>
      <c r="G708" s="42">
        <f t="shared" si="237"/>
        <v>0</v>
      </c>
    </row>
    <row r="709" spans="1:7" outlineLevel="2">
      <c r="A709" s="2">
        <f t="shared" si="235"/>
        <v>67</v>
      </c>
      <c r="B709" s="2">
        <v>679</v>
      </c>
      <c r="D709" s="42">
        <f>+SUMIF(Balance!A:A,B:B,Balance!H:H)</f>
        <v>0</v>
      </c>
      <c r="E709" s="42">
        <f>+SUMIF(Balance!A:A,B:B,Balance!I:I)</f>
        <v>0</v>
      </c>
      <c r="F709" s="42">
        <f t="shared" si="236"/>
        <v>0</v>
      </c>
      <c r="G709" s="42">
        <f t="shared" si="237"/>
        <v>0</v>
      </c>
    </row>
    <row r="710" spans="1:7" outlineLevel="1">
      <c r="A710" s="40" t="s">
        <v>955</v>
      </c>
      <c r="B710" s="40"/>
      <c r="C710" s="40"/>
      <c r="D710" s="43">
        <f>SUBTOTAL(9,D700:D709)</f>
        <v>0</v>
      </c>
      <c r="E710" s="43">
        <f>SUBTOTAL(9,E700:E709)</f>
        <v>0</v>
      </c>
      <c r="F710" s="43">
        <f>SUBTOTAL(9,F700:F709)</f>
        <v>0</v>
      </c>
      <c r="G710" s="43">
        <f>SUBTOTAL(9,G700:G709)</f>
        <v>0</v>
      </c>
    </row>
    <row r="711" spans="1:7" outlineLevel="2">
      <c r="A711" s="2">
        <f t="shared" ref="A711:A720" si="239">VALUE(LEFT(B:B,2))</f>
        <v>68</v>
      </c>
      <c r="B711" s="2">
        <v>680</v>
      </c>
      <c r="D711" s="42">
        <f>+SUMIF(Balance!A:A,B:B,Balance!H:H)</f>
        <v>0</v>
      </c>
      <c r="E711" s="42">
        <f>+SUMIF(Balance!A:A,B:B,Balance!I:I)</f>
        <v>0</v>
      </c>
      <c r="F711" s="42">
        <f t="shared" ref="F711:F720" si="240">+IF(D711&gt;E711,D711-E711,0)</f>
        <v>0</v>
      </c>
      <c r="G711" s="42">
        <f t="shared" ref="G711:G720" si="241">+IF(E711&gt;D711,E711-D711,0)</f>
        <v>0</v>
      </c>
    </row>
    <row r="712" spans="1:7" outlineLevel="2">
      <c r="A712" s="2">
        <f t="shared" si="239"/>
        <v>68</v>
      </c>
      <c r="B712" s="2">
        <v>681</v>
      </c>
      <c r="D712" s="42">
        <f>+SUMIF(Balance!A:A,B:B,Balance!H:H)</f>
        <v>363448114</v>
      </c>
      <c r="E712" s="42">
        <f>+SUMIF(Balance!A:A,B:B,Balance!I:I)</f>
        <v>0</v>
      </c>
      <c r="F712" s="42">
        <f t="shared" si="240"/>
        <v>363448114</v>
      </c>
      <c r="G712" s="42">
        <f t="shared" si="241"/>
        <v>0</v>
      </c>
    </row>
    <row r="713" spans="1:7" outlineLevel="2">
      <c r="A713" s="2">
        <f t="shared" si="239"/>
        <v>68</v>
      </c>
      <c r="B713" s="2">
        <v>682</v>
      </c>
      <c r="D713" s="42">
        <f>+SUMIF(Balance!A:A,B:B,Balance!H:H)</f>
        <v>0</v>
      </c>
      <c r="E713" s="42">
        <f>+SUMIF(Balance!A:A,B:B,Balance!I:I)</f>
        <v>0</v>
      </c>
      <c r="F713" s="42">
        <f t="shared" si="240"/>
        <v>0</v>
      </c>
      <c r="G713" s="42">
        <f t="shared" si="241"/>
        <v>0</v>
      </c>
    </row>
    <row r="714" spans="1:7" outlineLevel="2">
      <c r="A714" s="2">
        <f t="shared" si="239"/>
        <v>68</v>
      </c>
      <c r="B714" s="2">
        <f>+B713+1</f>
        <v>683</v>
      </c>
      <c r="D714" s="42">
        <f>+SUMIF(Balance!A:A,B:B,Balance!H:H)</f>
        <v>0</v>
      </c>
      <c r="E714" s="42">
        <f>+SUMIF(Balance!A:A,B:B,Balance!I:I)</f>
        <v>0</v>
      </c>
      <c r="F714" s="42">
        <f t="shared" si="240"/>
        <v>0</v>
      </c>
      <c r="G714" s="42">
        <f t="shared" si="241"/>
        <v>0</v>
      </c>
    </row>
    <row r="715" spans="1:7" outlineLevel="2">
      <c r="A715" s="2">
        <f t="shared" si="239"/>
        <v>68</v>
      </c>
      <c r="B715" s="2">
        <f>+B714+1</f>
        <v>684</v>
      </c>
      <c r="D715" s="42">
        <f>+SUMIF(Balance!A:A,B:B,Balance!H:H)</f>
        <v>0</v>
      </c>
      <c r="E715" s="42">
        <f>+SUMIF(Balance!A:A,B:B,Balance!I:I)</f>
        <v>0</v>
      </c>
      <c r="F715" s="42">
        <f t="shared" si="240"/>
        <v>0</v>
      </c>
      <c r="G715" s="42">
        <f t="shared" si="241"/>
        <v>0</v>
      </c>
    </row>
    <row r="716" spans="1:7" outlineLevel="2">
      <c r="A716" s="2">
        <f t="shared" si="239"/>
        <v>68</v>
      </c>
      <c r="B716" s="2">
        <f>+B715+1</f>
        <v>685</v>
      </c>
      <c r="D716" s="42">
        <f>Balance!H232</f>
        <v>0</v>
      </c>
      <c r="E716" s="42">
        <f>+SUMIF(Balance!A:A,B:B,Balance!I:I)</f>
        <v>0</v>
      </c>
      <c r="F716" s="42">
        <f t="shared" si="240"/>
        <v>0</v>
      </c>
      <c r="G716" s="42">
        <f t="shared" si="241"/>
        <v>0</v>
      </c>
    </row>
    <row r="717" spans="1:7" outlineLevel="2">
      <c r="A717" s="2">
        <f t="shared" si="239"/>
        <v>68</v>
      </c>
      <c r="B717" s="2">
        <v>686</v>
      </c>
      <c r="D717" s="42">
        <f>+SUMIF(Balance!A:A,B:B,Balance!H:H)</f>
        <v>0</v>
      </c>
      <c r="E717" s="42">
        <f>+SUMIF(Balance!A:A,B:B,Balance!I:I)</f>
        <v>0</v>
      </c>
      <c r="F717" s="42">
        <f t="shared" si="240"/>
        <v>0</v>
      </c>
      <c r="G717" s="42">
        <f t="shared" si="241"/>
        <v>0</v>
      </c>
    </row>
    <row r="718" spans="1:7" outlineLevel="2">
      <c r="A718" s="2">
        <f t="shared" si="239"/>
        <v>68</v>
      </c>
      <c r="B718" s="2">
        <f>+B717+1</f>
        <v>687</v>
      </c>
      <c r="D718" s="42">
        <f>+SUMIF(Balance!A:A,B:B,Balance!H:H)</f>
        <v>0</v>
      </c>
      <c r="E718" s="42">
        <f>+SUMIF(Balance!A:A,B:B,Balance!I:I)</f>
        <v>0</v>
      </c>
      <c r="F718" s="42">
        <f t="shared" si="240"/>
        <v>0</v>
      </c>
      <c r="G718" s="42">
        <f t="shared" si="241"/>
        <v>0</v>
      </c>
    </row>
    <row r="719" spans="1:7" outlineLevel="2">
      <c r="A719" s="2">
        <f t="shared" si="239"/>
        <v>68</v>
      </c>
      <c r="B719" s="2">
        <f>+B718+1</f>
        <v>688</v>
      </c>
      <c r="D719" s="42">
        <f>+SUMIF(Balance!A:A,B:B,Balance!H:H)</f>
        <v>0</v>
      </c>
      <c r="E719" s="42">
        <f>+SUMIF(Balance!A:A,B:B,Balance!I:I)</f>
        <v>0</v>
      </c>
      <c r="F719" s="42">
        <f t="shared" si="240"/>
        <v>0</v>
      </c>
      <c r="G719" s="42">
        <f t="shared" si="241"/>
        <v>0</v>
      </c>
    </row>
    <row r="720" spans="1:7" outlineLevel="2">
      <c r="A720" s="2">
        <f t="shared" si="239"/>
        <v>68</v>
      </c>
      <c r="B720" s="2">
        <f>+B719+1</f>
        <v>689</v>
      </c>
      <c r="D720" s="42">
        <f>+SUMIF(Balance!A:A,B:B,Balance!H:H)</f>
        <v>0</v>
      </c>
      <c r="E720" s="42">
        <f>+SUMIF(Balance!A:A,B:B,Balance!I:I)</f>
        <v>0</v>
      </c>
      <c r="F720" s="42">
        <f t="shared" si="240"/>
        <v>0</v>
      </c>
      <c r="G720" s="42">
        <f t="shared" si="241"/>
        <v>0</v>
      </c>
    </row>
    <row r="721" spans="1:7" outlineLevel="1">
      <c r="A721" s="40" t="s">
        <v>956</v>
      </c>
      <c r="B721" s="40"/>
      <c r="C721" s="40"/>
      <c r="D721" s="43">
        <f>SUBTOTAL(9,D711:D720)</f>
        <v>363448114</v>
      </c>
      <c r="E721" s="43">
        <f>SUBTOTAL(9,E711:E720)</f>
        <v>0</v>
      </c>
      <c r="F721" s="43">
        <f>SUBTOTAL(9,F711:F720)</f>
        <v>363448114</v>
      </c>
      <c r="G721" s="43">
        <f>SUBTOTAL(9,G711:G720)</f>
        <v>0</v>
      </c>
    </row>
    <row r="722" spans="1:7" outlineLevel="2">
      <c r="A722" s="2">
        <f t="shared" ref="A722:A731" si="242">VALUE(LEFT(B:B,2))</f>
        <v>69</v>
      </c>
      <c r="B722" s="2">
        <v>690</v>
      </c>
      <c r="D722" s="42">
        <f>+SUMIF(Balance!A:A,B:B,Balance!H:H)</f>
        <v>0</v>
      </c>
      <c r="E722" s="42">
        <f>+SUMIF(Balance!A:A,B:B,Balance!I:I)</f>
        <v>0</v>
      </c>
      <c r="F722" s="42">
        <f t="shared" ref="F722:F731" si="243">+IF(D722&gt;E722,D722-E722,0)</f>
        <v>0</v>
      </c>
      <c r="G722" s="42">
        <f t="shared" ref="G722:G731" si="244">+IF(E722&gt;D722,E722-D722,0)</f>
        <v>0</v>
      </c>
    </row>
    <row r="723" spans="1:7" outlineLevel="2">
      <c r="A723" s="2">
        <f t="shared" si="242"/>
        <v>69</v>
      </c>
      <c r="B723" s="2">
        <f t="shared" ref="B723:B730" si="245">+B722+1</f>
        <v>691</v>
      </c>
      <c r="D723" s="42">
        <f>+SUMIF(Balance!A:A,B:B,Balance!H:H)</f>
        <v>0</v>
      </c>
      <c r="E723" s="42">
        <f>+SUMIF(Balance!A:A,B:B,Balance!I:I)</f>
        <v>0</v>
      </c>
      <c r="F723" s="42">
        <f t="shared" si="243"/>
        <v>0</v>
      </c>
      <c r="G723" s="42">
        <f t="shared" si="244"/>
        <v>0</v>
      </c>
    </row>
    <row r="724" spans="1:7" outlineLevel="2">
      <c r="A724" s="2">
        <f t="shared" si="242"/>
        <v>69</v>
      </c>
      <c r="B724" s="2">
        <f t="shared" si="245"/>
        <v>692</v>
      </c>
      <c r="D724" s="42">
        <f>+SUMIF(Balance!A:A,B:B,Balance!H:H)</f>
        <v>0</v>
      </c>
      <c r="E724" s="42">
        <f>+SUMIF(Balance!A:A,B:B,Balance!I:I)</f>
        <v>0</v>
      </c>
      <c r="F724" s="42">
        <f t="shared" si="243"/>
        <v>0</v>
      </c>
      <c r="G724" s="42">
        <f t="shared" si="244"/>
        <v>0</v>
      </c>
    </row>
    <row r="725" spans="1:7" outlineLevel="2">
      <c r="A725" s="2">
        <f t="shared" si="242"/>
        <v>69</v>
      </c>
      <c r="B725" s="2">
        <f t="shared" si="245"/>
        <v>693</v>
      </c>
      <c r="D725" s="42">
        <f>+SUMIF(Balance!A:A,B:B,Balance!H:H)</f>
        <v>0</v>
      </c>
      <c r="E725" s="42">
        <f>+SUMIF(Balance!A:A,B:B,Balance!I:I)</f>
        <v>0</v>
      </c>
      <c r="F725" s="42">
        <f t="shared" si="243"/>
        <v>0</v>
      </c>
      <c r="G725" s="42">
        <f t="shared" si="244"/>
        <v>0</v>
      </c>
    </row>
    <row r="726" spans="1:7" outlineLevel="2">
      <c r="A726" s="2">
        <f t="shared" si="242"/>
        <v>69</v>
      </c>
      <c r="B726" s="2">
        <f t="shared" si="245"/>
        <v>694</v>
      </c>
      <c r="D726" s="42">
        <f>+SUMIF(Balance!A:A,B:B,Balance!H:H)</f>
        <v>0</v>
      </c>
      <c r="E726" s="42">
        <f>+SUMIF(Balance!A:A,B:B,Balance!I:I)</f>
        <v>0</v>
      </c>
      <c r="F726" s="42">
        <f t="shared" si="243"/>
        <v>0</v>
      </c>
      <c r="G726" s="42">
        <f t="shared" si="244"/>
        <v>0</v>
      </c>
    </row>
    <row r="727" spans="1:7" outlineLevel="2">
      <c r="A727" s="2">
        <f t="shared" si="242"/>
        <v>69</v>
      </c>
      <c r="B727" s="2">
        <f t="shared" si="245"/>
        <v>695</v>
      </c>
      <c r="D727" s="42">
        <f>+SUMIF(Balance!A:A,B:B,Balance!H:H)</f>
        <v>126440560.59999999</v>
      </c>
      <c r="E727" s="42">
        <f>+SUMIF(Balance!A:A,B:B,Balance!I:I)</f>
        <v>0</v>
      </c>
      <c r="F727" s="42">
        <f t="shared" si="243"/>
        <v>126440560.59999999</v>
      </c>
      <c r="G727" s="42">
        <f t="shared" si="244"/>
        <v>0</v>
      </c>
    </row>
    <row r="728" spans="1:7" outlineLevel="2">
      <c r="A728" s="2">
        <f t="shared" si="242"/>
        <v>69</v>
      </c>
      <c r="B728" s="2">
        <f t="shared" si="245"/>
        <v>696</v>
      </c>
      <c r="D728" s="42">
        <f>+SUMIF(Balance!A:A,B:B,Balance!H:H)</f>
        <v>0</v>
      </c>
      <c r="E728" s="42">
        <f>+SUMIF(Balance!A:A,B:B,Balance!I:I)</f>
        <v>0</v>
      </c>
      <c r="F728" s="42">
        <f t="shared" si="243"/>
        <v>0</v>
      </c>
      <c r="G728" s="42">
        <f t="shared" si="244"/>
        <v>0</v>
      </c>
    </row>
    <row r="729" spans="1:7" outlineLevel="2">
      <c r="A729" s="2">
        <f t="shared" si="242"/>
        <v>69</v>
      </c>
      <c r="B729" s="2">
        <f t="shared" si="245"/>
        <v>697</v>
      </c>
      <c r="D729" s="42">
        <f>+SUMIF(Balance!A:A,B:B,Balance!H:H)</f>
        <v>0</v>
      </c>
      <c r="E729" s="42">
        <f>+SUMIF(Balance!A:A,B:B,Balance!I:I)</f>
        <v>0</v>
      </c>
      <c r="F729" s="42">
        <f t="shared" si="243"/>
        <v>0</v>
      </c>
      <c r="G729" s="42">
        <f t="shared" si="244"/>
        <v>0</v>
      </c>
    </row>
    <row r="730" spans="1:7" outlineLevel="2">
      <c r="A730" s="2">
        <f t="shared" si="242"/>
        <v>69</v>
      </c>
      <c r="B730" s="2">
        <f t="shared" si="245"/>
        <v>698</v>
      </c>
      <c r="D730" s="42">
        <f>+SUMIF(Balance!A:A,B:B,Balance!H:H)</f>
        <v>0</v>
      </c>
      <c r="E730" s="42">
        <f>+SUMIF(Balance!A:A,B:B,Balance!I:I)</f>
        <v>0</v>
      </c>
      <c r="F730" s="42">
        <f t="shared" si="243"/>
        <v>0</v>
      </c>
      <c r="G730" s="42">
        <f t="shared" si="244"/>
        <v>0</v>
      </c>
    </row>
    <row r="731" spans="1:7" outlineLevel="2">
      <c r="A731" s="2">
        <f t="shared" si="242"/>
        <v>69</v>
      </c>
      <c r="B731" s="2">
        <v>699</v>
      </c>
      <c r="D731" s="42">
        <f>+SUMIF(Balance!A:A,B:B,Balance!H:H)</f>
        <v>0</v>
      </c>
      <c r="E731" s="42">
        <f>+SUMIF(Balance!A:A,B:B,Balance!I:I)</f>
        <v>0</v>
      </c>
      <c r="F731" s="42">
        <f t="shared" si="243"/>
        <v>0</v>
      </c>
      <c r="G731" s="42">
        <f t="shared" si="244"/>
        <v>0</v>
      </c>
    </row>
    <row r="732" spans="1:7" outlineLevel="1">
      <c r="A732" s="40" t="s">
        <v>957</v>
      </c>
      <c r="B732" s="40"/>
      <c r="C732" s="40"/>
      <c r="D732" s="43">
        <f>SUBTOTAL(9,D722:D731)</f>
        <v>126440560.59999999</v>
      </c>
      <c r="E732" s="43">
        <f>SUBTOTAL(9,E722:E731)</f>
        <v>0</v>
      </c>
      <c r="F732" s="43">
        <f>SUBTOTAL(9,F722:F731)</f>
        <v>126440560.59999999</v>
      </c>
      <c r="G732" s="43">
        <f>SUBTOTAL(9,G722:G731)</f>
        <v>0</v>
      </c>
    </row>
    <row r="733" spans="1:7" outlineLevel="2">
      <c r="A733" s="2">
        <f t="shared" ref="A733:A742" si="246">VALUE(LEFT(B:B,2))</f>
        <v>70</v>
      </c>
      <c r="B733" s="2">
        <v>700</v>
      </c>
      <c r="D733" s="42">
        <f>+SUMIF(Balance!A:A,B:B,Balance!H:H)</f>
        <v>0</v>
      </c>
      <c r="E733" s="42">
        <f>+SUMIF(Balance!A:A,B:B,Balance!I:I)</f>
        <v>0</v>
      </c>
      <c r="F733" s="42">
        <f t="shared" ref="F733:F742" si="247">+IF(D733&gt;E733,D733-E733,0)</f>
        <v>0</v>
      </c>
      <c r="G733" s="42">
        <f t="shared" ref="G733:G742" si="248">+IF(E733&gt;D733,E733-D733,0)</f>
        <v>0</v>
      </c>
    </row>
    <row r="734" spans="1:7" outlineLevel="2">
      <c r="A734" s="2">
        <f t="shared" si="246"/>
        <v>70</v>
      </c>
      <c r="B734" s="2">
        <f t="shared" ref="B734:B741" si="249">+B733+1</f>
        <v>701</v>
      </c>
      <c r="D734" s="42">
        <f>+SUMIF(Balance!A:A,B:B,Balance!H:H)</f>
        <v>0</v>
      </c>
      <c r="E734" s="42">
        <f>+SUMIF(Balance!A:A,B:B,Balance!I:I)</f>
        <v>754465420.74000001</v>
      </c>
      <c r="F734" s="42">
        <f t="shared" si="247"/>
        <v>0</v>
      </c>
      <c r="G734" s="42">
        <f t="shared" si="248"/>
        <v>754465420.74000001</v>
      </c>
    </row>
    <row r="735" spans="1:7" outlineLevel="2">
      <c r="A735" s="2">
        <f t="shared" si="246"/>
        <v>70</v>
      </c>
      <c r="B735" s="2">
        <f t="shared" si="249"/>
        <v>702</v>
      </c>
      <c r="D735" s="42">
        <f>+SUMIF(Balance!A:A,B:B,Balance!H:H)</f>
        <v>0</v>
      </c>
      <c r="E735" s="42">
        <f>+SUMIF(Balance!A:A,B:B,Balance!I:I)</f>
        <v>0</v>
      </c>
      <c r="F735" s="42">
        <f t="shared" si="247"/>
        <v>0</v>
      </c>
      <c r="G735" s="42">
        <f t="shared" si="248"/>
        <v>0</v>
      </c>
    </row>
    <row r="736" spans="1:7" outlineLevel="2">
      <c r="A736" s="2">
        <f t="shared" si="246"/>
        <v>70</v>
      </c>
      <c r="B736" s="2">
        <f t="shared" si="249"/>
        <v>703</v>
      </c>
      <c r="D736" s="42">
        <f>+SUMIF(Balance!A:A,B:B,Balance!H:H)</f>
        <v>0</v>
      </c>
      <c r="E736" s="42">
        <f>+SUMIF(Balance!A:A,B:B,Balance!I:I)</f>
        <v>0</v>
      </c>
      <c r="F736" s="42">
        <f t="shared" si="247"/>
        <v>0</v>
      </c>
      <c r="G736" s="42">
        <f t="shared" si="248"/>
        <v>0</v>
      </c>
    </row>
    <row r="737" spans="1:7" outlineLevel="2">
      <c r="A737" s="2">
        <f t="shared" si="246"/>
        <v>70</v>
      </c>
      <c r="B737" s="2">
        <f t="shared" si="249"/>
        <v>704</v>
      </c>
      <c r="D737" s="42">
        <f>+SUMIF(Balance!A:A,B:B,Balance!H:H)</f>
        <v>0</v>
      </c>
      <c r="E737" s="42">
        <f>+SUMIF(Balance!A:A,B:B,Balance!I:I)</f>
        <v>0</v>
      </c>
      <c r="F737" s="42">
        <f t="shared" si="247"/>
        <v>0</v>
      </c>
      <c r="G737" s="42">
        <f t="shared" si="248"/>
        <v>0</v>
      </c>
    </row>
    <row r="738" spans="1:7" outlineLevel="2">
      <c r="A738" s="2">
        <f t="shared" si="246"/>
        <v>70</v>
      </c>
      <c r="B738" s="2">
        <f t="shared" si="249"/>
        <v>705</v>
      </c>
      <c r="D738" s="42">
        <f>+SUMIF(Balance!A:A,B:B,Balance!H:H)</f>
        <v>0</v>
      </c>
      <c r="E738" s="42">
        <f>+SUMIF(Balance!A:A,B:B,Balance!I:I)</f>
        <v>0</v>
      </c>
      <c r="F738" s="42">
        <f t="shared" si="247"/>
        <v>0</v>
      </c>
      <c r="G738" s="42">
        <f t="shared" si="248"/>
        <v>0</v>
      </c>
    </row>
    <row r="739" spans="1:7" outlineLevel="2">
      <c r="A739" s="2">
        <f t="shared" si="246"/>
        <v>70</v>
      </c>
      <c r="B739" s="2">
        <f t="shared" si="249"/>
        <v>706</v>
      </c>
      <c r="D739" s="42">
        <f>+SUMIF(Balance!A:A,B:B,Balance!H:H)</f>
        <v>0</v>
      </c>
      <c r="E739" s="42">
        <f>+SUMIF(Balance!A:A,B:B,Balance!I:I)</f>
        <v>32958795.739999998</v>
      </c>
      <c r="F739" s="42">
        <f t="shared" si="247"/>
        <v>0</v>
      </c>
      <c r="G739" s="42">
        <f t="shared" si="248"/>
        <v>32958795.739999998</v>
      </c>
    </row>
    <row r="740" spans="1:7" outlineLevel="2">
      <c r="A740" s="2">
        <f t="shared" si="246"/>
        <v>70</v>
      </c>
      <c r="B740" s="2">
        <f t="shared" si="249"/>
        <v>707</v>
      </c>
      <c r="D740" s="42">
        <f>+SUMIF(Balance!A:A,B:B,Balance!H:H)</f>
        <v>0</v>
      </c>
      <c r="E740" s="42">
        <f>+SUMIF(Balance!A:A,B:B,Balance!I:I)</f>
        <v>27107422738.470001</v>
      </c>
      <c r="F740" s="42">
        <f t="shared" si="247"/>
        <v>0</v>
      </c>
      <c r="G740" s="42">
        <f t="shared" si="248"/>
        <v>27107422738.470001</v>
      </c>
    </row>
    <row r="741" spans="1:7" outlineLevel="2">
      <c r="A741" s="2">
        <f t="shared" si="246"/>
        <v>70</v>
      </c>
      <c r="B741" s="2">
        <f t="shared" si="249"/>
        <v>708</v>
      </c>
      <c r="D741" s="42">
        <f>+SUMIF(Balance!A:A,B:B,Balance!H:H)</f>
        <v>0</v>
      </c>
      <c r="E741" s="42">
        <f>+SUMIF(Balance!A:A,B:B,Balance!I:I)</f>
        <v>11634795.18</v>
      </c>
      <c r="F741" s="42">
        <f t="shared" si="247"/>
        <v>0</v>
      </c>
      <c r="G741" s="42">
        <f t="shared" si="248"/>
        <v>11634795.18</v>
      </c>
    </row>
    <row r="742" spans="1:7" outlineLevel="2">
      <c r="A742" s="2">
        <f t="shared" si="246"/>
        <v>70</v>
      </c>
      <c r="B742" s="2">
        <v>709</v>
      </c>
      <c r="D742" s="42">
        <f>+SUMIF(Balance!A:A,B:B,Balance!H:H)</f>
        <v>0</v>
      </c>
      <c r="E742" s="42">
        <f>+SUMIF(Balance!A:A,B:B,Balance!I:I)</f>
        <v>0</v>
      </c>
      <c r="F742" s="42">
        <f t="shared" si="247"/>
        <v>0</v>
      </c>
      <c r="G742" s="42">
        <f t="shared" si="248"/>
        <v>0</v>
      </c>
    </row>
    <row r="743" spans="1:7" outlineLevel="1">
      <c r="A743" s="40" t="s">
        <v>958</v>
      </c>
      <c r="B743" s="40"/>
      <c r="C743" s="40"/>
      <c r="D743" s="43">
        <f>SUBTOTAL(9,D733:D742)</f>
        <v>0</v>
      </c>
      <c r="E743" s="54">
        <f>SUBTOTAL(9,E733:E742)</f>
        <v>27906481750.130001</v>
      </c>
      <c r="F743" s="54">
        <f>SUBTOTAL(9,F733:F742)</f>
        <v>0</v>
      </c>
      <c r="G743" s="54">
        <f>SUBTOTAL(9,G733:G742)</f>
        <v>27906481750.130001</v>
      </c>
    </row>
    <row r="744" spans="1:7" outlineLevel="2">
      <c r="A744" s="2">
        <f t="shared" ref="A744:A753" si="250">VALUE(LEFT(B:B,2))</f>
        <v>71</v>
      </c>
      <c r="B744" s="2">
        <v>710</v>
      </c>
      <c r="D744" s="42">
        <f>+SUMIF(Balance!A:A,B:B,Balance!H:H)</f>
        <v>0</v>
      </c>
      <c r="E744" s="42">
        <f>+SUMIF(Balance!A:A,B:B,Balance!I:I)</f>
        <v>0</v>
      </c>
      <c r="F744" s="42">
        <f t="shared" ref="F744:F753" si="251">+IF(D744&gt;E744,D744-E744,0)</f>
        <v>0</v>
      </c>
      <c r="G744" s="42">
        <f t="shared" ref="G744:G753" si="252">+IF(E744&gt;D744,E744-D744,0)</f>
        <v>0</v>
      </c>
    </row>
    <row r="745" spans="1:7" outlineLevel="2">
      <c r="A745" s="2">
        <f t="shared" si="250"/>
        <v>71</v>
      </c>
      <c r="B745" s="2">
        <f t="shared" ref="B745:B752" si="253">+B744+1</f>
        <v>711</v>
      </c>
      <c r="D745" s="42">
        <f>+SUMIF(Balance!A:A,B:B,Balance!H:H)</f>
        <v>0</v>
      </c>
      <c r="E745" s="42">
        <f>+SUMIF(Balance!A:A,B:B,Balance!I:I)</f>
        <v>0</v>
      </c>
      <c r="F745" s="42">
        <f t="shared" si="251"/>
        <v>0</v>
      </c>
      <c r="G745" s="42">
        <f t="shared" si="252"/>
        <v>0</v>
      </c>
    </row>
    <row r="746" spans="1:7" outlineLevel="2">
      <c r="A746" s="2">
        <f t="shared" si="250"/>
        <v>71</v>
      </c>
      <c r="B746" s="2">
        <f t="shared" si="253"/>
        <v>712</v>
      </c>
      <c r="D746" s="42">
        <f>+SUMIF(Balance!A:A,B:B,Balance!H:H)</f>
        <v>0</v>
      </c>
      <c r="E746" s="42">
        <f>+SUMIF(Balance!A:A,B:B,Balance!I:I)</f>
        <v>0</v>
      </c>
      <c r="F746" s="42">
        <f t="shared" si="251"/>
        <v>0</v>
      </c>
      <c r="G746" s="42">
        <f t="shared" si="252"/>
        <v>0</v>
      </c>
    </row>
    <row r="747" spans="1:7" outlineLevel="2">
      <c r="A747" s="2">
        <f t="shared" si="250"/>
        <v>71</v>
      </c>
      <c r="B747" s="2">
        <f t="shared" si="253"/>
        <v>713</v>
      </c>
      <c r="D747" s="42">
        <f>+SUMIF(Balance!A:A,B:B,Balance!H:H)</f>
        <v>0</v>
      </c>
      <c r="E747" s="42">
        <f>+SUMIF(Balance!A:A,B:B,Balance!I:I)</f>
        <v>0</v>
      </c>
      <c r="F747" s="42">
        <f t="shared" si="251"/>
        <v>0</v>
      </c>
      <c r="G747" s="42">
        <f t="shared" si="252"/>
        <v>0</v>
      </c>
    </row>
    <row r="748" spans="1:7" outlineLevel="2">
      <c r="A748" s="2">
        <f t="shared" si="250"/>
        <v>71</v>
      </c>
      <c r="B748" s="2">
        <f t="shared" si="253"/>
        <v>714</v>
      </c>
      <c r="D748" s="42">
        <f>+SUMIF(Balance!A:A,B:B,Balance!H:H)</f>
        <v>0</v>
      </c>
      <c r="E748" s="42">
        <f>+SUMIF(Balance!A:A,B:B,Balance!I:I)</f>
        <v>517554719.42000002</v>
      </c>
      <c r="F748" s="42">
        <f t="shared" si="251"/>
        <v>0</v>
      </c>
      <c r="G748" s="42">
        <f t="shared" si="252"/>
        <v>517554719.42000002</v>
      </c>
    </row>
    <row r="749" spans="1:7" outlineLevel="2">
      <c r="A749" s="2">
        <f t="shared" si="250"/>
        <v>71</v>
      </c>
      <c r="B749" s="2">
        <f t="shared" si="253"/>
        <v>715</v>
      </c>
      <c r="D749" s="42">
        <f>+SUMIF(Balance!A:A,B:B,Balance!H:H)</f>
        <v>0</v>
      </c>
      <c r="E749" s="42">
        <f>+SUMIF(Balance!A:A,B:B,Balance!I:I)</f>
        <v>0</v>
      </c>
      <c r="F749" s="42">
        <f t="shared" si="251"/>
        <v>0</v>
      </c>
      <c r="G749" s="42">
        <f t="shared" si="252"/>
        <v>0</v>
      </c>
    </row>
    <row r="750" spans="1:7" outlineLevel="2">
      <c r="A750" s="2">
        <f t="shared" si="250"/>
        <v>71</v>
      </c>
      <c r="B750" s="2">
        <f t="shared" si="253"/>
        <v>716</v>
      </c>
      <c r="D750" s="42">
        <f>+SUMIF(Balance!A:A,B:B,Balance!H:H)</f>
        <v>0</v>
      </c>
      <c r="E750" s="42">
        <f>+SUMIF(Balance!A:A,B:B,Balance!I:I)</f>
        <v>0</v>
      </c>
      <c r="F750" s="42">
        <f t="shared" si="251"/>
        <v>0</v>
      </c>
      <c r="G750" s="42">
        <f t="shared" si="252"/>
        <v>0</v>
      </c>
    </row>
    <row r="751" spans="1:7" outlineLevel="2">
      <c r="A751" s="2">
        <f t="shared" si="250"/>
        <v>71</v>
      </c>
      <c r="B751" s="2">
        <f t="shared" si="253"/>
        <v>717</v>
      </c>
      <c r="D751" s="42">
        <f>+SUMIF(Balance!A:A,B:B,Balance!H:H)</f>
        <v>0</v>
      </c>
      <c r="E751" s="42">
        <f>+SUMIF(Balance!A:A,B:B,Balance!I:I)</f>
        <v>0</v>
      </c>
      <c r="F751" s="42">
        <f t="shared" si="251"/>
        <v>0</v>
      </c>
      <c r="G751" s="42">
        <f t="shared" si="252"/>
        <v>0</v>
      </c>
    </row>
    <row r="752" spans="1:7" outlineLevel="2">
      <c r="A752" s="2">
        <f t="shared" si="250"/>
        <v>71</v>
      </c>
      <c r="B752" s="2">
        <f t="shared" si="253"/>
        <v>718</v>
      </c>
      <c r="D752" s="42">
        <f>+SUMIF(Balance!A:A,B:B,Balance!H:H)</f>
        <v>0</v>
      </c>
      <c r="E752" s="42">
        <f>+SUMIF(Balance!A:A,B:B,Balance!I:I)</f>
        <v>0</v>
      </c>
      <c r="F752" s="42">
        <f t="shared" si="251"/>
        <v>0</v>
      </c>
      <c r="G752" s="42">
        <f t="shared" si="252"/>
        <v>0</v>
      </c>
    </row>
    <row r="753" spans="1:7" outlineLevel="2">
      <c r="A753" s="2">
        <f t="shared" si="250"/>
        <v>71</v>
      </c>
      <c r="B753" s="2">
        <v>719</v>
      </c>
      <c r="D753" s="42">
        <f>+SUMIF(Balance!A:A,B:B,Balance!H:H)</f>
        <v>0</v>
      </c>
      <c r="E753" s="42">
        <f>+SUMIF(Balance!A:A,B:B,Balance!I:I)</f>
        <v>0</v>
      </c>
      <c r="F753" s="42">
        <f t="shared" si="251"/>
        <v>0</v>
      </c>
      <c r="G753" s="42">
        <f t="shared" si="252"/>
        <v>0</v>
      </c>
    </row>
    <row r="754" spans="1:7" outlineLevel="1">
      <c r="A754" s="40" t="s">
        <v>959</v>
      </c>
      <c r="B754" s="40"/>
      <c r="C754" s="40"/>
      <c r="D754" s="54">
        <f>SUBTOTAL(9,D744:D753)</f>
        <v>0</v>
      </c>
      <c r="E754" s="54">
        <f>SUBTOTAL(9,E744:E753)</f>
        <v>517554719.42000002</v>
      </c>
      <c r="F754" s="54">
        <f>SUBTOTAL(9,F744:F753)</f>
        <v>0</v>
      </c>
      <c r="G754" s="54">
        <f>SUBTOTAL(9,G744:G753)</f>
        <v>517554719.42000002</v>
      </c>
    </row>
    <row r="755" spans="1:7" outlineLevel="2">
      <c r="A755" s="2">
        <f t="shared" ref="A755:A764" si="254">VALUE(LEFT(B:B,2))</f>
        <v>72</v>
      </c>
      <c r="B755" s="2">
        <v>720</v>
      </c>
      <c r="D755" s="42">
        <f>+SUMIF(Balance!A:A,B:B,Balance!H:H)</f>
        <v>0</v>
      </c>
      <c r="E755" s="42">
        <f>+SUMIF(Balance!A:A,B:B,Balance!I:I)</f>
        <v>0</v>
      </c>
      <c r="F755" s="42">
        <f t="shared" ref="F755:F764" si="255">+IF(D755&gt;E755,D755-E755,0)</f>
        <v>0</v>
      </c>
      <c r="G755" s="42">
        <f t="shared" ref="G755:G764" si="256">+IF(E755&gt;D755,E755-D755,0)</f>
        <v>0</v>
      </c>
    </row>
    <row r="756" spans="1:7" outlineLevel="2">
      <c r="A756" s="2">
        <f t="shared" si="254"/>
        <v>72</v>
      </c>
      <c r="B756" s="2">
        <f t="shared" ref="B756:B763" si="257">+B755+1</f>
        <v>721</v>
      </c>
      <c r="D756" s="42">
        <f>+SUMIF(Balance!A:A,B:B,Balance!H:H)</f>
        <v>0</v>
      </c>
      <c r="E756" s="42">
        <f>+SUMIF(Balance!A:A,B:B,Balance!I:I)</f>
        <v>0</v>
      </c>
      <c r="F756" s="42">
        <f t="shared" si="255"/>
        <v>0</v>
      </c>
      <c r="G756" s="42">
        <f t="shared" si="256"/>
        <v>0</v>
      </c>
    </row>
    <row r="757" spans="1:7" outlineLevel="2">
      <c r="A757" s="2">
        <f t="shared" si="254"/>
        <v>72</v>
      </c>
      <c r="B757" s="2">
        <f t="shared" si="257"/>
        <v>722</v>
      </c>
      <c r="D757" s="42">
        <f>+SUMIF(Balance!A:A,B:B,Balance!H:H)</f>
        <v>0</v>
      </c>
      <c r="E757" s="42">
        <f>+SUMIF(Balance!A:A,B:B,Balance!I:I)</f>
        <v>0</v>
      </c>
      <c r="F757" s="42">
        <f t="shared" si="255"/>
        <v>0</v>
      </c>
      <c r="G757" s="42">
        <f t="shared" si="256"/>
        <v>0</v>
      </c>
    </row>
    <row r="758" spans="1:7" outlineLevel="2">
      <c r="A758" s="2">
        <f t="shared" si="254"/>
        <v>72</v>
      </c>
      <c r="B758" s="2">
        <f t="shared" si="257"/>
        <v>723</v>
      </c>
      <c r="D758" s="42">
        <f>+SUMIF(Balance!A:A,B:B,Balance!H:H)</f>
        <v>0</v>
      </c>
      <c r="E758" s="42">
        <f>+SUMIF(Balance!A:A,B:B,Balance!I:I)</f>
        <v>0</v>
      </c>
      <c r="F758" s="42">
        <f t="shared" si="255"/>
        <v>0</v>
      </c>
      <c r="G758" s="42">
        <f t="shared" si="256"/>
        <v>0</v>
      </c>
    </row>
    <row r="759" spans="1:7" outlineLevel="2">
      <c r="A759" s="2">
        <f t="shared" si="254"/>
        <v>72</v>
      </c>
      <c r="B759" s="2">
        <f t="shared" si="257"/>
        <v>724</v>
      </c>
      <c r="D759" s="42">
        <f>+SUMIF(Balance!A:A,B:B,Balance!H:H)</f>
        <v>0</v>
      </c>
      <c r="E759" s="42">
        <f>+SUMIF(Balance!A:A,B:B,Balance!I:I)</f>
        <v>0</v>
      </c>
      <c r="F759" s="42">
        <f t="shared" si="255"/>
        <v>0</v>
      </c>
      <c r="G759" s="42">
        <f t="shared" si="256"/>
        <v>0</v>
      </c>
    </row>
    <row r="760" spans="1:7" outlineLevel="2">
      <c r="A760" s="2">
        <f t="shared" si="254"/>
        <v>72</v>
      </c>
      <c r="B760" s="2">
        <f t="shared" si="257"/>
        <v>725</v>
      </c>
      <c r="D760" s="42">
        <f>+SUMIF(Balance!A:A,B:B,Balance!H:H)</f>
        <v>0</v>
      </c>
      <c r="E760" s="42">
        <f>+SUMIF(Balance!A:A,B:B,Balance!I:I)</f>
        <v>0</v>
      </c>
      <c r="F760" s="42">
        <f t="shared" si="255"/>
        <v>0</v>
      </c>
      <c r="G760" s="42">
        <f t="shared" si="256"/>
        <v>0</v>
      </c>
    </row>
    <row r="761" spans="1:7" outlineLevel="2">
      <c r="A761" s="2">
        <f t="shared" si="254"/>
        <v>72</v>
      </c>
      <c r="B761" s="2">
        <f t="shared" si="257"/>
        <v>726</v>
      </c>
      <c r="D761" s="42">
        <f>+SUMIF(Balance!A:A,B:B,Balance!H:H)</f>
        <v>0</v>
      </c>
      <c r="E761" s="42">
        <f>+SUMIF(Balance!A:A,B:B,Balance!I:I)</f>
        <v>0</v>
      </c>
      <c r="F761" s="42">
        <f t="shared" si="255"/>
        <v>0</v>
      </c>
      <c r="G761" s="42">
        <f t="shared" si="256"/>
        <v>0</v>
      </c>
    </row>
    <row r="762" spans="1:7" outlineLevel="2">
      <c r="A762" s="2">
        <f t="shared" si="254"/>
        <v>72</v>
      </c>
      <c r="B762" s="2">
        <f t="shared" si="257"/>
        <v>727</v>
      </c>
      <c r="D762" s="42">
        <f>+SUMIF(Balance!A:A,B:B,Balance!H:H)</f>
        <v>0</v>
      </c>
      <c r="E762" s="42">
        <f>+SUMIF(Balance!A:A,B:B,Balance!I:I)</f>
        <v>0</v>
      </c>
      <c r="F762" s="42">
        <f t="shared" si="255"/>
        <v>0</v>
      </c>
      <c r="G762" s="42">
        <f t="shared" si="256"/>
        <v>0</v>
      </c>
    </row>
    <row r="763" spans="1:7" outlineLevel="2">
      <c r="A763" s="2">
        <f t="shared" si="254"/>
        <v>72</v>
      </c>
      <c r="B763" s="2">
        <f t="shared" si="257"/>
        <v>728</v>
      </c>
      <c r="D763" s="42">
        <f>+SUMIF(Balance!A:A,B:B,Balance!H:H)</f>
        <v>0</v>
      </c>
      <c r="E763" s="42">
        <f>+SUMIF(Balance!A:A,B:B,Balance!I:I)</f>
        <v>0</v>
      </c>
      <c r="F763" s="42">
        <f t="shared" si="255"/>
        <v>0</v>
      </c>
      <c r="G763" s="42">
        <f t="shared" si="256"/>
        <v>0</v>
      </c>
    </row>
    <row r="764" spans="1:7" outlineLevel="2">
      <c r="A764" s="2">
        <f t="shared" si="254"/>
        <v>72</v>
      </c>
      <c r="B764" s="2">
        <v>729</v>
      </c>
      <c r="D764" s="42">
        <f>+SUMIF(Balance!A:A,B:B,Balance!H:H)</f>
        <v>0</v>
      </c>
      <c r="E764" s="42">
        <f>+SUMIF(Balance!A:A,B:B,Balance!I:I)</f>
        <v>0</v>
      </c>
      <c r="F764" s="42">
        <f t="shared" si="255"/>
        <v>0</v>
      </c>
      <c r="G764" s="42">
        <f t="shared" si="256"/>
        <v>0</v>
      </c>
    </row>
    <row r="765" spans="1:7" outlineLevel="1">
      <c r="A765" s="40" t="s">
        <v>960</v>
      </c>
      <c r="B765" s="40"/>
      <c r="C765" s="40"/>
      <c r="D765" s="43">
        <f>SUBTOTAL(9,D755:D764)</f>
        <v>0</v>
      </c>
      <c r="E765" s="54">
        <f>SUBTOTAL(9,E755:E764)</f>
        <v>0</v>
      </c>
      <c r="F765" s="54">
        <f>SUBTOTAL(9,F755:F764)</f>
        <v>0</v>
      </c>
      <c r="G765" s="54">
        <f>SUBTOTAL(9,G755:G764)</f>
        <v>0</v>
      </c>
    </row>
    <row r="766" spans="1:7" outlineLevel="2">
      <c r="A766" s="2">
        <f t="shared" ref="A766:A775" si="258">VALUE(LEFT(B:B,2))</f>
        <v>73</v>
      </c>
      <c r="B766" s="2">
        <v>730</v>
      </c>
      <c r="D766" s="42">
        <f>+SUMIF(Balance!A:A,B:B,Balance!H:H)</f>
        <v>0</v>
      </c>
      <c r="E766" s="42">
        <f>+SUMIF(Balance!A:A,B:B,Balance!I:I)</f>
        <v>0</v>
      </c>
      <c r="F766" s="42">
        <f t="shared" ref="F766:F775" si="259">+IF(D766&gt;E766,D766-E766,0)</f>
        <v>0</v>
      </c>
      <c r="G766" s="42">
        <f t="shared" ref="G766:G775" si="260">+IF(E766&gt;D766,E766-D766,0)</f>
        <v>0</v>
      </c>
    </row>
    <row r="767" spans="1:7" outlineLevel="2">
      <c r="A767" s="2">
        <f t="shared" si="258"/>
        <v>73</v>
      </c>
      <c r="B767" s="2">
        <f t="shared" ref="B767:B774" si="261">+B766+1</f>
        <v>731</v>
      </c>
      <c r="D767" s="42">
        <f>+SUMIF(Balance!A:A,B:B,Balance!H:H)</f>
        <v>0</v>
      </c>
      <c r="E767" s="42">
        <f>+SUMIF(Balance!A:A,B:B,Balance!I:I)</f>
        <v>0</v>
      </c>
      <c r="F767" s="42">
        <f t="shared" si="259"/>
        <v>0</v>
      </c>
      <c r="G767" s="42">
        <f t="shared" si="260"/>
        <v>0</v>
      </c>
    </row>
    <row r="768" spans="1:7" outlineLevel="2">
      <c r="A768" s="2">
        <f t="shared" si="258"/>
        <v>73</v>
      </c>
      <c r="B768" s="2">
        <f t="shared" si="261"/>
        <v>732</v>
      </c>
      <c r="D768" s="42">
        <f>+SUMIF(Balance!A:A,B:B,Balance!H:H)</f>
        <v>0</v>
      </c>
      <c r="E768" s="42">
        <f>+SUMIF(Balance!A:A,B:B,Balance!I:I)</f>
        <v>0</v>
      </c>
      <c r="F768" s="42">
        <f t="shared" si="259"/>
        <v>0</v>
      </c>
      <c r="G768" s="42">
        <f t="shared" si="260"/>
        <v>0</v>
      </c>
    </row>
    <row r="769" spans="1:7" outlineLevel="2">
      <c r="A769" s="2">
        <f t="shared" si="258"/>
        <v>73</v>
      </c>
      <c r="B769" s="2">
        <f t="shared" si="261"/>
        <v>733</v>
      </c>
      <c r="D769" s="42">
        <f>+SUMIF(Balance!A:A,B:B,Balance!H:H)</f>
        <v>0</v>
      </c>
      <c r="E769" s="42">
        <f>+SUMIF(Balance!A:A,B:B,Balance!I:I)</f>
        <v>0</v>
      </c>
      <c r="F769" s="42">
        <f t="shared" si="259"/>
        <v>0</v>
      </c>
      <c r="G769" s="42">
        <f t="shared" si="260"/>
        <v>0</v>
      </c>
    </row>
    <row r="770" spans="1:7" outlineLevel="2">
      <c r="A770" s="2">
        <f t="shared" si="258"/>
        <v>73</v>
      </c>
      <c r="B770" s="2">
        <f t="shared" si="261"/>
        <v>734</v>
      </c>
      <c r="D770" s="42">
        <f>+SUMIF(Balance!A:A,B:B,Balance!H:H)</f>
        <v>0</v>
      </c>
      <c r="E770" s="42">
        <f>+SUMIF(Balance!A:A,B:B,Balance!I:I)</f>
        <v>0</v>
      </c>
      <c r="F770" s="42">
        <f t="shared" si="259"/>
        <v>0</v>
      </c>
      <c r="G770" s="42">
        <f t="shared" si="260"/>
        <v>0</v>
      </c>
    </row>
    <row r="771" spans="1:7" outlineLevel="2">
      <c r="A771" s="2">
        <f t="shared" si="258"/>
        <v>73</v>
      </c>
      <c r="B771" s="2">
        <f t="shared" si="261"/>
        <v>735</v>
      </c>
      <c r="D771" s="42">
        <f>+SUMIF(Balance!A:A,B:B,Balance!H:H)</f>
        <v>0</v>
      </c>
      <c r="E771" s="42">
        <f>+SUMIF(Balance!A:A,B:B,Balance!I:I)</f>
        <v>0</v>
      </c>
      <c r="F771" s="42">
        <f t="shared" si="259"/>
        <v>0</v>
      </c>
      <c r="G771" s="42">
        <f t="shared" si="260"/>
        <v>0</v>
      </c>
    </row>
    <row r="772" spans="1:7" outlineLevel="2">
      <c r="A772" s="2">
        <f t="shared" si="258"/>
        <v>73</v>
      </c>
      <c r="B772" s="2">
        <f t="shared" si="261"/>
        <v>736</v>
      </c>
      <c r="D772" s="42">
        <f>+SUMIF(Balance!A:A,B:B,Balance!H:H)</f>
        <v>0</v>
      </c>
      <c r="E772" s="42">
        <f>+SUMIF(Balance!A:A,B:B,Balance!I:I)</f>
        <v>0</v>
      </c>
      <c r="F772" s="42">
        <f t="shared" si="259"/>
        <v>0</v>
      </c>
      <c r="G772" s="42">
        <f t="shared" si="260"/>
        <v>0</v>
      </c>
    </row>
    <row r="773" spans="1:7" outlineLevel="2">
      <c r="A773" s="2">
        <f t="shared" si="258"/>
        <v>73</v>
      </c>
      <c r="B773" s="2">
        <f t="shared" si="261"/>
        <v>737</v>
      </c>
      <c r="D773" s="42">
        <f>+SUMIF(Balance!A:A,B:B,Balance!H:H)</f>
        <v>0</v>
      </c>
      <c r="E773" s="42">
        <f>+SUMIF(Balance!A:A,B:B,Balance!I:I)</f>
        <v>0</v>
      </c>
      <c r="F773" s="42">
        <f t="shared" si="259"/>
        <v>0</v>
      </c>
      <c r="G773" s="42">
        <f t="shared" si="260"/>
        <v>0</v>
      </c>
    </row>
    <row r="774" spans="1:7" outlineLevel="2">
      <c r="A774" s="2">
        <f t="shared" si="258"/>
        <v>73</v>
      </c>
      <c r="B774" s="2">
        <f t="shared" si="261"/>
        <v>738</v>
      </c>
      <c r="D774" s="42">
        <f>+SUMIF(Balance!A:A,B:B,Balance!H:H)</f>
        <v>0</v>
      </c>
      <c r="E774" s="42">
        <f>+SUMIF(Balance!A:A,B:B,Balance!I:I)</f>
        <v>0</v>
      </c>
      <c r="F774" s="42">
        <f t="shared" si="259"/>
        <v>0</v>
      </c>
      <c r="G774" s="42">
        <f t="shared" si="260"/>
        <v>0</v>
      </c>
    </row>
    <row r="775" spans="1:7" outlineLevel="2">
      <c r="A775" s="2">
        <f t="shared" si="258"/>
        <v>73</v>
      </c>
      <c r="B775" s="2">
        <v>739</v>
      </c>
      <c r="D775" s="42">
        <f>+SUMIF(Balance!A:A,B:B,Balance!H:H)</f>
        <v>0</v>
      </c>
      <c r="E775" s="42">
        <f>+SUMIF(Balance!A:A,B:B,Balance!I:I)</f>
        <v>0</v>
      </c>
      <c r="F775" s="42">
        <f t="shared" si="259"/>
        <v>0</v>
      </c>
      <c r="G775" s="42">
        <f t="shared" si="260"/>
        <v>0</v>
      </c>
    </row>
    <row r="776" spans="1:7" outlineLevel="1">
      <c r="A776" s="40" t="s">
        <v>961</v>
      </c>
      <c r="B776" s="40"/>
      <c r="C776" s="40"/>
      <c r="D776" s="43">
        <f>SUBTOTAL(9,D766:D775)</f>
        <v>0</v>
      </c>
      <c r="E776" s="43">
        <f>SUBTOTAL(9,E766:E775)</f>
        <v>0</v>
      </c>
      <c r="F776" s="43">
        <f>SUBTOTAL(9,F766:F775)</f>
        <v>0</v>
      </c>
      <c r="G776" s="43">
        <f>SUBTOTAL(9,G766:G775)</f>
        <v>0</v>
      </c>
    </row>
    <row r="777" spans="1:7" outlineLevel="2">
      <c r="A777" s="2">
        <f t="shared" ref="A777:A786" si="262">VALUE(LEFT(B:B,2))</f>
        <v>74</v>
      </c>
      <c r="B777" s="2">
        <v>740</v>
      </c>
      <c r="D777" s="42">
        <f>+SUMIF(Balance!A:A,B:B,Balance!H:H)</f>
        <v>0</v>
      </c>
      <c r="E777" s="42">
        <f>+SUMIF(Balance!A:A,B:B,Balance!I:I)</f>
        <v>0</v>
      </c>
      <c r="F777" s="42">
        <f t="shared" ref="F777:F786" si="263">+IF(D777&gt;E777,D777-E777,0)</f>
        <v>0</v>
      </c>
      <c r="G777" s="42">
        <f t="shared" ref="G777:G786" si="264">+IF(E777&gt;D777,E777-D777,0)</f>
        <v>0</v>
      </c>
    </row>
    <row r="778" spans="1:7" outlineLevel="2">
      <c r="A778" s="2">
        <f t="shared" si="262"/>
        <v>74</v>
      </c>
      <c r="B778" s="2">
        <f t="shared" ref="B778:B785" si="265">+B777+1</f>
        <v>741</v>
      </c>
      <c r="D778" s="42">
        <f>+SUMIF(Balance!A:A,B:B,Balance!H:H)</f>
        <v>0</v>
      </c>
      <c r="E778" s="42">
        <f>+SUMIF(Balance!A:A,B:B,Balance!I:I)</f>
        <v>0</v>
      </c>
      <c r="F778" s="42">
        <f t="shared" si="263"/>
        <v>0</v>
      </c>
      <c r="G778" s="42">
        <f t="shared" si="264"/>
        <v>0</v>
      </c>
    </row>
    <row r="779" spans="1:7" outlineLevel="2">
      <c r="A779" s="2">
        <f t="shared" si="262"/>
        <v>74</v>
      </c>
      <c r="B779" s="2">
        <f t="shared" si="265"/>
        <v>742</v>
      </c>
      <c r="D779" s="42">
        <f>+SUMIF(Balance!A:A,B:B,Balance!H:H)</f>
        <v>0</v>
      </c>
      <c r="E779" s="42">
        <f>+SUMIF(Balance!A:A,B:B,Balance!I:I)</f>
        <v>0</v>
      </c>
      <c r="F779" s="42">
        <f t="shared" si="263"/>
        <v>0</v>
      </c>
      <c r="G779" s="42">
        <f t="shared" si="264"/>
        <v>0</v>
      </c>
    </row>
    <row r="780" spans="1:7" outlineLevel="2">
      <c r="A780" s="2">
        <f t="shared" si="262"/>
        <v>74</v>
      </c>
      <c r="B780" s="2">
        <f t="shared" si="265"/>
        <v>743</v>
      </c>
      <c r="D780" s="42">
        <f>+SUMIF(Balance!A:A,B:B,Balance!H:H)</f>
        <v>0</v>
      </c>
      <c r="E780" s="42">
        <f>+SUMIF(Balance!A:A,B:B,Balance!I:I)</f>
        <v>0</v>
      </c>
      <c r="F780" s="42">
        <f t="shared" si="263"/>
        <v>0</v>
      </c>
      <c r="G780" s="42">
        <f t="shared" si="264"/>
        <v>0</v>
      </c>
    </row>
    <row r="781" spans="1:7" outlineLevel="2">
      <c r="A781" s="2">
        <f t="shared" si="262"/>
        <v>74</v>
      </c>
      <c r="B781" s="2">
        <f t="shared" si="265"/>
        <v>744</v>
      </c>
      <c r="D781" s="42">
        <f>+SUMIF(Balance!A:A,B:B,Balance!H:H)</f>
        <v>0</v>
      </c>
      <c r="E781" s="42">
        <f>+SUMIF(Balance!A:A,B:B,Balance!I:I)</f>
        <v>0</v>
      </c>
      <c r="F781" s="42">
        <f t="shared" si="263"/>
        <v>0</v>
      </c>
      <c r="G781" s="42">
        <f t="shared" si="264"/>
        <v>0</v>
      </c>
    </row>
    <row r="782" spans="1:7" outlineLevel="2">
      <c r="A782" s="2">
        <f t="shared" si="262"/>
        <v>74</v>
      </c>
      <c r="B782" s="2">
        <f t="shared" si="265"/>
        <v>745</v>
      </c>
      <c r="D782" s="42">
        <f>+SUMIF(Balance!A:A,B:B,Balance!H:H)</f>
        <v>0</v>
      </c>
      <c r="E782" s="42">
        <f>+SUMIF(Balance!A:A,B:B,Balance!I:I)</f>
        <v>0</v>
      </c>
      <c r="F782" s="42">
        <f t="shared" si="263"/>
        <v>0</v>
      </c>
      <c r="G782" s="42">
        <f t="shared" si="264"/>
        <v>0</v>
      </c>
    </row>
    <row r="783" spans="1:7" outlineLevel="2">
      <c r="A783" s="2">
        <f t="shared" si="262"/>
        <v>74</v>
      </c>
      <c r="B783" s="2">
        <f t="shared" si="265"/>
        <v>746</v>
      </c>
      <c r="D783" s="42">
        <f>+SUMIF(Balance!A:A,B:B,Balance!H:H)</f>
        <v>0</v>
      </c>
      <c r="E783" s="42">
        <f>+SUMIF(Balance!A:A,B:B,Balance!I:I)</f>
        <v>0</v>
      </c>
      <c r="F783" s="42">
        <f t="shared" si="263"/>
        <v>0</v>
      </c>
      <c r="G783" s="42">
        <f t="shared" si="264"/>
        <v>0</v>
      </c>
    </row>
    <row r="784" spans="1:7" outlineLevel="2">
      <c r="A784" s="2">
        <f t="shared" si="262"/>
        <v>74</v>
      </c>
      <c r="B784" s="2">
        <f t="shared" si="265"/>
        <v>747</v>
      </c>
      <c r="D784" s="42">
        <f>+SUMIF(Balance!A:A,B:B,Balance!H:H)</f>
        <v>0</v>
      </c>
      <c r="E784" s="42">
        <f>+SUMIF(Balance!A:A,B:B,Balance!I:I)</f>
        <v>0</v>
      </c>
      <c r="F784" s="42">
        <f t="shared" si="263"/>
        <v>0</v>
      </c>
      <c r="G784" s="42">
        <f t="shared" si="264"/>
        <v>0</v>
      </c>
    </row>
    <row r="785" spans="1:7" outlineLevel="2">
      <c r="A785" s="2">
        <f t="shared" si="262"/>
        <v>74</v>
      </c>
      <c r="B785" s="2">
        <f t="shared" si="265"/>
        <v>748</v>
      </c>
      <c r="D785" s="42">
        <f>+SUMIF(Balance!A:A,B:B,Balance!H:H)</f>
        <v>0</v>
      </c>
      <c r="E785" s="42">
        <f>+SUMIF(Balance!A:A,B:B,Balance!I:I)</f>
        <v>0</v>
      </c>
      <c r="F785" s="42">
        <f t="shared" si="263"/>
        <v>0</v>
      </c>
      <c r="G785" s="42">
        <f t="shared" si="264"/>
        <v>0</v>
      </c>
    </row>
    <row r="786" spans="1:7" outlineLevel="2">
      <c r="A786" s="2">
        <f t="shared" si="262"/>
        <v>74</v>
      </c>
      <c r="B786" s="2">
        <v>749</v>
      </c>
      <c r="D786" s="42">
        <f>+SUMIF(Balance!A:A,B:B,Balance!H:H)</f>
        <v>0</v>
      </c>
      <c r="E786" s="42">
        <f>+SUMIF(Balance!A:A,B:B,Balance!I:I)</f>
        <v>0</v>
      </c>
      <c r="F786" s="42">
        <f t="shared" si="263"/>
        <v>0</v>
      </c>
      <c r="G786" s="42">
        <f t="shared" si="264"/>
        <v>0</v>
      </c>
    </row>
    <row r="787" spans="1:7" outlineLevel="1">
      <c r="A787" s="40" t="s">
        <v>962</v>
      </c>
      <c r="B787" s="40"/>
      <c r="C787" s="40"/>
      <c r="D787" s="43">
        <f>SUBTOTAL(9,D777:D786)</f>
        <v>0</v>
      </c>
      <c r="E787" s="43">
        <f>SUBTOTAL(9,E777:E786)</f>
        <v>0</v>
      </c>
      <c r="F787" s="43">
        <f>SUBTOTAL(9,F777:F786)</f>
        <v>0</v>
      </c>
      <c r="G787" s="43">
        <f>SUBTOTAL(9,G777:G786)</f>
        <v>0</v>
      </c>
    </row>
    <row r="788" spans="1:7" outlineLevel="2">
      <c r="A788" s="2">
        <f t="shared" ref="A788:A797" si="266">VALUE(LEFT(B:B,2))</f>
        <v>75</v>
      </c>
      <c r="B788" s="2">
        <v>750</v>
      </c>
      <c r="D788" s="42">
        <f>+SUMIF(Balance!A:A,B:B,Balance!H:H)</f>
        <v>0</v>
      </c>
      <c r="E788" s="42">
        <f>+SUMIF(Balance!A:A,B:B,Balance!I:I)</f>
        <v>0</v>
      </c>
      <c r="F788" s="42">
        <f t="shared" ref="F788:F797" si="267">+IF(D788&gt;E788,D788-E788,0)</f>
        <v>0</v>
      </c>
      <c r="G788" s="42">
        <f t="shared" ref="G788:G797" si="268">+IF(E788&gt;D788,E788-D788,0)</f>
        <v>0</v>
      </c>
    </row>
    <row r="789" spans="1:7" outlineLevel="2">
      <c r="A789" s="2">
        <f t="shared" si="266"/>
        <v>75</v>
      </c>
      <c r="B789" s="2">
        <f t="shared" ref="B789:B796" si="269">+B788+1</f>
        <v>751</v>
      </c>
      <c r="D789" s="42">
        <f>+SUMIF(Balance!A:A,B:B,Balance!H:H)</f>
        <v>0</v>
      </c>
      <c r="E789" s="42">
        <f>+SUMIF(Balance!A:A,B:B,Balance!I:I)</f>
        <v>0</v>
      </c>
      <c r="F789" s="42">
        <f t="shared" si="267"/>
        <v>0</v>
      </c>
      <c r="G789" s="42">
        <f t="shared" si="268"/>
        <v>0</v>
      </c>
    </row>
    <row r="790" spans="1:7" outlineLevel="2">
      <c r="A790" s="2">
        <f t="shared" si="266"/>
        <v>75</v>
      </c>
      <c r="B790" s="2">
        <f t="shared" si="269"/>
        <v>752</v>
      </c>
      <c r="D790" s="42">
        <f>+SUMIF(Balance!A:A,B:B,Balance!H:H)</f>
        <v>0</v>
      </c>
      <c r="E790" s="42">
        <f>+SUMIF(Balance!A:A,B:B,Balance!I:I)</f>
        <v>0</v>
      </c>
      <c r="F790" s="42">
        <f t="shared" si="267"/>
        <v>0</v>
      </c>
      <c r="G790" s="42">
        <f t="shared" si="268"/>
        <v>0</v>
      </c>
    </row>
    <row r="791" spans="1:7" outlineLevel="2">
      <c r="A791" s="2">
        <f t="shared" si="266"/>
        <v>75</v>
      </c>
      <c r="B791" s="2">
        <f t="shared" si="269"/>
        <v>753</v>
      </c>
      <c r="D791" s="42">
        <f>+SUMIF(Balance!A:A,B:B,Balance!H:H)</f>
        <v>0</v>
      </c>
      <c r="E791" s="42">
        <f>+SUMIF(Balance!A:A,B:B,Balance!I:I)</f>
        <v>0</v>
      </c>
      <c r="F791" s="42">
        <f t="shared" si="267"/>
        <v>0</v>
      </c>
      <c r="G791" s="42">
        <f t="shared" si="268"/>
        <v>0</v>
      </c>
    </row>
    <row r="792" spans="1:7" outlineLevel="2">
      <c r="A792" s="2">
        <f t="shared" si="266"/>
        <v>75</v>
      </c>
      <c r="B792" s="2">
        <f t="shared" si="269"/>
        <v>754</v>
      </c>
      <c r="D792" s="42">
        <f>+SUMIF(Balance!A:A,B:B,Balance!H:H)</f>
        <v>0</v>
      </c>
      <c r="E792" s="42">
        <f>+SUMIF(Balance!A:A,B:B,Balance!I:I)</f>
        <v>0</v>
      </c>
      <c r="F792" s="42">
        <f t="shared" si="267"/>
        <v>0</v>
      </c>
      <c r="G792" s="42">
        <f t="shared" si="268"/>
        <v>0</v>
      </c>
    </row>
    <row r="793" spans="1:7" outlineLevel="2">
      <c r="A793" s="2">
        <f t="shared" si="266"/>
        <v>75</v>
      </c>
      <c r="B793" s="2">
        <f t="shared" si="269"/>
        <v>755</v>
      </c>
      <c r="D793" s="42">
        <f>+SUMIF(Balance!A:A,B:B,Balance!H:H)</f>
        <v>0</v>
      </c>
      <c r="E793" s="42">
        <f>+SUMIF(Balance!A:A,B:B,Balance!I:I)</f>
        <v>0</v>
      </c>
      <c r="F793" s="42">
        <f t="shared" si="267"/>
        <v>0</v>
      </c>
      <c r="G793" s="42">
        <f t="shared" si="268"/>
        <v>0</v>
      </c>
    </row>
    <row r="794" spans="1:7" outlineLevel="2">
      <c r="A794" s="2">
        <f t="shared" si="266"/>
        <v>75</v>
      </c>
      <c r="B794" s="2">
        <f t="shared" si="269"/>
        <v>756</v>
      </c>
      <c r="D794" s="42">
        <f>+SUMIF(Balance!A:A,B:B,Balance!H:H)</f>
        <v>0</v>
      </c>
      <c r="E794" s="42">
        <f>+SUMIF(Balance!A:A,B:B,Balance!I:I)</f>
        <v>0</v>
      </c>
      <c r="F794" s="42">
        <f t="shared" si="267"/>
        <v>0</v>
      </c>
      <c r="G794" s="42">
        <f t="shared" si="268"/>
        <v>0</v>
      </c>
    </row>
    <row r="795" spans="1:7" outlineLevel="2">
      <c r="A795" s="2">
        <f t="shared" si="266"/>
        <v>75</v>
      </c>
      <c r="B795" s="2">
        <f t="shared" si="269"/>
        <v>757</v>
      </c>
      <c r="D795" s="42">
        <f>+SUMIF(Balance!A:A,B:B,Balance!H:H)</f>
        <v>0</v>
      </c>
      <c r="E795" s="42">
        <f>+SUMIF(Balance!A:A,B:B,Balance!I:I)</f>
        <v>49195127.969999999</v>
      </c>
      <c r="F795" s="42">
        <f t="shared" si="267"/>
        <v>0</v>
      </c>
      <c r="G795" s="42">
        <f t="shared" si="268"/>
        <v>49195127.969999999</v>
      </c>
    </row>
    <row r="796" spans="1:7" outlineLevel="2">
      <c r="A796" s="2">
        <f t="shared" si="266"/>
        <v>75</v>
      </c>
      <c r="B796" s="2">
        <f t="shared" si="269"/>
        <v>758</v>
      </c>
      <c r="D796" s="42">
        <f>+SUMIF(Balance!A:A,B:B,Balance!H:H)</f>
        <v>0</v>
      </c>
      <c r="E796" s="42">
        <f>+SUMIF(Balance!A:A,B:B,Balance!I:I)</f>
        <v>767638427</v>
      </c>
      <c r="F796" s="42">
        <f t="shared" si="267"/>
        <v>0</v>
      </c>
      <c r="G796" s="42">
        <f t="shared" si="268"/>
        <v>767638427</v>
      </c>
    </row>
    <row r="797" spans="1:7" outlineLevel="2">
      <c r="A797" s="2">
        <f t="shared" si="266"/>
        <v>75</v>
      </c>
      <c r="B797" s="2">
        <v>759</v>
      </c>
      <c r="D797" s="42">
        <f>+SUMIF(Balance!A:A,B:B,Balance!H:H)</f>
        <v>0</v>
      </c>
      <c r="E797" s="42">
        <f>+SUMIF(Balance!A:A,B:B,Balance!I:I)</f>
        <v>0</v>
      </c>
      <c r="F797" s="42">
        <f t="shared" si="267"/>
        <v>0</v>
      </c>
      <c r="G797" s="42">
        <f t="shared" si="268"/>
        <v>0</v>
      </c>
    </row>
    <row r="798" spans="1:7" outlineLevel="1">
      <c r="A798" s="40" t="s">
        <v>963</v>
      </c>
      <c r="B798" s="40"/>
      <c r="C798" s="40"/>
      <c r="D798" s="43">
        <f>SUBTOTAL(9,D788:D797)</f>
        <v>0</v>
      </c>
      <c r="E798" s="43">
        <f>SUBTOTAL(9,E788:E797)</f>
        <v>816833554.97000003</v>
      </c>
      <c r="F798" s="43">
        <f>SUBTOTAL(9,F788:F797)</f>
        <v>0</v>
      </c>
      <c r="G798" s="43">
        <f>SUBTOTAL(9,G788:G797)</f>
        <v>816833554.97000003</v>
      </c>
    </row>
    <row r="799" spans="1:7" outlineLevel="2">
      <c r="A799" s="2">
        <f t="shared" ref="A799:A808" si="270">VALUE(LEFT(B:B,2))</f>
        <v>76</v>
      </c>
      <c r="B799" s="2">
        <v>760</v>
      </c>
      <c r="D799" s="42">
        <f>+SUMIF(Balance!A:A,B:B,Balance!H:H)</f>
        <v>0</v>
      </c>
      <c r="E799" s="42">
        <f>+SUMIF(Balance!A:A,B:B,Balance!I:I)</f>
        <v>0</v>
      </c>
      <c r="F799" s="42">
        <f t="shared" ref="F799:F808" si="271">+IF(D799&gt;E799,D799-E799,0)</f>
        <v>0</v>
      </c>
      <c r="G799" s="42">
        <f t="shared" ref="G799:G808" si="272">+IF(E799&gt;D799,E799-D799,0)</f>
        <v>0</v>
      </c>
    </row>
    <row r="800" spans="1:7" outlineLevel="2">
      <c r="A800" s="2">
        <f t="shared" si="270"/>
        <v>76</v>
      </c>
      <c r="B800" s="2">
        <f t="shared" ref="B800:B807" si="273">+B799+1</f>
        <v>761</v>
      </c>
      <c r="D800" s="42">
        <f>+SUMIF(Balance!A:A,B:B,Balance!H:H)</f>
        <v>0</v>
      </c>
      <c r="E800" s="42">
        <f>+SUMIF(Balance!A:A,B:B,Balance!I:I)</f>
        <v>0</v>
      </c>
      <c r="F800" s="42">
        <f t="shared" si="271"/>
        <v>0</v>
      </c>
      <c r="G800" s="42">
        <f t="shared" si="272"/>
        <v>0</v>
      </c>
    </row>
    <row r="801" spans="1:7" outlineLevel="2">
      <c r="A801" s="2">
        <f t="shared" si="270"/>
        <v>76</v>
      </c>
      <c r="B801" s="2">
        <f t="shared" si="273"/>
        <v>762</v>
      </c>
      <c r="D801" s="42">
        <f>+SUMIF(Balance!A:A,B:B,Balance!H:H)</f>
        <v>0</v>
      </c>
      <c r="E801" s="42">
        <f>+SUMIF(Balance!A:A,B:B,Balance!I:I)</f>
        <v>0</v>
      </c>
      <c r="F801" s="42">
        <f t="shared" si="271"/>
        <v>0</v>
      </c>
      <c r="G801" s="42">
        <f t="shared" si="272"/>
        <v>0</v>
      </c>
    </row>
    <row r="802" spans="1:7" outlineLevel="2">
      <c r="A802" s="2">
        <f t="shared" si="270"/>
        <v>76</v>
      </c>
      <c r="B802" s="2">
        <f t="shared" si="273"/>
        <v>763</v>
      </c>
      <c r="D802" s="42">
        <f>+SUMIF(Balance!A:A,B:B,Balance!H:H)</f>
        <v>0</v>
      </c>
      <c r="E802" s="42">
        <f>+SUMIF(Balance!A:A,B:B,Balance!I:I)</f>
        <v>395379.94</v>
      </c>
      <c r="F802" s="42">
        <f t="shared" si="271"/>
        <v>0</v>
      </c>
      <c r="G802" s="42">
        <f t="shared" si="272"/>
        <v>395379.94</v>
      </c>
    </row>
    <row r="803" spans="1:7" outlineLevel="2">
      <c r="A803" s="2">
        <f t="shared" si="270"/>
        <v>76</v>
      </c>
      <c r="B803" s="2">
        <f t="shared" si="273"/>
        <v>764</v>
      </c>
      <c r="D803" s="42">
        <f>+SUMIF(Balance!A:A,B:B,Balance!H:H)</f>
        <v>0</v>
      </c>
      <c r="E803" s="42">
        <f>+SUMIF(Balance!A:A,B:B,Balance!I:I)</f>
        <v>0</v>
      </c>
      <c r="F803" s="42">
        <f t="shared" si="271"/>
        <v>0</v>
      </c>
      <c r="G803" s="42">
        <f t="shared" si="272"/>
        <v>0</v>
      </c>
    </row>
    <row r="804" spans="1:7" outlineLevel="2">
      <c r="A804" s="2">
        <f t="shared" si="270"/>
        <v>76</v>
      </c>
      <c r="B804" s="2">
        <f t="shared" si="273"/>
        <v>765</v>
      </c>
      <c r="D804" s="42">
        <f>+SUMIF(Balance!A:A,B:B,Balance!H:H)</f>
        <v>0</v>
      </c>
      <c r="E804" s="42">
        <f>+SUMIF(Balance!A:A,B:B,Balance!I:I)</f>
        <v>0</v>
      </c>
      <c r="F804" s="42">
        <f t="shared" si="271"/>
        <v>0</v>
      </c>
      <c r="G804" s="42">
        <f t="shared" si="272"/>
        <v>0</v>
      </c>
    </row>
    <row r="805" spans="1:7" outlineLevel="2">
      <c r="A805" s="2">
        <f t="shared" si="270"/>
        <v>76</v>
      </c>
      <c r="B805" s="2">
        <f t="shared" si="273"/>
        <v>766</v>
      </c>
      <c r="D805" s="42">
        <f>+SUMIF(Balance!A:A,B:B,Balance!H:H)</f>
        <v>0</v>
      </c>
      <c r="E805" s="42">
        <f>+SUMIF(Balance!A:A,B:B,Balance!I:I)</f>
        <v>2237622245.52</v>
      </c>
      <c r="F805" s="42">
        <f t="shared" si="271"/>
        <v>0</v>
      </c>
      <c r="G805" s="42">
        <f t="shared" si="272"/>
        <v>2237622245.52</v>
      </c>
    </row>
    <row r="806" spans="1:7" outlineLevel="2">
      <c r="A806" s="2">
        <f t="shared" si="270"/>
        <v>76</v>
      </c>
      <c r="B806" s="2">
        <f t="shared" si="273"/>
        <v>767</v>
      </c>
      <c r="D806" s="42">
        <f>+SUMIF(Balance!A:A,B:B,Balance!H:H)</f>
        <v>0</v>
      </c>
      <c r="E806" s="42">
        <f>+SUMIF(Balance!A:A,B:B,Balance!I:I)</f>
        <v>0</v>
      </c>
      <c r="F806" s="42">
        <f t="shared" si="271"/>
        <v>0</v>
      </c>
      <c r="G806" s="42">
        <f t="shared" si="272"/>
        <v>0</v>
      </c>
    </row>
    <row r="807" spans="1:7" outlineLevel="2">
      <c r="A807" s="2">
        <f t="shared" si="270"/>
        <v>76</v>
      </c>
      <c r="B807" s="2">
        <f t="shared" si="273"/>
        <v>768</v>
      </c>
      <c r="D807" s="42">
        <f>+SUMIF(Balance!A:A,B:B,Balance!H:H)</f>
        <v>0</v>
      </c>
      <c r="E807" s="42">
        <f>+SUMIF(Balance!A:A,B:B,Balance!I:I)</f>
        <v>0</v>
      </c>
      <c r="F807" s="42">
        <f t="shared" si="271"/>
        <v>0</v>
      </c>
      <c r="G807" s="42">
        <f t="shared" si="272"/>
        <v>0</v>
      </c>
    </row>
    <row r="808" spans="1:7" outlineLevel="2">
      <c r="A808" s="2">
        <f t="shared" si="270"/>
        <v>76</v>
      </c>
      <c r="B808" s="2">
        <v>769</v>
      </c>
      <c r="D808" s="42">
        <f>+SUMIF(Balance!A:A,B:B,Balance!H:H)</f>
        <v>0</v>
      </c>
      <c r="E808" s="42">
        <f>+SUMIF(Balance!A:A,B:B,Balance!I:I)</f>
        <v>0</v>
      </c>
      <c r="F808" s="42">
        <f t="shared" si="271"/>
        <v>0</v>
      </c>
      <c r="G808" s="42">
        <f t="shared" si="272"/>
        <v>0</v>
      </c>
    </row>
    <row r="809" spans="1:7" outlineLevel="1">
      <c r="A809" s="40" t="s">
        <v>964</v>
      </c>
      <c r="B809" s="40"/>
      <c r="C809" s="40"/>
      <c r="D809" s="43">
        <f>SUBTOTAL(9,D799:D808)</f>
        <v>0</v>
      </c>
      <c r="E809" s="43">
        <f>SUBTOTAL(9,E799:E808)</f>
        <v>2238017625.46</v>
      </c>
      <c r="F809" s="43">
        <f>SUBTOTAL(9,F799:F808)</f>
        <v>0</v>
      </c>
      <c r="G809" s="43">
        <f>SUBTOTAL(9,G799:G808)</f>
        <v>2238017625.46</v>
      </c>
    </row>
    <row r="810" spans="1:7" outlineLevel="2">
      <c r="A810" s="2">
        <f t="shared" ref="A810:A819" si="274">VALUE(LEFT(B:B,2))</f>
        <v>77</v>
      </c>
      <c r="B810" s="2">
        <v>770</v>
      </c>
      <c r="D810" s="42">
        <f>+SUMIF(Balance!A:A,B:B,Balance!H:H)</f>
        <v>0</v>
      </c>
      <c r="E810" s="42">
        <f>+SUMIF(Balance!A:A,B:B,Balance!I:I)</f>
        <v>0</v>
      </c>
      <c r="F810" s="42">
        <f t="shared" ref="F810:F819" si="275">+IF(D810&gt;E810,D810-E810,0)</f>
        <v>0</v>
      </c>
      <c r="G810" s="42">
        <f t="shared" ref="G810:G819" si="276">+IF(E810&gt;D810,E810-D810,0)</f>
        <v>0</v>
      </c>
    </row>
    <row r="811" spans="1:7" outlineLevel="2">
      <c r="A811" s="2">
        <f t="shared" si="274"/>
        <v>77</v>
      </c>
      <c r="B811" s="2">
        <f t="shared" ref="B811:B818" si="277">+B810+1</f>
        <v>771</v>
      </c>
      <c r="D811" s="42">
        <f>+SUMIF(Balance!A:A,B:B,Balance!H:H)</f>
        <v>0</v>
      </c>
      <c r="E811" s="42">
        <f>+SUMIF(Balance!A:A,B:B,Balance!I:I)</f>
        <v>0</v>
      </c>
      <c r="F811" s="42">
        <f t="shared" si="275"/>
        <v>0</v>
      </c>
      <c r="G811" s="42">
        <f t="shared" si="276"/>
        <v>0</v>
      </c>
    </row>
    <row r="812" spans="1:7" outlineLevel="2">
      <c r="A812" s="2">
        <f t="shared" si="274"/>
        <v>77</v>
      </c>
      <c r="B812" s="2">
        <f t="shared" si="277"/>
        <v>772</v>
      </c>
      <c r="D812" s="42">
        <f>+SUMIF(Balance!A:A,B:B,Balance!H:H)</f>
        <v>0</v>
      </c>
      <c r="E812" s="42">
        <f>+SUMIF(Balance!A:A,B:B,Balance!I:I)</f>
        <v>0</v>
      </c>
      <c r="F812" s="42">
        <f t="shared" si="275"/>
        <v>0</v>
      </c>
      <c r="G812" s="42">
        <f t="shared" si="276"/>
        <v>0</v>
      </c>
    </row>
    <row r="813" spans="1:7" outlineLevel="2">
      <c r="A813" s="2">
        <f t="shared" si="274"/>
        <v>77</v>
      </c>
      <c r="B813" s="2">
        <f t="shared" si="277"/>
        <v>773</v>
      </c>
      <c r="D813" s="42">
        <f>+SUMIF(Balance!A:A,B:B,Balance!H:H)</f>
        <v>0</v>
      </c>
      <c r="E813" s="42">
        <f>+SUMIF(Balance!A:A,B:B,Balance!I:I)</f>
        <v>0</v>
      </c>
      <c r="F813" s="42">
        <f t="shared" si="275"/>
        <v>0</v>
      </c>
      <c r="G813" s="42">
        <f t="shared" si="276"/>
        <v>0</v>
      </c>
    </row>
    <row r="814" spans="1:7" outlineLevel="2">
      <c r="A814" s="2">
        <f t="shared" si="274"/>
        <v>77</v>
      </c>
      <c r="B814" s="2">
        <f t="shared" si="277"/>
        <v>774</v>
      </c>
      <c r="D814" s="42">
        <f>+SUMIF(Balance!A:A,B:B,Balance!H:H)</f>
        <v>0</v>
      </c>
      <c r="E814" s="42">
        <f>+SUMIF(Balance!A:A,B:B,Balance!I:I)</f>
        <v>0</v>
      </c>
      <c r="F814" s="42">
        <f t="shared" si="275"/>
        <v>0</v>
      </c>
      <c r="G814" s="42">
        <f t="shared" si="276"/>
        <v>0</v>
      </c>
    </row>
    <row r="815" spans="1:7" outlineLevel="2">
      <c r="A815" s="2">
        <f t="shared" si="274"/>
        <v>77</v>
      </c>
      <c r="B815" s="2">
        <f t="shared" si="277"/>
        <v>775</v>
      </c>
      <c r="D815" s="42">
        <f>+SUMIF(Balance!A:A,B:B,Balance!H:H)</f>
        <v>0</v>
      </c>
      <c r="E815" s="42">
        <f>+SUMIF(Balance!A:A,B:B,Balance!I:I)</f>
        <v>0</v>
      </c>
      <c r="F815" s="42">
        <f t="shared" si="275"/>
        <v>0</v>
      </c>
      <c r="G815" s="42">
        <f t="shared" si="276"/>
        <v>0</v>
      </c>
    </row>
    <row r="816" spans="1:7" outlineLevel="2">
      <c r="A816" s="2">
        <f t="shared" si="274"/>
        <v>77</v>
      </c>
      <c r="B816" s="2">
        <f t="shared" si="277"/>
        <v>776</v>
      </c>
      <c r="D816" s="42">
        <f>+SUMIF(Balance!A:A,B:B,Balance!H:H)</f>
        <v>0</v>
      </c>
      <c r="E816" s="42">
        <f>+SUMIF(Balance!A:A,B:B,Balance!I:I)</f>
        <v>0</v>
      </c>
      <c r="F816" s="42">
        <f t="shared" si="275"/>
        <v>0</v>
      </c>
      <c r="G816" s="42">
        <f t="shared" si="276"/>
        <v>0</v>
      </c>
    </row>
    <row r="817" spans="1:7" outlineLevel="2">
      <c r="A817" s="2">
        <f t="shared" si="274"/>
        <v>77</v>
      </c>
      <c r="B817" s="2">
        <f t="shared" si="277"/>
        <v>777</v>
      </c>
      <c r="D817" s="42">
        <f>+SUMIF(Balance!A:A,B:B,Balance!H:H)</f>
        <v>0</v>
      </c>
      <c r="E817" s="42">
        <f>+SUMIF(Balance!A:A,B:B,Balance!I:I)</f>
        <v>0</v>
      </c>
      <c r="F817" s="42">
        <f t="shared" si="275"/>
        <v>0</v>
      </c>
      <c r="G817" s="42">
        <f t="shared" si="276"/>
        <v>0</v>
      </c>
    </row>
    <row r="818" spans="1:7" outlineLevel="2">
      <c r="A818" s="2">
        <f t="shared" si="274"/>
        <v>77</v>
      </c>
      <c r="B818" s="2">
        <f t="shared" si="277"/>
        <v>778</v>
      </c>
      <c r="D818" s="42">
        <f>+SUMIF(Balance!A:A,B:B,Balance!H:H)</f>
        <v>0</v>
      </c>
      <c r="E818" s="42">
        <f>+SUMIF(Balance!A:A,B:B,Balance!I:I)</f>
        <v>0</v>
      </c>
      <c r="F818" s="42">
        <f t="shared" si="275"/>
        <v>0</v>
      </c>
      <c r="G818" s="42">
        <f t="shared" si="276"/>
        <v>0</v>
      </c>
    </row>
    <row r="819" spans="1:7" outlineLevel="2">
      <c r="A819" s="2">
        <f t="shared" si="274"/>
        <v>77</v>
      </c>
      <c r="B819" s="2">
        <v>779</v>
      </c>
      <c r="D819" s="42">
        <f>+SUMIF(Balance!A:A,B:B,Balance!H:H)</f>
        <v>0</v>
      </c>
      <c r="E819" s="42">
        <f>+SUMIF(Balance!A:A,B:B,Balance!I:I)</f>
        <v>0</v>
      </c>
      <c r="F819" s="42">
        <f t="shared" si="275"/>
        <v>0</v>
      </c>
      <c r="G819" s="42">
        <f t="shared" si="276"/>
        <v>0</v>
      </c>
    </row>
    <row r="820" spans="1:7" outlineLevel="1">
      <c r="A820" s="40" t="s">
        <v>965</v>
      </c>
      <c r="B820" s="40"/>
      <c r="C820" s="40"/>
      <c r="D820" s="43">
        <f>SUBTOTAL(9,D810:D819)</f>
        <v>0</v>
      </c>
      <c r="E820" s="43">
        <f>SUBTOTAL(9,E810:E819)</f>
        <v>0</v>
      </c>
      <c r="F820" s="43">
        <f>SUBTOTAL(9,F810:F819)</f>
        <v>0</v>
      </c>
      <c r="G820" s="43">
        <f>SUBTOTAL(9,G810:G819)</f>
        <v>0</v>
      </c>
    </row>
    <row r="821" spans="1:7" outlineLevel="2">
      <c r="A821" s="2">
        <f t="shared" ref="A821:A830" si="278">VALUE(LEFT(B:B,2))</f>
        <v>78</v>
      </c>
      <c r="B821" s="2">
        <v>780</v>
      </c>
      <c r="D821" s="42">
        <f>+SUMIF(Balance!A:A,B:B,Balance!H:H)</f>
        <v>0</v>
      </c>
      <c r="E821" s="42">
        <f>+SUMIF(Balance!A:A,B:B,Balance!I:I)</f>
        <v>0</v>
      </c>
      <c r="F821" s="42">
        <f t="shared" ref="F821:F830" si="279">+IF(D821&gt;E821,D821-E821,0)</f>
        <v>0</v>
      </c>
      <c r="G821" s="42">
        <f t="shared" ref="G821:G830" si="280">+IF(E821&gt;D821,E821-D821,0)</f>
        <v>0</v>
      </c>
    </row>
    <row r="822" spans="1:7" outlineLevel="2">
      <c r="A822" s="2">
        <f t="shared" si="278"/>
        <v>78</v>
      </c>
      <c r="B822" s="2">
        <v>781</v>
      </c>
      <c r="D822" s="42">
        <f>+SUMIF(Balance!A:A,B:B,Balance!H:H)</f>
        <v>0</v>
      </c>
      <c r="E822" s="42">
        <f>+SUMIF(Balance!A:A,B:B,Balance!I:I)</f>
        <v>0</v>
      </c>
      <c r="F822" s="42">
        <f t="shared" si="279"/>
        <v>0</v>
      </c>
      <c r="G822" s="42">
        <f t="shared" si="280"/>
        <v>0</v>
      </c>
    </row>
    <row r="823" spans="1:7" outlineLevel="2">
      <c r="A823" s="2">
        <f t="shared" si="278"/>
        <v>78</v>
      </c>
      <c r="B823" s="2">
        <f t="shared" ref="B823:B830" si="281">+B822+1</f>
        <v>782</v>
      </c>
      <c r="D823" s="42">
        <f>+SUMIF(Balance!A:A,B:B,Balance!H:H)</f>
        <v>0</v>
      </c>
      <c r="E823" s="42">
        <f>+SUMIF(Balance!A:A,B:B,Balance!I:I)</f>
        <v>0</v>
      </c>
      <c r="F823" s="42">
        <f t="shared" si="279"/>
        <v>0</v>
      </c>
      <c r="G823" s="42">
        <f t="shared" si="280"/>
        <v>0</v>
      </c>
    </row>
    <row r="824" spans="1:7" outlineLevel="2">
      <c r="A824" s="2">
        <f t="shared" si="278"/>
        <v>78</v>
      </c>
      <c r="B824" s="2">
        <f t="shared" si="281"/>
        <v>783</v>
      </c>
      <c r="D824" s="42">
        <f>+SUMIF(Balance!A:A,B:B,Balance!H:H)</f>
        <v>0</v>
      </c>
      <c r="E824" s="42">
        <f>+SUMIF(Balance!A:A,B:B,Balance!I:I)</f>
        <v>0</v>
      </c>
      <c r="F824" s="42">
        <f t="shared" si="279"/>
        <v>0</v>
      </c>
      <c r="G824" s="42">
        <f t="shared" si="280"/>
        <v>0</v>
      </c>
    </row>
    <row r="825" spans="1:7" outlineLevel="2">
      <c r="A825" s="2">
        <f t="shared" si="278"/>
        <v>78</v>
      </c>
      <c r="B825" s="2">
        <f t="shared" si="281"/>
        <v>784</v>
      </c>
      <c r="D825" s="42">
        <f>+SUMIF(Balance!A:A,B:B,Balance!H:H)</f>
        <v>0</v>
      </c>
      <c r="E825" s="42">
        <f>+SUMIF(Balance!A:A,B:B,Balance!I:I)</f>
        <v>0</v>
      </c>
      <c r="F825" s="42">
        <f t="shared" si="279"/>
        <v>0</v>
      </c>
      <c r="G825" s="42">
        <f t="shared" si="280"/>
        <v>0</v>
      </c>
    </row>
    <row r="826" spans="1:7" outlineLevel="2">
      <c r="A826" s="2">
        <f t="shared" si="278"/>
        <v>78</v>
      </c>
      <c r="B826" s="2">
        <f t="shared" si="281"/>
        <v>785</v>
      </c>
      <c r="D826" s="42">
        <f>+SUMIF(Balance!A:A,B:B,Balance!H:H)</f>
        <v>0</v>
      </c>
      <c r="E826" s="42">
        <f>+SUMIF(Balance!A:A,B:B,Balance!I:I)</f>
        <v>0</v>
      </c>
      <c r="F826" s="42">
        <f t="shared" si="279"/>
        <v>0</v>
      </c>
      <c r="G826" s="42">
        <f t="shared" si="280"/>
        <v>0</v>
      </c>
    </row>
    <row r="827" spans="1:7" outlineLevel="2">
      <c r="A827" s="2">
        <f t="shared" si="278"/>
        <v>78</v>
      </c>
      <c r="B827" s="2">
        <f t="shared" si="281"/>
        <v>786</v>
      </c>
      <c r="D827" s="42">
        <f>+SUMIF(Balance!A:A,B:B,Balance!H:H)</f>
        <v>0</v>
      </c>
      <c r="E827" s="42">
        <f>+SUMIF(Balance!A:A,B:B,Balance!I:I)</f>
        <v>0</v>
      </c>
      <c r="F827" s="42">
        <f t="shared" si="279"/>
        <v>0</v>
      </c>
      <c r="G827" s="42">
        <f t="shared" si="280"/>
        <v>0</v>
      </c>
    </row>
    <row r="828" spans="1:7" outlineLevel="2">
      <c r="A828" s="2">
        <f t="shared" si="278"/>
        <v>78</v>
      </c>
      <c r="B828" s="2">
        <f t="shared" si="281"/>
        <v>787</v>
      </c>
      <c r="D828" s="42">
        <f>+SUMIF(Balance!A:A,B:B,Balance!H:H)</f>
        <v>0</v>
      </c>
      <c r="E828" s="42">
        <f>+SUMIF(Balance!A:A,B:B,Balance!I:I)</f>
        <v>0</v>
      </c>
      <c r="F828" s="42">
        <f t="shared" si="279"/>
        <v>0</v>
      </c>
      <c r="G828" s="42">
        <f t="shared" si="280"/>
        <v>0</v>
      </c>
    </row>
    <row r="829" spans="1:7" outlineLevel="2">
      <c r="A829" s="2">
        <f t="shared" si="278"/>
        <v>78</v>
      </c>
      <c r="B829" s="2">
        <f t="shared" si="281"/>
        <v>788</v>
      </c>
      <c r="D829" s="42">
        <f>+SUMIF(Balance!A:A,B:B,Balance!H:H)</f>
        <v>0</v>
      </c>
      <c r="E829" s="42">
        <f>+SUMIF(Balance!A:A,B:B,Balance!I:I)</f>
        <v>0</v>
      </c>
      <c r="F829" s="42">
        <f t="shared" si="279"/>
        <v>0</v>
      </c>
      <c r="G829" s="42">
        <f t="shared" si="280"/>
        <v>0</v>
      </c>
    </row>
    <row r="830" spans="1:7" outlineLevel="2">
      <c r="A830" s="2">
        <f t="shared" si="278"/>
        <v>78</v>
      </c>
      <c r="B830" s="2">
        <f t="shared" si="281"/>
        <v>789</v>
      </c>
      <c r="D830" s="42">
        <f>+SUMIF(Balance!A:A,B:B,Balance!H:H)</f>
        <v>0</v>
      </c>
      <c r="E830" s="42">
        <f>+SUMIF(Balance!A:A,B:B,Balance!I:I)</f>
        <v>0</v>
      </c>
      <c r="F830" s="42">
        <f t="shared" si="279"/>
        <v>0</v>
      </c>
      <c r="G830" s="42">
        <f t="shared" si="280"/>
        <v>0</v>
      </c>
    </row>
    <row r="831" spans="1:7" outlineLevel="1">
      <c r="A831" s="40" t="s">
        <v>966</v>
      </c>
      <c r="B831" s="40"/>
      <c r="C831" s="40"/>
      <c r="D831" s="43">
        <f>SUBTOTAL(9,D821:D830)</f>
        <v>0</v>
      </c>
      <c r="E831" s="43">
        <f>SUBTOTAL(9,E821:E830)</f>
        <v>0</v>
      </c>
      <c r="F831" s="43">
        <f>SUBTOTAL(9,F821:F830)</f>
        <v>0</v>
      </c>
      <c r="G831" s="43">
        <f>SUBTOTAL(9,G821:G830)</f>
        <v>0</v>
      </c>
    </row>
    <row r="832" spans="1:7" outlineLevel="2">
      <c r="A832" s="2">
        <f t="shared" ref="A832:A841" si="282">VALUE(LEFT(B:B,2))</f>
        <v>79</v>
      </c>
      <c r="B832" s="2">
        <v>790</v>
      </c>
      <c r="D832" s="42">
        <f>+SUMIF(Balance!A:A,B:B,Balance!H:H)</f>
        <v>0</v>
      </c>
      <c r="E832" s="42">
        <f>+SUMIF(Balance!A:A,B:B,Balance!I:I)</f>
        <v>0</v>
      </c>
      <c r="F832" s="42">
        <f t="shared" ref="F832:F841" si="283">+IF(D832&gt;E832,D832-E832,0)</f>
        <v>0</v>
      </c>
      <c r="G832" s="42">
        <f t="shared" ref="G832:G841" si="284">+IF(E832&gt;D832,E832-D832,0)</f>
        <v>0</v>
      </c>
    </row>
    <row r="833" spans="1:7" outlineLevel="2">
      <c r="A833" s="2">
        <f t="shared" si="282"/>
        <v>79</v>
      </c>
      <c r="B833" s="2">
        <f t="shared" ref="B833:B840" si="285">+B832+1</f>
        <v>791</v>
      </c>
      <c r="D833" s="42">
        <f>+SUMIF(Balance!A:A,B:B,Balance!H:H)</f>
        <v>0</v>
      </c>
      <c r="E833" s="42">
        <f>+SUMIF(Balance!A:A,B:B,Balance!I:I)</f>
        <v>0</v>
      </c>
      <c r="F833" s="42">
        <f t="shared" si="283"/>
        <v>0</v>
      </c>
      <c r="G833" s="42">
        <f t="shared" si="284"/>
        <v>0</v>
      </c>
    </row>
    <row r="834" spans="1:7" outlineLevel="2">
      <c r="A834" s="2">
        <f t="shared" si="282"/>
        <v>79</v>
      </c>
      <c r="B834" s="2">
        <f t="shared" si="285"/>
        <v>792</v>
      </c>
      <c r="D834" s="42">
        <f>+SUMIF(Balance!A:A,B:B,Balance!H:H)</f>
        <v>0</v>
      </c>
      <c r="E834" s="42">
        <f>+SUMIF(Balance!A:A,B:B,Balance!I:I)</f>
        <v>0</v>
      </c>
      <c r="F834" s="42">
        <f t="shared" si="283"/>
        <v>0</v>
      </c>
      <c r="G834" s="42">
        <f t="shared" si="284"/>
        <v>0</v>
      </c>
    </row>
    <row r="835" spans="1:7" outlineLevel="2">
      <c r="A835" s="2">
        <f t="shared" si="282"/>
        <v>79</v>
      </c>
      <c r="B835" s="2">
        <f t="shared" si="285"/>
        <v>793</v>
      </c>
      <c r="D835" s="42">
        <f>+SUMIF(Balance!A:A,B:B,Balance!H:H)</f>
        <v>0</v>
      </c>
      <c r="E835" s="42">
        <f>+SUMIF(Balance!A:A,B:B,Balance!I:I)</f>
        <v>0</v>
      </c>
      <c r="F835" s="42">
        <f t="shared" si="283"/>
        <v>0</v>
      </c>
      <c r="G835" s="42">
        <f t="shared" si="284"/>
        <v>0</v>
      </c>
    </row>
    <row r="836" spans="1:7" outlineLevel="2">
      <c r="A836" s="2">
        <f t="shared" si="282"/>
        <v>79</v>
      </c>
      <c r="B836" s="2">
        <f t="shared" si="285"/>
        <v>794</v>
      </c>
      <c r="D836" s="42">
        <f>+SUMIF(Balance!A:A,B:B,Balance!H:H)</f>
        <v>0</v>
      </c>
      <c r="E836" s="42">
        <f>+SUMIF(Balance!A:A,B:B,Balance!I:I)</f>
        <v>0</v>
      </c>
      <c r="F836" s="42">
        <f t="shared" si="283"/>
        <v>0</v>
      </c>
      <c r="G836" s="42">
        <f t="shared" si="284"/>
        <v>0</v>
      </c>
    </row>
    <row r="837" spans="1:7" outlineLevel="2">
      <c r="A837" s="2">
        <f t="shared" si="282"/>
        <v>79</v>
      </c>
      <c r="B837" s="2">
        <f t="shared" si="285"/>
        <v>795</v>
      </c>
      <c r="D837" s="42">
        <f>+SUMIF(Balance!A:A,B:B,Balance!H:H)</f>
        <v>0</v>
      </c>
      <c r="E837" s="42">
        <f>+SUMIF(Balance!A:A,B:B,Balance!I:I)</f>
        <v>0</v>
      </c>
      <c r="F837" s="42">
        <f t="shared" si="283"/>
        <v>0</v>
      </c>
      <c r="G837" s="42">
        <f t="shared" si="284"/>
        <v>0</v>
      </c>
    </row>
    <row r="838" spans="1:7" outlineLevel="2">
      <c r="A838" s="2">
        <f t="shared" si="282"/>
        <v>79</v>
      </c>
      <c r="B838" s="2">
        <f t="shared" si="285"/>
        <v>796</v>
      </c>
      <c r="D838" s="42">
        <f>+SUMIF(Balance!A:A,B:B,Balance!H:H)</f>
        <v>0</v>
      </c>
      <c r="E838" s="42">
        <f>+SUMIF(Balance!A:A,B:B,Balance!I:I)</f>
        <v>0</v>
      </c>
      <c r="F838" s="42">
        <f t="shared" si="283"/>
        <v>0</v>
      </c>
      <c r="G838" s="42">
        <f t="shared" si="284"/>
        <v>0</v>
      </c>
    </row>
    <row r="839" spans="1:7" outlineLevel="2">
      <c r="A839" s="2">
        <f t="shared" si="282"/>
        <v>79</v>
      </c>
      <c r="B839" s="2">
        <f t="shared" si="285"/>
        <v>797</v>
      </c>
      <c r="D839" s="42">
        <f>+SUMIF(Balance!A:A,B:B,Balance!H:H)</f>
        <v>0</v>
      </c>
      <c r="E839" s="42">
        <f>+SUMIF(Balance!A:A,B:B,Balance!I:I)</f>
        <v>0</v>
      </c>
      <c r="F839" s="42">
        <f t="shared" si="283"/>
        <v>0</v>
      </c>
      <c r="G839" s="42">
        <f t="shared" si="284"/>
        <v>0</v>
      </c>
    </row>
    <row r="840" spans="1:7" outlineLevel="2">
      <c r="A840" s="2">
        <f t="shared" si="282"/>
        <v>79</v>
      </c>
      <c r="B840" s="2">
        <f t="shared" si="285"/>
        <v>798</v>
      </c>
      <c r="D840" s="42">
        <f>+SUMIF(Balance!A:A,B:B,Balance!H:H)</f>
        <v>0</v>
      </c>
      <c r="E840" s="42">
        <f>+SUMIF(Balance!A:A,B:B,Balance!I:I)</f>
        <v>0</v>
      </c>
      <c r="F840" s="42">
        <f t="shared" si="283"/>
        <v>0</v>
      </c>
      <c r="G840" s="42">
        <f t="shared" si="284"/>
        <v>0</v>
      </c>
    </row>
    <row r="841" spans="1:7" outlineLevel="2">
      <c r="A841" s="2">
        <f t="shared" si="282"/>
        <v>79</v>
      </c>
      <c r="B841" s="2">
        <v>799</v>
      </c>
      <c r="D841" s="42">
        <f>+SUMIF(Balance!A:A,B:B,Balance!H:H)</f>
        <v>0</v>
      </c>
      <c r="E841" s="42">
        <f>+SUMIF(Balance!A:A,B:B,Balance!I:I)</f>
        <v>0</v>
      </c>
      <c r="F841" s="42">
        <f t="shared" si="283"/>
        <v>0</v>
      </c>
      <c r="G841" s="42">
        <f t="shared" si="284"/>
        <v>0</v>
      </c>
    </row>
    <row r="842" spans="1:7" outlineLevel="1">
      <c r="A842" s="40" t="s">
        <v>967</v>
      </c>
      <c r="B842" s="40"/>
      <c r="C842" s="40"/>
      <c r="D842" s="43">
        <f>SUBTOTAL(9,D832:D841)</f>
        <v>0</v>
      </c>
      <c r="E842" s="43">
        <f>SUBTOTAL(9,E832:E841)</f>
        <v>0</v>
      </c>
      <c r="F842" s="43">
        <f>SUBTOTAL(9,F832:F841)</f>
        <v>0</v>
      </c>
      <c r="G842" s="43">
        <f>SUBTOTAL(9,G832:G841)</f>
        <v>0</v>
      </c>
    </row>
    <row r="843" spans="1:7">
      <c r="A843" s="46" t="s">
        <v>968</v>
      </c>
      <c r="B843" s="46"/>
      <c r="C843" s="46"/>
      <c r="D843" s="47">
        <f>SUBTOTAL(9,D2:D842)</f>
        <v>82581114433.119995</v>
      </c>
      <c r="E843" s="47">
        <f>SUBTOTAL(9,E2:E842)</f>
        <v>82581114433.119995</v>
      </c>
      <c r="F843" s="47">
        <f>SUBTOTAL(9,F2:F842)</f>
        <v>82581114433.119995</v>
      </c>
      <c r="G843" s="47">
        <f>SUBTOTAL(9,G2:G842)</f>
        <v>82581114433.119995</v>
      </c>
    </row>
    <row r="844" spans="1:7">
      <c r="D844" s="42"/>
      <c r="E844" s="44">
        <f>+D843-E843</f>
        <v>0</v>
      </c>
      <c r="F844" s="42"/>
      <c r="G844" s="44">
        <f>+F843-G843</f>
        <v>0</v>
      </c>
    </row>
    <row r="845" spans="1:7">
      <c r="D845" s="42"/>
      <c r="E845" s="42"/>
      <c r="F845" s="42"/>
      <c r="G845" s="42"/>
    </row>
    <row r="846" spans="1:7">
      <c r="D846" s="42"/>
      <c r="E846" s="42"/>
      <c r="F846" s="42"/>
      <c r="G846" s="42"/>
    </row>
    <row r="847" spans="1:7">
      <c r="D847" s="42"/>
      <c r="E847" s="42"/>
      <c r="F847" s="42"/>
      <c r="G847" s="42"/>
    </row>
    <row r="848" spans="1:7">
      <c r="D848" s="42"/>
      <c r="E848" s="42"/>
      <c r="F848" s="42"/>
      <c r="G848" s="42"/>
    </row>
    <row r="849" spans="4:7">
      <c r="D849" s="42"/>
      <c r="E849" s="42"/>
      <c r="F849" s="42"/>
      <c r="G849" s="42"/>
    </row>
    <row r="850" spans="4:7">
      <c r="D850" s="42"/>
      <c r="E850" s="42"/>
      <c r="F850" s="42"/>
      <c r="G850" s="42"/>
    </row>
    <row r="851" spans="4:7">
      <c r="D851" s="42"/>
      <c r="E851" s="42"/>
      <c r="F851" s="42"/>
      <c r="G851" s="42"/>
    </row>
    <row r="852" spans="4:7">
      <c r="D852" s="42"/>
      <c r="E852" s="42"/>
      <c r="F852" s="42"/>
      <c r="G852" s="42"/>
    </row>
    <row r="853" spans="4:7">
      <c r="D853" s="42"/>
      <c r="E853" s="42"/>
      <c r="F853" s="42"/>
      <c r="G853" s="42"/>
    </row>
    <row r="854" spans="4:7">
      <c r="D854" s="42"/>
      <c r="E854" s="42"/>
      <c r="F854" s="42"/>
      <c r="G854" s="42"/>
    </row>
    <row r="855" spans="4:7">
      <c r="D855" s="42"/>
      <c r="E855" s="42"/>
      <c r="F855" s="42"/>
      <c r="G855" s="42"/>
    </row>
    <row r="856" spans="4:7">
      <c r="D856" s="42"/>
      <c r="E856" s="42"/>
      <c r="F856" s="42"/>
      <c r="G856" s="42"/>
    </row>
    <row r="857" spans="4:7">
      <c r="D857" s="42"/>
      <c r="E857" s="42"/>
      <c r="F857" s="42"/>
      <c r="G857" s="42"/>
    </row>
    <row r="858" spans="4:7">
      <c r="D858" s="42"/>
      <c r="E858" s="42"/>
      <c r="F858" s="42"/>
      <c r="G858" s="42"/>
    </row>
    <row r="859" spans="4:7">
      <c r="D859" s="42"/>
      <c r="E859" s="42"/>
      <c r="F859" s="42"/>
      <c r="G859" s="42"/>
    </row>
    <row r="860" spans="4:7">
      <c r="D860" s="42"/>
      <c r="E860" s="42"/>
      <c r="F860" s="42"/>
      <c r="G860" s="42"/>
    </row>
    <row r="861" spans="4:7">
      <c r="D861" s="42"/>
      <c r="E861" s="42"/>
      <c r="F861" s="42"/>
      <c r="G861" s="42"/>
    </row>
    <row r="862" spans="4:7">
      <c r="D862" s="42"/>
      <c r="E862" s="42"/>
      <c r="F862" s="42"/>
      <c r="G862" s="42"/>
    </row>
    <row r="863" spans="4:7">
      <c r="D863" s="42"/>
      <c r="E863" s="42"/>
      <c r="F863" s="42"/>
      <c r="G863" s="42"/>
    </row>
    <row r="864" spans="4:7">
      <c r="D864" s="42"/>
      <c r="E864" s="42"/>
      <c r="F864" s="42"/>
      <c r="G864" s="42"/>
    </row>
    <row r="865" spans="4:7">
      <c r="D865" s="42"/>
      <c r="E865" s="42"/>
      <c r="F865" s="42"/>
      <c r="G865" s="42"/>
    </row>
    <row r="866" spans="4:7">
      <c r="D866" s="42"/>
      <c r="E866" s="42"/>
      <c r="F866" s="42"/>
      <c r="G866" s="42"/>
    </row>
    <row r="867" spans="4:7">
      <c r="D867" s="42"/>
      <c r="E867" s="42"/>
      <c r="F867" s="42"/>
      <c r="G867" s="42"/>
    </row>
    <row r="868" spans="4:7">
      <c r="D868" s="42"/>
      <c r="E868" s="42"/>
      <c r="F868" s="42"/>
      <c r="G868" s="42"/>
    </row>
    <row r="869" spans="4:7">
      <c r="D869" s="42"/>
      <c r="E869" s="42"/>
      <c r="F869" s="42"/>
      <c r="G869" s="42"/>
    </row>
    <row r="870" spans="4:7">
      <c r="D870" s="42"/>
      <c r="E870" s="42"/>
      <c r="F870" s="42"/>
      <c r="G870" s="42"/>
    </row>
    <row r="871" spans="4:7">
      <c r="D871" s="42"/>
      <c r="E871" s="42"/>
      <c r="F871" s="42"/>
      <c r="G871" s="42"/>
    </row>
    <row r="872" spans="4:7">
      <c r="D872" s="42"/>
      <c r="E872" s="42"/>
      <c r="F872" s="42"/>
      <c r="G872" s="42"/>
    </row>
    <row r="873" spans="4:7">
      <c r="D873" s="42"/>
      <c r="E873" s="42"/>
      <c r="F873" s="42"/>
      <c r="G873" s="42"/>
    </row>
    <row r="874" spans="4:7">
      <c r="D874" s="42"/>
      <c r="E874" s="42"/>
      <c r="F874" s="42"/>
      <c r="G874" s="42"/>
    </row>
    <row r="875" spans="4:7">
      <c r="D875" s="42"/>
      <c r="E875" s="42"/>
      <c r="F875" s="42"/>
      <c r="G875" s="42"/>
    </row>
    <row r="876" spans="4:7">
      <c r="D876" s="42"/>
      <c r="E876" s="42"/>
      <c r="F876" s="42"/>
      <c r="G876" s="42"/>
    </row>
    <row r="877" spans="4:7">
      <c r="D877" s="42"/>
      <c r="E877" s="42"/>
      <c r="F877" s="42"/>
      <c r="G877" s="42"/>
    </row>
    <row r="878" spans="4:7">
      <c r="D878" s="42"/>
      <c r="E878" s="42"/>
      <c r="F878" s="42"/>
      <c r="G878" s="42"/>
    </row>
    <row r="879" spans="4:7">
      <c r="D879" s="42"/>
      <c r="E879" s="42"/>
      <c r="F879" s="42"/>
      <c r="G879" s="42"/>
    </row>
    <row r="880" spans="4:7">
      <c r="D880" s="42"/>
      <c r="E880" s="42"/>
      <c r="F880" s="42"/>
      <c r="G880" s="42"/>
    </row>
    <row r="881" spans="4:7">
      <c r="D881" s="42"/>
      <c r="E881" s="42"/>
      <c r="F881" s="42"/>
      <c r="G881" s="42"/>
    </row>
    <row r="882" spans="4:7">
      <c r="D882" s="42"/>
      <c r="E882" s="42"/>
      <c r="F882" s="42"/>
      <c r="G882" s="42"/>
    </row>
    <row r="883" spans="4:7">
      <c r="D883" s="42"/>
      <c r="E883" s="42"/>
      <c r="F883" s="42"/>
      <c r="G883" s="42"/>
    </row>
    <row r="884" spans="4:7">
      <c r="D884" s="42"/>
      <c r="E884" s="42"/>
      <c r="F884" s="42"/>
      <c r="G884" s="42"/>
    </row>
    <row r="885" spans="4:7">
      <c r="D885" s="42"/>
      <c r="E885" s="42"/>
      <c r="F885" s="42"/>
      <c r="G885" s="42"/>
    </row>
    <row r="886" spans="4:7">
      <c r="D886" s="42"/>
      <c r="E886" s="42"/>
      <c r="F886" s="42"/>
      <c r="G886" s="42"/>
    </row>
    <row r="887" spans="4:7">
      <c r="D887" s="42"/>
      <c r="E887" s="42"/>
      <c r="F887" s="42"/>
      <c r="G887" s="42"/>
    </row>
    <row r="888" spans="4:7">
      <c r="D888" s="42"/>
      <c r="E888" s="42"/>
      <c r="F888" s="42"/>
      <c r="G888" s="42"/>
    </row>
    <row r="889" spans="4:7">
      <c r="D889" s="42"/>
      <c r="E889" s="42"/>
      <c r="F889" s="42"/>
      <c r="G889" s="42"/>
    </row>
    <row r="890" spans="4:7">
      <c r="D890" s="42"/>
      <c r="E890" s="42"/>
      <c r="F890" s="42"/>
      <c r="G890" s="42"/>
    </row>
    <row r="891" spans="4:7">
      <c r="D891" s="42"/>
      <c r="E891" s="42"/>
      <c r="F891" s="42"/>
      <c r="G891" s="42"/>
    </row>
    <row r="892" spans="4:7">
      <c r="D892" s="42"/>
      <c r="E892" s="42"/>
      <c r="F892" s="42"/>
      <c r="G892" s="42"/>
    </row>
    <row r="893" spans="4:7">
      <c r="D893" s="42"/>
      <c r="E893" s="42"/>
      <c r="F893" s="42"/>
      <c r="G893" s="42"/>
    </row>
    <row r="894" spans="4:7">
      <c r="D894" s="42"/>
      <c r="E894" s="42"/>
      <c r="F894" s="42"/>
      <c r="G894" s="42"/>
    </row>
    <row r="895" spans="4:7">
      <c r="D895" s="42"/>
      <c r="E895" s="42"/>
      <c r="F895" s="42"/>
      <c r="G895" s="42"/>
    </row>
    <row r="896" spans="4:7">
      <c r="D896" s="42"/>
      <c r="E896" s="42"/>
      <c r="F896" s="42"/>
      <c r="G896" s="42"/>
    </row>
    <row r="897" spans="4:7">
      <c r="D897" s="42"/>
      <c r="E897" s="42"/>
      <c r="F897" s="42"/>
      <c r="G897" s="42"/>
    </row>
    <row r="898" spans="4:7">
      <c r="D898" s="42"/>
      <c r="E898" s="42"/>
      <c r="F898" s="42"/>
      <c r="G898" s="42"/>
    </row>
    <row r="899" spans="4:7">
      <c r="D899" s="42"/>
      <c r="E899" s="42"/>
      <c r="F899" s="42"/>
      <c r="G899" s="42"/>
    </row>
    <row r="900" spans="4:7">
      <c r="D900" s="42"/>
      <c r="E900" s="42"/>
      <c r="F900" s="42"/>
      <c r="G900" s="42"/>
    </row>
    <row r="901" spans="4:7">
      <c r="D901" s="42"/>
      <c r="E901" s="42"/>
      <c r="F901" s="42"/>
      <c r="G901" s="42"/>
    </row>
    <row r="902" spans="4:7">
      <c r="D902" s="42"/>
      <c r="E902" s="42"/>
      <c r="F902" s="42"/>
      <c r="G902" s="42"/>
    </row>
    <row r="903" spans="4:7">
      <c r="D903" s="42"/>
      <c r="E903" s="42"/>
      <c r="F903" s="42"/>
      <c r="G903" s="42"/>
    </row>
    <row r="904" spans="4:7">
      <c r="D904" s="42"/>
      <c r="E904" s="42"/>
      <c r="F904" s="42"/>
      <c r="G904" s="42"/>
    </row>
    <row r="905" spans="4:7">
      <c r="D905" s="42"/>
      <c r="E905" s="42"/>
      <c r="F905" s="42"/>
      <c r="G905" s="42"/>
    </row>
    <row r="906" spans="4:7">
      <c r="D906" s="42"/>
      <c r="E906" s="42"/>
      <c r="F906" s="42"/>
      <c r="G906" s="42"/>
    </row>
    <row r="907" spans="4:7">
      <c r="D907" s="42"/>
      <c r="E907" s="42"/>
      <c r="F907" s="42"/>
      <c r="G907" s="42"/>
    </row>
    <row r="908" spans="4:7">
      <c r="D908" s="42"/>
      <c r="E908" s="42"/>
      <c r="F908" s="42"/>
      <c r="G908" s="42"/>
    </row>
    <row r="909" spans="4:7">
      <c r="D909" s="42"/>
      <c r="E909" s="42"/>
      <c r="F909" s="42"/>
      <c r="G909" s="42"/>
    </row>
    <row r="910" spans="4:7">
      <c r="D910" s="42"/>
      <c r="E910" s="42"/>
      <c r="F910" s="42"/>
      <c r="G910" s="42"/>
    </row>
    <row r="911" spans="4:7">
      <c r="D911" s="42"/>
      <c r="E911" s="42"/>
      <c r="F911" s="42"/>
      <c r="G911" s="42"/>
    </row>
    <row r="912" spans="4:7">
      <c r="D912" s="42"/>
      <c r="E912" s="42"/>
      <c r="F912" s="42"/>
      <c r="G912" s="42"/>
    </row>
    <row r="913" spans="4:7">
      <c r="D913" s="42"/>
      <c r="E913" s="42"/>
      <c r="F913" s="42"/>
      <c r="G913" s="42"/>
    </row>
    <row r="914" spans="4:7">
      <c r="D914" s="42"/>
      <c r="E914" s="42"/>
      <c r="F914" s="42"/>
      <c r="G914" s="42"/>
    </row>
    <row r="915" spans="4:7">
      <c r="D915" s="42"/>
      <c r="E915" s="42"/>
      <c r="F915" s="42"/>
      <c r="G915" s="42"/>
    </row>
    <row r="916" spans="4:7">
      <c r="D916" s="42"/>
      <c r="E916" s="42"/>
      <c r="F916" s="42"/>
      <c r="G916" s="42"/>
    </row>
    <row r="917" spans="4:7">
      <c r="D917" s="42"/>
      <c r="E917" s="42"/>
      <c r="F917" s="42"/>
      <c r="G917" s="42"/>
    </row>
    <row r="918" spans="4:7">
      <c r="D918" s="42"/>
      <c r="E918" s="42"/>
      <c r="F918" s="42"/>
      <c r="G918" s="42"/>
    </row>
    <row r="919" spans="4:7">
      <c r="D919" s="42"/>
      <c r="E919" s="42"/>
      <c r="F919" s="42"/>
      <c r="G919" s="42"/>
    </row>
    <row r="920" spans="4:7">
      <c r="D920" s="42"/>
      <c r="E920" s="42"/>
      <c r="F920" s="42"/>
      <c r="G920" s="42"/>
    </row>
    <row r="921" spans="4:7">
      <c r="D921" s="42"/>
      <c r="E921" s="42"/>
      <c r="F921" s="42"/>
      <c r="G921" s="42"/>
    </row>
    <row r="922" spans="4:7">
      <c r="D922" s="42"/>
      <c r="E922" s="42"/>
      <c r="F922" s="42"/>
      <c r="G922" s="42"/>
    </row>
    <row r="923" spans="4:7">
      <c r="D923" s="42"/>
      <c r="E923" s="42"/>
      <c r="F923" s="42"/>
      <c r="G923" s="42"/>
    </row>
    <row r="924" spans="4:7">
      <c r="D924" s="42"/>
      <c r="E924" s="42"/>
      <c r="F924" s="42"/>
      <c r="G924" s="42"/>
    </row>
    <row r="925" spans="4:7">
      <c r="D925" s="42"/>
      <c r="E925" s="42"/>
      <c r="F925" s="42"/>
      <c r="G925" s="42"/>
    </row>
    <row r="926" spans="4:7">
      <c r="D926" s="42"/>
      <c r="E926" s="42"/>
      <c r="F926" s="42"/>
      <c r="G926" s="42"/>
    </row>
    <row r="927" spans="4:7">
      <c r="D927" s="42"/>
      <c r="E927" s="42"/>
      <c r="F927" s="42"/>
      <c r="G927" s="42"/>
    </row>
    <row r="928" spans="4:7">
      <c r="D928" s="42"/>
      <c r="E928" s="42"/>
      <c r="F928" s="42"/>
      <c r="G928" s="42"/>
    </row>
    <row r="929" spans="4:7">
      <c r="D929" s="42"/>
      <c r="E929" s="42"/>
      <c r="F929" s="42"/>
      <c r="G929" s="42"/>
    </row>
    <row r="930" spans="4:7">
      <c r="D930" s="42"/>
      <c r="E930" s="42"/>
      <c r="F930" s="42"/>
      <c r="G930" s="42"/>
    </row>
    <row r="931" spans="4:7">
      <c r="D931" s="42"/>
      <c r="E931" s="42"/>
      <c r="F931" s="42"/>
      <c r="G931" s="42"/>
    </row>
    <row r="932" spans="4:7">
      <c r="D932" s="42"/>
      <c r="E932" s="42"/>
      <c r="F932" s="42"/>
      <c r="G932" s="42"/>
    </row>
    <row r="933" spans="4:7">
      <c r="D933" s="42"/>
      <c r="E933" s="42"/>
      <c r="F933" s="42"/>
      <c r="G933" s="42"/>
    </row>
    <row r="934" spans="4:7">
      <c r="D934" s="42"/>
      <c r="E934" s="42"/>
      <c r="F934" s="42"/>
      <c r="G934" s="42"/>
    </row>
    <row r="935" spans="4:7">
      <c r="D935" s="42"/>
      <c r="E935" s="42"/>
      <c r="F935" s="42"/>
      <c r="G935" s="42"/>
    </row>
    <row r="936" spans="4:7">
      <c r="D936" s="42"/>
      <c r="E936" s="42"/>
      <c r="F936" s="42"/>
      <c r="G936" s="42"/>
    </row>
    <row r="937" spans="4:7">
      <c r="D937" s="42"/>
      <c r="E937" s="42"/>
      <c r="F937" s="42"/>
      <c r="G937" s="42"/>
    </row>
    <row r="938" spans="4:7">
      <c r="D938" s="42"/>
      <c r="E938" s="42"/>
      <c r="F938" s="42"/>
      <c r="G938" s="42"/>
    </row>
    <row r="939" spans="4:7">
      <c r="D939" s="42"/>
      <c r="E939" s="42"/>
      <c r="F939" s="42"/>
      <c r="G939" s="42"/>
    </row>
    <row r="940" spans="4:7">
      <c r="D940" s="42"/>
      <c r="E940" s="42"/>
      <c r="F940" s="42"/>
      <c r="G940" s="42"/>
    </row>
    <row r="941" spans="4:7">
      <c r="D941" s="42"/>
      <c r="E941" s="42"/>
      <c r="F941" s="42"/>
      <c r="G941" s="42"/>
    </row>
    <row r="942" spans="4:7">
      <c r="D942" s="42"/>
      <c r="E942" s="42"/>
      <c r="F942" s="42"/>
      <c r="G942" s="42"/>
    </row>
    <row r="943" spans="4:7">
      <c r="D943" s="42"/>
      <c r="E943" s="42"/>
      <c r="F943" s="42"/>
      <c r="G943" s="42"/>
    </row>
    <row r="944" spans="4:7">
      <c r="D944" s="42"/>
      <c r="E944" s="42"/>
      <c r="F944" s="42"/>
      <c r="G944" s="42"/>
    </row>
    <row r="945" spans="4:7">
      <c r="D945" s="42"/>
      <c r="E945" s="42"/>
      <c r="F945" s="42"/>
      <c r="G945" s="42"/>
    </row>
    <row r="946" spans="4:7">
      <c r="D946" s="42"/>
      <c r="E946" s="42"/>
      <c r="F946" s="42"/>
      <c r="G946" s="42"/>
    </row>
    <row r="947" spans="4:7">
      <c r="D947" s="42"/>
      <c r="E947" s="42"/>
      <c r="F947" s="42"/>
      <c r="G947" s="42"/>
    </row>
    <row r="948" spans="4:7">
      <c r="D948" s="42"/>
      <c r="E948" s="42"/>
      <c r="F948" s="42"/>
      <c r="G948" s="42"/>
    </row>
    <row r="949" spans="4:7">
      <c r="D949" s="42"/>
      <c r="E949" s="42"/>
      <c r="F949" s="42"/>
      <c r="G949" s="42"/>
    </row>
    <row r="950" spans="4:7">
      <c r="D950" s="42"/>
      <c r="E950" s="42"/>
      <c r="F950" s="42"/>
      <c r="G950" s="42"/>
    </row>
    <row r="951" spans="4:7">
      <c r="D951" s="42"/>
      <c r="E951" s="42"/>
      <c r="F951" s="42"/>
      <c r="G951" s="42"/>
    </row>
    <row r="952" spans="4:7">
      <c r="D952" s="42"/>
      <c r="E952" s="42"/>
      <c r="F952" s="42"/>
      <c r="G952" s="42"/>
    </row>
    <row r="953" spans="4:7">
      <c r="D953" s="42"/>
      <c r="E953" s="42"/>
      <c r="F953" s="42"/>
      <c r="G953" s="42"/>
    </row>
    <row r="954" spans="4:7">
      <c r="D954" s="42"/>
      <c r="E954" s="42"/>
      <c r="F954" s="42"/>
      <c r="G954" s="42"/>
    </row>
    <row r="955" spans="4:7">
      <c r="D955" s="42"/>
      <c r="E955" s="42"/>
      <c r="F955" s="42"/>
      <c r="G955" s="42"/>
    </row>
    <row r="956" spans="4:7">
      <c r="D956" s="42"/>
      <c r="E956" s="42"/>
      <c r="F956" s="42"/>
      <c r="G956" s="42"/>
    </row>
    <row r="957" spans="4:7">
      <c r="D957" s="42"/>
      <c r="E957" s="42"/>
      <c r="F957" s="42"/>
      <c r="G957" s="42"/>
    </row>
    <row r="958" spans="4:7">
      <c r="D958" s="42"/>
      <c r="E958" s="42"/>
      <c r="F958" s="42"/>
      <c r="G958" s="42"/>
    </row>
    <row r="959" spans="4:7">
      <c r="D959" s="42"/>
      <c r="E959" s="42"/>
      <c r="F959" s="42"/>
      <c r="G959" s="42"/>
    </row>
    <row r="960" spans="4:7">
      <c r="D960" s="42"/>
      <c r="E960" s="42"/>
      <c r="F960" s="42"/>
      <c r="G960" s="42"/>
    </row>
    <row r="961" spans="4:7">
      <c r="D961" s="42"/>
      <c r="E961" s="42"/>
      <c r="F961" s="42"/>
      <c r="G961" s="42"/>
    </row>
    <row r="962" spans="4:7">
      <c r="D962" s="42"/>
      <c r="E962" s="42"/>
      <c r="F962" s="42"/>
      <c r="G962" s="42"/>
    </row>
    <row r="963" spans="4:7">
      <c r="D963" s="42"/>
      <c r="E963" s="42"/>
      <c r="F963" s="42"/>
      <c r="G963" s="42"/>
    </row>
    <row r="964" spans="4:7">
      <c r="D964" s="42"/>
      <c r="E964" s="42"/>
      <c r="F964" s="42"/>
      <c r="G964" s="42"/>
    </row>
    <row r="965" spans="4:7">
      <c r="D965" s="42"/>
      <c r="E965" s="42"/>
      <c r="F965" s="42"/>
      <c r="G965" s="42"/>
    </row>
    <row r="966" spans="4:7">
      <c r="D966" s="42"/>
      <c r="E966" s="42"/>
      <c r="F966" s="42"/>
      <c r="G966" s="42"/>
    </row>
    <row r="967" spans="4:7">
      <c r="D967" s="42"/>
      <c r="E967" s="42"/>
      <c r="F967" s="42"/>
      <c r="G967" s="42"/>
    </row>
    <row r="968" spans="4:7">
      <c r="D968" s="42"/>
      <c r="E968" s="42"/>
      <c r="F968" s="42"/>
      <c r="G968" s="42"/>
    </row>
    <row r="969" spans="4:7">
      <c r="D969" s="42"/>
      <c r="E969" s="42"/>
      <c r="F969" s="42"/>
      <c r="G969" s="42"/>
    </row>
    <row r="970" spans="4:7">
      <c r="D970" s="42"/>
      <c r="E970" s="42"/>
      <c r="F970" s="42"/>
      <c r="G970" s="42"/>
    </row>
    <row r="971" spans="4:7">
      <c r="D971" s="42"/>
      <c r="E971" s="42"/>
      <c r="F971" s="42"/>
      <c r="G971" s="42"/>
    </row>
    <row r="972" spans="4:7">
      <c r="D972" s="42"/>
      <c r="E972" s="42"/>
      <c r="F972" s="42"/>
      <c r="G972" s="42"/>
    </row>
    <row r="973" spans="4:7">
      <c r="D973" s="42"/>
      <c r="E973" s="42"/>
      <c r="F973" s="42"/>
      <c r="G973" s="42"/>
    </row>
    <row r="974" spans="4:7">
      <c r="D974" s="42"/>
      <c r="E974" s="42"/>
      <c r="F974" s="42"/>
      <c r="G974" s="42"/>
    </row>
    <row r="975" spans="4:7">
      <c r="D975" s="42"/>
      <c r="E975" s="42"/>
      <c r="F975" s="42"/>
      <c r="G975" s="42"/>
    </row>
    <row r="976" spans="4:7">
      <c r="D976" s="42"/>
      <c r="E976" s="42"/>
      <c r="F976" s="42"/>
      <c r="G976" s="42"/>
    </row>
    <row r="977" spans="4:7">
      <c r="D977" s="42"/>
      <c r="E977" s="42"/>
      <c r="F977" s="42"/>
      <c r="G977" s="42"/>
    </row>
    <row r="978" spans="4:7">
      <c r="D978" s="42"/>
      <c r="E978" s="42"/>
      <c r="F978" s="42"/>
      <c r="G978" s="42"/>
    </row>
    <row r="979" spans="4:7">
      <c r="D979" s="42"/>
      <c r="E979" s="42"/>
      <c r="F979" s="42"/>
      <c r="G979" s="42"/>
    </row>
    <row r="980" spans="4:7">
      <c r="D980" s="42"/>
      <c r="E980" s="42"/>
      <c r="F980" s="42"/>
      <c r="G980" s="42"/>
    </row>
    <row r="981" spans="4:7">
      <c r="D981" s="42"/>
      <c r="E981" s="42"/>
      <c r="F981" s="42"/>
      <c r="G981" s="42"/>
    </row>
    <row r="982" spans="4:7">
      <c r="D982" s="42"/>
      <c r="E982" s="42"/>
      <c r="F982" s="42"/>
      <c r="G982" s="42"/>
    </row>
    <row r="983" spans="4:7">
      <c r="D983" s="42"/>
      <c r="E983" s="42"/>
      <c r="F983" s="42"/>
      <c r="G983" s="42"/>
    </row>
    <row r="984" spans="4:7">
      <c r="D984" s="42"/>
      <c r="E984" s="42"/>
      <c r="F984" s="42"/>
      <c r="G984" s="42"/>
    </row>
    <row r="985" spans="4:7">
      <c r="D985" s="42"/>
      <c r="E985" s="42"/>
      <c r="F985" s="42"/>
      <c r="G985" s="42"/>
    </row>
    <row r="986" spans="4:7">
      <c r="D986" s="42"/>
      <c r="E986" s="42"/>
      <c r="F986" s="42"/>
      <c r="G986" s="42"/>
    </row>
    <row r="987" spans="4:7">
      <c r="D987" s="42"/>
      <c r="E987" s="42"/>
      <c r="F987" s="42"/>
      <c r="G987" s="42"/>
    </row>
    <row r="988" spans="4:7">
      <c r="D988" s="42"/>
      <c r="E988" s="42"/>
      <c r="F988" s="42"/>
      <c r="G988" s="42"/>
    </row>
    <row r="989" spans="4:7">
      <c r="D989" s="42"/>
      <c r="E989" s="42"/>
      <c r="F989" s="42"/>
      <c r="G989" s="42"/>
    </row>
    <row r="990" spans="4:7">
      <c r="D990" s="42"/>
      <c r="E990" s="42"/>
      <c r="F990" s="42"/>
      <c r="G990" s="42"/>
    </row>
    <row r="991" spans="4:7">
      <c r="D991" s="42"/>
      <c r="E991" s="42"/>
      <c r="F991" s="42"/>
      <c r="G991" s="42"/>
    </row>
    <row r="992" spans="4:7">
      <c r="D992" s="42"/>
      <c r="E992" s="42"/>
      <c r="F992" s="42"/>
      <c r="G992" s="42"/>
    </row>
    <row r="993" spans="4:7">
      <c r="D993" s="42"/>
      <c r="E993" s="42"/>
      <c r="F993" s="42"/>
      <c r="G993" s="42"/>
    </row>
    <row r="994" spans="4:7">
      <c r="D994" s="42"/>
      <c r="E994" s="42"/>
      <c r="F994" s="42"/>
      <c r="G994" s="42"/>
    </row>
    <row r="995" spans="4:7">
      <c r="D995" s="42"/>
      <c r="E995" s="42"/>
      <c r="F995" s="42"/>
      <c r="G995" s="42"/>
    </row>
    <row r="996" spans="4:7">
      <c r="D996" s="42"/>
      <c r="E996" s="42"/>
      <c r="F996" s="42"/>
      <c r="G996" s="42"/>
    </row>
    <row r="997" spans="4:7">
      <c r="D997" s="42"/>
      <c r="E997" s="42"/>
      <c r="F997" s="42"/>
      <c r="G997" s="42"/>
    </row>
    <row r="998" spans="4:7">
      <c r="D998" s="42"/>
      <c r="E998" s="42"/>
      <c r="F998" s="42"/>
      <c r="G998" s="42"/>
    </row>
    <row r="999" spans="4:7">
      <c r="D999" s="42"/>
      <c r="E999" s="42"/>
      <c r="F999" s="42"/>
      <c r="G999" s="42"/>
    </row>
    <row r="1000" spans="4:7">
      <c r="D1000" s="42"/>
      <c r="E1000" s="42"/>
      <c r="F1000" s="42"/>
      <c r="G1000" s="42"/>
    </row>
    <row r="1001" spans="4:7">
      <c r="D1001" s="42"/>
      <c r="E1001" s="42"/>
      <c r="F1001" s="42"/>
      <c r="G1001" s="42"/>
    </row>
    <row r="1002" spans="4:7">
      <c r="D1002" s="42"/>
      <c r="E1002" s="42"/>
      <c r="F1002" s="42"/>
      <c r="G1002" s="42"/>
    </row>
    <row r="1003" spans="4:7">
      <c r="D1003" s="42"/>
      <c r="E1003" s="42"/>
      <c r="F1003" s="42"/>
      <c r="G1003" s="42"/>
    </row>
    <row r="1004" spans="4:7">
      <c r="D1004" s="42"/>
      <c r="E1004" s="42"/>
      <c r="F1004" s="42"/>
      <c r="G1004" s="42"/>
    </row>
    <row r="1005" spans="4:7">
      <c r="D1005" s="42"/>
      <c r="E1005" s="42"/>
      <c r="F1005" s="42"/>
      <c r="G1005" s="42"/>
    </row>
    <row r="1006" spans="4:7">
      <c r="D1006" s="42"/>
      <c r="E1006" s="42"/>
      <c r="F1006" s="42"/>
      <c r="G1006" s="42"/>
    </row>
    <row r="1007" spans="4:7">
      <c r="D1007" s="42"/>
      <c r="E1007" s="42"/>
      <c r="F1007" s="42"/>
      <c r="G1007" s="42"/>
    </row>
    <row r="1008" spans="4:7">
      <c r="D1008" s="42"/>
      <c r="E1008" s="42"/>
      <c r="F1008" s="42"/>
      <c r="G1008" s="42"/>
    </row>
    <row r="1009" spans="4:7">
      <c r="D1009" s="42"/>
      <c r="E1009" s="42"/>
      <c r="F1009" s="42"/>
      <c r="G1009" s="42"/>
    </row>
    <row r="1010" spans="4:7">
      <c r="D1010" s="42"/>
      <c r="E1010" s="42"/>
      <c r="F1010" s="42"/>
      <c r="G1010" s="42"/>
    </row>
    <row r="1011" spans="4:7">
      <c r="D1011" s="42"/>
      <c r="E1011" s="42"/>
      <c r="F1011" s="42"/>
      <c r="G1011" s="42"/>
    </row>
    <row r="1012" spans="4:7">
      <c r="D1012" s="42"/>
      <c r="E1012" s="42"/>
      <c r="F1012" s="42"/>
      <c r="G1012" s="42"/>
    </row>
    <row r="1013" spans="4:7">
      <c r="D1013" s="42"/>
      <c r="E1013" s="42"/>
      <c r="F1013" s="42"/>
      <c r="G1013" s="42"/>
    </row>
    <row r="1014" spans="4:7">
      <c r="D1014" s="42"/>
      <c r="E1014" s="42"/>
      <c r="F1014" s="42"/>
      <c r="G1014" s="42"/>
    </row>
    <row r="1015" spans="4:7">
      <c r="D1015" s="42"/>
      <c r="E1015" s="42"/>
      <c r="F1015" s="42"/>
      <c r="G1015" s="42"/>
    </row>
    <row r="1016" spans="4:7">
      <c r="D1016" s="42"/>
      <c r="E1016" s="42"/>
      <c r="F1016" s="42"/>
      <c r="G1016" s="42"/>
    </row>
    <row r="1017" spans="4:7">
      <c r="D1017" s="42"/>
      <c r="E1017" s="42"/>
      <c r="F1017" s="42"/>
      <c r="G1017" s="42"/>
    </row>
    <row r="1018" spans="4:7">
      <c r="D1018" s="42"/>
      <c r="E1018" s="42"/>
      <c r="F1018" s="42"/>
      <c r="G1018" s="42"/>
    </row>
    <row r="1019" spans="4:7">
      <c r="D1019" s="42"/>
      <c r="E1019" s="42"/>
      <c r="F1019" s="42"/>
      <c r="G1019" s="42"/>
    </row>
    <row r="1020" spans="4:7">
      <c r="D1020" s="42"/>
      <c r="E1020" s="42"/>
      <c r="F1020" s="42"/>
      <c r="G1020" s="42"/>
    </row>
    <row r="1021" spans="4:7">
      <c r="D1021" s="42"/>
      <c r="E1021" s="42"/>
      <c r="F1021" s="42"/>
      <c r="G1021" s="42"/>
    </row>
    <row r="1022" spans="4:7">
      <c r="D1022" s="42"/>
      <c r="E1022" s="42"/>
      <c r="F1022" s="42"/>
      <c r="G1022" s="42"/>
    </row>
    <row r="1023" spans="4:7">
      <c r="D1023" s="42"/>
      <c r="E1023" s="42"/>
      <c r="F1023" s="42"/>
      <c r="G1023" s="42"/>
    </row>
    <row r="1024" spans="4:7">
      <c r="D1024" s="42"/>
      <c r="E1024" s="42"/>
      <c r="F1024" s="42"/>
      <c r="G1024" s="42"/>
    </row>
    <row r="1025" spans="4:7">
      <c r="D1025" s="42"/>
      <c r="E1025" s="42"/>
      <c r="F1025" s="42"/>
      <c r="G1025" s="42"/>
    </row>
    <row r="1026" spans="4:7">
      <c r="D1026" s="42"/>
      <c r="E1026" s="42"/>
      <c r="F1026" s="42"/>
      <c r="G1026" s="42"/>
    </row>
    <row r="1027" spans="4:7">
      <c r="D1027" s="42"/>
      <c r="E1027" s="42"/>
      <c r="F1027" s="42"/>
      <c r="G1027" s="42"/>
    </row>
    <row r="1028" spans="4:7">
      <c r="D1028" s="42"/>
      <c r="E1028" s="42"/>
      <c r="F1028" s="42"/>
      <c r="G1028" s="42"/>
    </row>
    <row r="1029" spans="4:7">
      <c r="D1029" s="42"/>
      <c r="E1029" s="42"/>
      <c r="F1029" s="42"/>
      <c r="G1029" s="42"/>
    </row>
    <row r="1030" spans="4:7">
      <c r="D1030" s="42"/>
      <c r="E1030" s="42"/>
      <c r="F1030" s="42"/>
      <c r="G1030" s="42"/>
    </row>
    <row r="1031" spans="4:7">
      <c r="D1031" s="42"/>
      <c r="E1031" s="42"/>
      <c r="F1031" s="42"/>
      <c r="G1031" s="42"/>
    </row>
    <row r="1032" spans="4:7">
      <c r="D1032" s="42"/>
      <c r="E1032" s="42"/>
      <c r="F1032" s="42"/>
      <c r="G1032" s="42"/>
    </row>
    <row r="1033" spans="4:7">
      <c r="D1033" s="42"/>
      <c r="E1033" s="42"/>
      <c r="F1033" s="42"/>
      <c r="G1033" s="42"/>
    </row>
    <row r="1034" spans="4:7">
      <c r="D1034" s="42"/>
      <c r="E1034" s="42"/>
      <c r="F1034" s="42"/>
      <c r="G1034" s="42"/>
    </row>
    <row r="1035" spans="4:7">
      <c r="D1035" s="42"/>
      <c r="E1035" s="42"/>
      <c r="F1035" s="42"/>
      <c r="G1035" s="42"/>
    </row>
    <row r="1036" spans="4:7">
      <c r="D1036" s="42"/>
      <c r="E1036" s="42"/>
      <c r="F1036" s="42"/>
      <c r="G1036" s="42"/>
    </row>
    <row r="1037" spans="4:7">
      <c r="D1037" s="42"/>
      <c r="E1037" s="42"/>
      <c r="F1037" s="42"/>
      <c r="G1037" s="42"/>
    </row>
    <row r="1038" spans="4:7">
      <c r="D1038" s="42"/>
      <c r="E1038" s="42"/>
      <c r="F1038" s="42"/>
      <c r="G1038" s="42"/>
    </row>
    <row r="1039" spans="4:7">
      <c r="D1039" s="42"/>
      <c r="E1039" s="42"/>
      <c r="F1039" s="42"/>
      <c r="G1039" s="42"/>
    </row>
    <row r="1040" spans="4:7">
      <c r="D1040" s="42"/>
      <c r="E1040" s="42"/>
      <c r="F1040" s="42"/>
      <c r="G1040" s="42"/>
    </row>
    <row r="1041" spans="4:7">
      <c r="D1041" s="42"/>
      <c r="E1041" s="42"/>
      <c r="F1041" s="42"/>
      <c r="G1041" s="42"/>
    </row>
    <row r="1042" spans="4:7">
      <c r="D1042" s="42"/>
      <c r="E1042" s="42"/>
      <c r="F1042" s="42"/>
      <c r="G1042" s="42"/>
    </row>
    <row r="1043" spans="4:7">
      <c r="D1043" s="42"/>
      <c r="E1043" s="42"/>
      <c r="F1043" s="42"/>
      <c r="G1043" s="42"/>
    </row>
    <row r="1044" spans="4:7">
      <c r="D1044" s="42"/>
      <c r="E1044" s="42"/>
      <c r="F1044" s="42"/>
      <c r="G1044" s="42"/>
    </row>
    <row r="1045" spans="4:7">
      <c r="D1045" s="42"/>
      <c r="E1045" s="42"/>
      <c r="F1045" s="42"/>
      <c r="G1045" s="42"/>
    </row>
    <row r="1046" spans="4:7">
      <c r="D1046" s="42"/>
      <c r="E1046" s="42"/>
      <c r="F1046" s="42"/>
      <c r="G1046" s="42"/>
    </row>
    <row r="1047" spans="4:7">
      <c r="D1047" s="42"/>
      <c r="E1047" s="42"/>
      <c r="F1047" s="42"/>
      <c r="G1047" s="42"/>
    </row>
    <row r="1048" spans="4:7">
      <c r="D1048" s="42"/>
      <c r="E1048" s="42"/>
      <c r="F1048" s="42"/>
      <c r="G1048" s="42"/>
    </row>
    <row r="1049" spans="4:7">
      <c r="D1049" s="42"/>
      <c r="E1049" s="42"/>
      <c r="F1049" s="42"/>
      <c r="G1049" s="42"/>
    </row>
    <row r="1050" spans="4:7">
      <c r="D1050" s="42"/>
      <c r="E1050" s="42"/>
      <c r="F1050" s="42"/>
      <c r="G1050" s="42"/>
    </row>
    <row r="1051" spans="4:7">
      <c r="D1051" s="42"/>
      <c r="E1051" s="42"/>
      <c r="F1051" s="42"/>
      <c r="G1051" s="42"/>
    </row>
    <row r="1052" spans="4:7">
      <c r="D1052" s="42"/>
      <c r="E1052" s="42"/>
      <c r="F1052" s="42"/>
      <c r="G1052" s="42"/>
    </row>
    <row r="1053" spans="4:7">
      <c r="D1053" s="42"/>
      <c r="E1053" s="42"/>
      <c r="F1053" s="42"/>
      <c r="G1053" s="42"/>
    </row>
    <row r="1054" spans="4:7">
      <c r="D1054" s="42"/>
      <c r="E1054" s="42"/>
      <c r="F1054" s="42"/>
      <c r="G1054" s="42"/>
    </row>
    <row r="1055" spans="4:7">
      <c r="D1055" s="42"/>
      <c r="E1055" s="42"/>
      <c r="F1055" s="42"/>
      <c r="G1055" s="42"/>
    </row>
    <row r="1056" spans="4:7">
      <c r="D1056" s="42"/>
      <c r="E1056" s="42"/>
      <c r="F1056" s="42"/>
      <c r="G1056" s="42"/>
    </row>
    <row r="1057" spans="4:7">
      <c r="D1057" s="42"/>
      <c r="E1057" s="42"/>
      <c r="F1057" s="42"/>
      <c r="G1057" s="42"/>
    </row>
    <row r="1058" spans="4:7">
      <c r="D1058" s="42"/>
      <c r="E1058" s="42"/>
      <c r="F1058" s="42"/>
      <c r="G1058" s="42"/>
    </row>
    <row r="1059" spans="4:7">
      <c r="D1059" s="42"/>
      <c r="E1059" s="42"/>
      <c r="F1059" s="42"/>
      <c r="G1059" s="42"/>
    </row>
    <row r="1060" spans="4:7">
      <c r="D1060" s="42"/>
      <c r="E1060" s="42"/>
      <c r="F1060" s="42"/>
      <c r="G1060" s="42"/>
    </row>
    <row r="1061" spans="4:7">
      <c r="D1061" s="42"/>
      <c r="E1061" s="42"/>
      <c r="F1061" s="42"/>
      <c r="G1061" s="42"/>
    </row>
    <row r="1062" spans="4:7">
      <c r="D1062" s="42"/>
      <c r="E1062" s="42"/>
      <c r="F1062" s="42"/>
      <c r="G1062" s="42"/>
    </row>
    <row r="1063" spans="4:7">
      <c r="D1063" s="42"/>
      <c r="E1063" s="42"/>
      <c r="F1063" s="42"/>
      <c r="G1063" s="42"/>
    </row>
    <row r="1064" spans="4:7">
      <c r="D1064" s="42"/>
      <c r="E1064" s="42"/>
      <c r="F1064" s="42"/>
      <c r="G1064" s="42"/>
    </row>
    <row r="1065" spans="4:7">
      <c r="D1065" s="42"/>
      <c r="E1065" s="42"/>
      <c r="F1065" s="42"/>
      <c r="G1065" s="42"/>
    </row>
    <row r="1066" spans="4:7">
      <c r="D1066" s="42"/>
      <c r="E1066" s="42"/>
      <c r="F1066" s="42"/>
      <c r="G1066" s="42"/>
    </row>
    <row r="1067" spans="4:7">
      <c r="D1067" s="42"/>
      <c r="E1067" s="42"/>
      <c r="F1067" s="42"/>
      <c r="G1067" s="42"/>
    </row>
    <row r="1068" spans="4:7">
      <c r="D1068" s="42"/>
      <c r="E1068" s="42"/>
      <c r="F1068" s="42"/>
      <c r="G1068" s="42"/>
    </row>
    <row r="1069" spans="4:7">
      <c r="D1069" s="42"/>
      <c r="E1069" s="42"/>
      <c r="F1069" s="42"/>
      <c r="G1069" s="42"/>
    </row>
    <row r="1070" spans="4:7">
      <c r="D1070" s="42"/>
      <c r="E1070" s="42"/>
      <c r="F1070" s="42"/>
      <c r="G1070" s="42"/>
    </row>
    <row r="1071" spans="4:7">
      <c r="D1071" s="42"/>
      <c r="E1071" s="42"/>
      <c r="F1071" s="42"/>
      <c r="G1071" s="42"/>
    </row>
    <row r="1072" spans="4:7">
      <c r="D1072" s="42"/>
      <c r="E1072" s="42"/>
      <c r="F1072" s="42"/>
      <c r="G1072" s="42"/>
    </row>
    <row r="1073" spans="4:7">
      <c r="D1073" s="42"/>
      <c r="E1073" s="42"/>
      <c r="F1073" s="42"/>
      <c r="G1073" s="42"/>
    </row>
    <row r="1074" spans="4:7">
      <c r="D1074" s="42"/>
      <c r="E1074" s="42"/>
      <c r="F1074" s="42"/>
      <c r="G1074" s="42"/>
    </row>
    <row r="1075" spans="4:7">
      <c r="D1075" s="42"/>
      <c r="E1075" s="42"/>
      <c r="F1075" s="42"/>
      <c r="G1075" s="42"/>
    </row>
    <row r="1076" spans="4:7">
      <c r="D1076" s="42"/>
      <c r="E1076" s="42"/>
      <c r="F1076" s="42"/>
      <c r="G1076" s="42"/>
    </row>
    <row r="1077" spans="4:7">
      <c r="D1077" s="42"/>
      <c r="E1077" s="42"/>
      <c r="F1077" s="42"/>
      <c r="G1077" s="42"/>
    </row>
    <row r="1078" spans="4:7">
      <c r="D1078" s="42"/>
      <c r="E1078" s="42"/>
      <c r="F1078" s="42"/>
      <c r="G1078" s="42"/>
    </row>
    <row r="1079" spans="4:7">
      <c r="D1079" s="42"/>
      <c r="E1079" s="42"/>
      <c r="F1079" s="42"/>
      <c r="G1079" s="42"/>
    </row>
    <row r="1080" spans="4:7">
      <c r="D1080" s="42"/>
      <c r="E1080" s="42"/>
      <c r="F1080" s="42"/>
      <c r="G1080" s="42"/>
    </row>
    <row r="1081" spans="4:7">
      <c r="D1081" s="42"/>
      <c r="E1081" s="42"/>
      <c r="F1081" s="42"/>
      <c r="G1081" s="42"/>
    </row>
    <row r="1082" spans="4:7">
      <c r="D1082" s="42"/>
      <c r="E1082" s="42"/>
      <c r="F1082" s="42"/>
      <c r="G1082" s="42"/>
    </row>
    <row r="1083" spans="4:7">
      <c r="D1083" s="42"/>
      <c r="E1083" s="42"/>
      <c r="F1083" s="42"/>
      <c r="G1083" s="42"/>
    </row>
    <row r="1084" spans="4:7">
      <c r="D1084" s="42"/>
      <c r="E1084" s="42"/>
      <c r="F1084" s="42"/>
      <c r="G1084" s="42"/>
    </row>
    <row r="1085" spans="4:7">
      <c r="D1085" s="42"/>
      <c r="E1085" s="42"/>
      <c r="F1085" s="42"/>
      <c r="G1085" s="42"/>
    </row>
    <row r="1086" spans="4:7">
      <c r="D1086" s="42"/>
      <c r="E1086" s="42"/>
      <c r="F1086" s="42"/>
      <c r="G1086" s="42"/>
    </row>
    <row r="1087" spans="4:7">
      <c r="D1087" s="42"/>
      <c r="E1087" s="42"/>
      <c r="F1087" s="42"/>
      <c r="G1087" s="42"/>
    </row>
    <row r="1088" spans="4:7">
      <c r="D1088" s="42"/>
      <c r="E1088" s="42"/>
      <c r="F1088" s="42"/>
      <c r="G1088" s="42"/>
    </row>
    <row r="1089" spans="4:7">
      <c r="D1089" s="42"/>
      <c r="E1089" s="42"/>
      <c r="F1089" s="42"/>
      <c r="G1089" s="42"/>
    </row>
    <row r="1090" spans="4:7">
      <c r="D1090" s="42"/>
      <c r="E1090" s="42"/>
      <c r="F1090" s="42"/>
      <c r="G1090" s="42"/>
    </row>
    <row r="1091" spans="4:7">
      <c r="D1091" s="42"/>
      <c r="E1091" s="42"/>
      <c r="F1091" s="42"/>
      <c r="G1091" s="42"/>
    </row>
    <row r="1092" spans="4:7">
      <c r="D1092" s="42"/>
      <c r="E1092" s="42"/>
      <c r="F1092" s="42"/>
      <c r="G1092" s="42"/>
    </row>
    <row r="1093" spans="4:7">
      <c r="D1093" s="42"/>
      <c r="E1093" s="42"/>
      <c r="F1093" s="42"/>
      <c r="G1093" s="42"/>
    </row>
    <row r="1094" spans="4:7">
      <c r="D1094" s="42"/>
      <c r="E1094" s="42"/>
      <c r="F1094" s="42"/>
      <c r="G1094" s="42"/>
    </row>
    <row r="1095" spans="4:7">
      <c r="D1095" s="42"/>
      <c r="E1095" s="42"/>
      <c r="F1095" s="42"/>
      <c r="G1095" s="42"/>
    </row>
    <row r="1096" spans="4:7">
      <c r="D1096" s="42"/>
      <c r="E1096" s="42"/>
      <c r="F1096" s="42"/>
      <c r="G1096" s="42"/>
    </row>
    <row r="1097" spans="4:7">
      <c r="D1097" s="42"/>
      <c r="E1097" s="42"/>
      <c r="F1097" s="42"/>
      <c r="G1097" s="42"/>
    </row>
    <row r="1098" spans="4:7">
      <c r="D1098" s="42"/>
      <c r="E1098" s="42"/>
      <c r="F1098" s="42"/>
      <c r="G1098" s="42"/>
    </row>
    <row r="1099" spans="4:7">
      <c r="D1099" s="42"/>
      <c r="E1099" s="42"/>
      <c r="F1099" s="42"/>
      <c r="G1099" s="42"/>
    </row>
    <row r="1100" spans="4:7">
      <c r="D1100" s="42"/>
      <c r="E1100" s="42"/>
      <c r="F1100" s="42"/>
      <c r="G1100" s="42"/>
    </row>
    <row r="1101" spans="4:7">
      <c r="D1101" s="42"/>
      <c r="E1101" s="42"/>
      <c r="F1101" s="42"/>
      <c r="G1101" s="42"/>
    </row>
    <row r="1102" spans="4:7">
      <c r="D1102" s="42"/>
      <c r="E1102" s="42"/>
      <c r="F1102" s="42"/>
      <c r="G1102" s="42"/>
    </row>
    <row r="1103" spans="4:7">
      <c r="D1103" s="42"/>
      <c r="E1103" s="42"/>
      <c r="F1103" s="42"/>
      <c r="G1103" s="42"/>
    </row>
    <row r="1104" spans="4:7">
      <c r="D1104" s="42"/>
      <c r="E1104" s="42"/>
      <c r="F1104" s="42"/>
      <c r="G1104" s="42"/>
    </row>
    <row r="1105" spans="4:7">
      <c r="D1105" s="42"/>
      <c r="E1105" s="42"/>
      <c r="F1105" s="42"/>
      <c r="G1105" s="42"/>
    </row>
    <row r="1106" spans="4:7">
      <c r="D1106" s="42"/>
      <c r="E1106" s="42"/>
      <c r="F1106" s="42"/>
      <c r="G1106" s="42"/>
    </row>
    <row r="1107" spans="4:7">
      <c r="D1107" s="42"/>
      <c r="E1107" s="42"/>
      <c r="F1107" s="42"/>
      <c r="G1107" s="42"/>
    </row>
    <row r="1108" spans="4:7">
      <c r="D1108" s="42"/>
      <c r="E1108" s="42"/>
      <c r="F1108" s="42"/>
      <c r="G1108" s="42"/>
    </row>
    <row r="1109" spans="4:7">
      <c r="D1109" s="42"/>
      <c r="E1109" s="42"/>
      <c r="F1109" s="42"/>
      <c r="G1109" s="42"/>
    </row>
    <row r="1110" spans="4:7">
      <c r="D1110" s="42"/>
      <c r="E1110" s="42"/>
      <c r="F1110" s="42"/>
      <c r="G1110" s="42"/>
    </row>
    <row r="1111" spans="4:7">
      <c r="D1111" s="42"/>
      <c r="E1111" s="42"/>
      <c r="F1111" s="42"/>
      <c r="G1111" s="42"/>
    </row>
    <row r="1112" spans="4:7">
      <c r="D1112" s="42"/>
      <c r="E1112" s="42"/>
      <c r="F1112" s="42"/>
      <c r="G1112" s="42"/>
    </row>
    <row r="1113" spans="4:7">
      <c r="D1113" s="42"/>
      <c r="E1113" s="42"/>
      <c r="F1113" s="42"/>
      <c r="G1113" s="42"/>
    </row>
    <row r="1114" spans="4:7">
      <c r="D1114" s="42"/>
      <c r="E1114" s="42"/>
      <c r="F1114" s="42"/>
      <c r="G1114" s="42"/>
    </row>
    <row r="1115" spans="4:7">
      <c r="D1115" s="42"/>
      <c r="E1115" s="42"/>
      <c r="F1115" s="42"/>
      <c r="G1115" s="42"/>
    </row>
    <row r="1116" spans="4:7">
      <c r="D1116" s="42"/>
      <c r="E1116" s="42"/>
      <c r="F1116" s="42"/>
      <c r="G1116" s="42"/>
    </row>
    <row r="1117" spans="4:7">
      <c r="D1117" s="42"/>
      <c r="E1117" s="42"/>
      <c r="F1117" s="42"/>
      <c r="G1117" s="42"/>
    </row>
    <row r="1118" spans="4:7">
      <c r="D1118" s="42"/>
      <c r="E1118" s="42"/>
      <c r="F1118" s="42"/>
      <c r="G1118" s="42"/>
    </row>
    <row r="1119" spans="4:7">
      <c r="D1119" s="42"/>
      <c r="E1119" s="42"/>
      <c r="F1119" s="42"/>
      <c r="G1119" s="42"/>
    </row>
    <row r="1120" spans="4:7">
      <c r="D1120" s="42"/>
      <c r="E1120" s="42"/>
      <c r="F1120" s="42"/>
      <c r="G1120" s="42"/>
    </row>
    <row r="1121" spans="4:7">
      <c r="D1121" s="42"/>
      <c r="E1121" s="42"/>
      <c r="F1121" s="42"/>
      <c r="G1121" s="42"/>
    </row>
    <row r="1122" spans="4:7">
      <c r="D1122" s="42"/>
      <c r="E1122" s="42"/>
      <c r="F1122" s="42"/>
      <c r="G1122" s="42"/>
    </row>
    <row r="1123" spans="4:7">
      <c r="D1123" s="42"/>
      <c r="E1123" s="42"/>
      <c r="F1123" s="42"/>
      <c r="G1123" s="42"/>
    </row>
    <row r="1124" spans="4:7">
      <c r="D1124" s="42"/>
      <c r="E1124" s="42"/>
      <c r="F1124" s="42"/>
      <c r="G1124" s="42"/>
    </row>
    <row r="1125" spans="4:7">
      <c r="D1125" s="42"/>
      <c r="E1125" s="42"/>
      <c r="F1125" s="42"/>
      <c r="G1125" s="42"/>
    </row>
    <row r="1126" spans="4:7">
      <c r="D1126" s="42"/>
      <c r="E1126" s="42"/>
      <c r="F1126" s="42"/>
      <c r="G1126" s="42"/>
    </row>
    <row r="1127" spans="4:7">
      <c r="D1127" s="42"/>
      <c r="E1127" s="42"/>
      <c r="F1127" s="42"/>
      <c r="G1127" s="42"/>
    </row>
    <row r="1128" spans="4:7">
      <c r="D1128" s="42"/>
      <c r="E1128" s="42"/>
      <c r="F1128" s="42"/>
      <c r="G1128" s="42"/>
    </row>
    <row r="1129" spans="4:7">
      <c r="D1129" s="42"/>
      <c r="E1129" s="42"/>
      <c r="F1129" s="42"/>
      <c r="G1129" s="42"/>
    </row>
    <row r="1130" spans="4:7">
      <c r="D1130" s="42"/>
      <c r="E1130" s="42"/>
      <c r="F1130" s="42"/>
      <c r="G1130" s="42"/>
    </row>
    <row r="1131" spans="4:7">
      <c r="D1131" s="42"/>
      <c r="E1131" s="42"/>
      <c r="F1131" s="42"/>
      <c r="G1131" s="42"/>
    </row>
    <row r="1132" spans="4:7">
      <c r="D1132" s="42"/>
      <c r="E1132" s="42"/>
      <c r="F1132" s="42"/>
      <c r="G1132" s="42"/>
    </row>
    <row r="1133" spans="4:7">
      <c r="D1133" s="42"/>
      <c r="E1133" s="42"/>
      <c r="F1133" s="42"/>
      <c r="G1133" s="42"/>
    </row>
    <row r="1134" spans="4:7">
      <c r="D1134" s="42"/>
      <c r="E1134" s="42"/>
      <c r="F1134" s="42"/>
      <c r="G1134" s="42"/>
    </row>
    <row r="1135" spans="4:7">
      <c r="D1135" s="42"/>
      <c r="E1135" s="42"/>
      <c r="F1135" s="42"/>
      <c r="G1135" s="42"/>
    </row>
    <row r="1136" spans="4:7">
      <c r="D1136" s="42"/>
      <c r="E1136" s="42"/>
      <c r="F1136" s="42"/>
      <c r="G1136" s="42"/>
    </row>
    <row r="1137" spans="4:7">
      <c r="D1137" s="42"/>
      <c r="E1137" s="42"/>
      <c r="F1137" s="42"/>
      <c r="G1137" s="42"/>
    </row>
    <row r="1138" spans="4:7">
      <c r="D1138" s="42"/>
      <c r="E1138" s="42"/>
      <c r="F1138" s="42"/>
      <c r="G1138" s="42"/>
    </row>
    <row r="1139" spans="4:7">
      <c r="D1139" s="42"/>
      <c r="E1139" s="42"/>
      <c r="F1139" s="42"/>
      <c r="G1139" s="42"/>
    </row>
    <row r="1140" spans="4:7">
      <c r="D1140" s="42"/>
      <c r="E1140" s="42"/>
      <c r="F1140" s="42"/>
      <c r="G1140" s="42"/>
    </row>
    <row r="1141" spans="4:7">
      <c r="D1141" s="42"/>
      <c r="E1141" s="42"/>
      <c r="F1141" s="42"/>
      <c r="G1141" s="42"/>
    </row>
    <row r="1142" spans="4:7">
      <c r="D1142" s="42"/>
      <c r="E1142" s="42"/>
      <c r="F1142" s="42"/>
      <c r="G1142" s="42"/>
    </row>
    <row r="1143" spans="4:7">
      <c r="D1143" s="42"/>
      <c r="E1143" s="42"/>
      <c r="F1143" s="42"/>
      <c r="G1143" s="42"/>
    </row>
    <row r="1144" spans="4:7">
      <c r="D1144" s="42"/>
      <c r="E1144" s="42"/>
      <c r="F1144" s="42"/>
      <c r="G1144" s="42"/>
    </row>
    <row r="1145" spans="4:7">
      <c r="D1145" s="42"/>
      <c r="E1145" s="42"/>
      <c r="F1145" s="42"/>
      <c r="G1145" s="42"/>
    </row>
    <row r="1146" spans="4:7">
      <c r="D1146" s="42"/>
      <c r="E1146" s="42"/>
      <c r="F1146" s="42"/>
      <c r="G1146" s="42"/>
    </row>
    <row r="1147" spans="4:7">
      <c r="D1147" s="42"/>
      <c r="E1147" s="42"/>
      <c r="F1147" s="42"/>
      <c r="G1147" s="42"/>
    </row>
    <row r="1148" spans="4:7">
      <c r="D1148" s="42"/>
      <c r="E1148" s="42"/>
      <c r="F1148" s="42"/>
      <c r="G1148" s="42"/>
    </row>
    <row r="1149" spans="4:7">
      <c r="D1149" s="42"/>
      <c r="E1149" s="42"/>
      <c r="F1149" s="42"/>
      <c r="G1149" s="42"/>
    </row>
    <row r="1150" spans="4:7">
      <c r="D1150" s="42"/>
      <c r="E1150" s="42"/>
      <c r="F1150" s="42"/>
      <c r="G1150" s="42"/>
    </row>
    <row r="1151" spans="4:7">
      <c r="D1151" s="42"/>
      <c r="E1151" s="42"/>
      <c r="F1151" s="42"/>
      <c r="G1151" s="42"/>
    </row>
    <row r="1152" spans="4:7">
      <c r="D1152" s="42"/>
      <c r="E1152" s="42"/>
      <c r="F1152" s="42"/>
      <c r="G1152" s="42"/>
    </row>
    <row r="1153" spans="4:7">
      <c r="D1153" s="42"/>
      <c r="E1153" s="42"/>
      <c r="F1153" s="42"/>
      <c r="G1153" s="42"/>
    </row>
    <row r="1154" spans="4:7">
      <c r="D1154" s="42"/>
      <c r="E1154" s="42"/>
      <c r="F1154" s="42"/>
      <c r="G1154" s="42"/>
    </row>
    <row r="1155" spans="4:7">
      <c r="D1155" s="42"/>
      <c r="E1155" s="42"/>
      <c r="F1155" s="42"/>
      <c r="G1155" s="42"/>
    </row>
    <row r="1156" spans="4:7">
      <c r="D1156" s="42"/>
      <c r="E1156" s="42"/>
      <c r="F1156" s="42"/>
      <c r="G1156" s="42"/>
    </row>
    <row r="1157" spans="4:7">
      <c r="D1157" s="42"/>
      <c r="E1157" s="42"/>
      <c r="F1157" s="42"/>
      <c r="G1157" s="42"/>
    </row>
    <row r="1158" spans="4:7">
      <c r="D1158" s="42"/>
      <c r="E1158" s="42"/>
      <c r="F1158" s="42"/>
      <c r="G1158" s="42"/>
    </row>
    <row r="1159" spans="4:7">
      <c r="D1159" s="42"/>
      <c r="E1159" s="42"/>
      <c r="F1159" s="42"/>
      <c r="G1159" s="42"/>
    </row>
    <row r="1160" spans="4:7">
      <c r="D1160" s="42"/>
      <c r="E1160" s="42"/>
      <c r="F1160" s="42"/>
      <c r="G1160" s="42"/>
    </row>
    <row r="1161" spans="4:7">
      <c r="D1161" s="42"/>
      <c r="E1161" s="42"/>
      <c r="F1161" s="42"/>
      <c r="G1161" s="42"/>
    </row>
    <row r="1162" spans="4:7">
      <c r="D1162" s="42"/>
      <c r="E1162" s="42"/>
      <c r="F1162" s="42"/>
      <c r="G1162" s="42"/>
    </row>
    <row r="1163" spans="4:7">
      <c r="D1163" s="42"/>
      <c r="E1163" s="42"/>
      <c r="F1163" s="42"/>
      <c r="G1163" s="42"/>
    </row>
    <row r="1164" spans="4:7">
      <c r="D1164" s="42"/>
      <c r="E1164" s="42"/>
      <c r="F1164" s="42"/>
      <c r="G1164" s="42"/>
    </row>
    <row r="1165" spans="4:7">
      <c r="D1165" s="42"/>
      <c r="E1165" s="42"/>
      <c r="F1165" s="42"/>
      <c r="G1165" s="42"/>
    </row>
    <row r="1166" spans="4:7">
      <c r="D1166" s="42"/>
      <c r="E1166" s="42"/>
      <c r="F1166" s="42"/>
      <c r="G1166" s="42"/>
    </row>
    <row r="1167" spans="4:7">
      <c r="D1167" s="42"/>
      <c r="E1167" s="42"/>
      <c r="F1167" s="42"/>
      <c r="G1167" s="42"/>
    </row>
    <row r="1168" spans="4:7">
      <c r="D1168" s="42"/>
      <c r="E1168" s="42"/>
      <c r="F1168" s="42"/>
      <c r="G1168" s="42"/>
    </row>
    <row r="1169" spans="4:7">
      <c r="D1169" s="42"/>
      <c r="E1169" s="42"/>
      <c r="F1169" s="42"/>
      <c r="G1169" s="42"/>
    </row>
    <row r="1170" spans="4:7">
      <c r="D1170" s="42"/>
      <c r="E1170" s="42"/>
      <c r="F1170" s="42"/>
      <c r="G1170" s="42"/>
    </row>
    <row r="1171" spans="4:7">
      <c r="D1171" s="42"/>
      <c r="E1171" s="42"/>
      <c r="F1171" s="42"/>
      <c r="G1171" s="42"/>
    </row>
    <row r="1172" spans="4:7">
      <c r="D1172" s="42"/>
      <c r="E1172" s="42"/>
      <c r="F1172" s="42"/>
      <c r="G1172" s="42"/>
    </row>
    <row r="1173" spans="4:7">
      <c r="D1173" s="42"/>
      <c r="E1173" s="42"/>
      <c r="F1173" s="42"/>
      <c r="G1173" s="42"/>
    </row>
    <row r="1174" spans="4:7">
      <c r="D1174" s="42"/>
      <c r="E1174" s="42"/>
      <c r="F1174" s="42"/>
      <c r="G1174" s="42"/>
    </row>
    <row r="1175" spans="4:7">
      <c r="D1175" s="42"/>
      <c r="E1175" s="42"/>
      <c r="F1175" s="42"/>
      <c r="G1175" s="42"/>
    </row>
    <row r="1176" spans="4:7">
      <c r="D1176" s="42"/>
      <c r="E1176" s="42"/>
      <c r="F1176" s="42"/>
      <c r="G1176" s="42"/>
    </row>
    <row r="1177" spans="4:7">
      <c r="D1177" s="42"/>
      <c r="E1177" s="42"/>
      <c r="F1177" s="42"/>
      <c r="G1177" s="42"/>
    </row>
    <row r="1178" spans="4:7">
      <c r="D1178" s="42"/>
      <c r="E1178" s="42"/>
      <c r="F1178" s="42"/>
      <c r="G1178" s="42"/>
    </row>
    <row r="1179" spans="4:7">
      <c r="D1179" s="42"/>
      <c r="E1179" s="42"/>
      <c r="F1179" s="42"/>
      <c r="G1179" s="42"/>
    </row>
    <row r="1180" spans="4:7">
      <c r="D1180" s="42"/>
      <c r="E1180" s="42"/>
      <c r="F1180" s="42"/>
      <c r="G1180" s="42"/>
    </row>
    <row r="1181" spans="4:7">
      <c r="D1181" s="42"/>
      <c r="E1181" s="42"/>
      <c r="F1181" s="42"/>
      <c r="G1181" s="42"/>
    </row>
    <row r="1182" spans="4:7">
      <c r="D1182" s="42"/>
      <c r="E1182" s="42"/>
      <c r="F1182" s="42"/>
      <c r="G1182" s="42"/>
    </row>
    <row r="1183" spans="4:7">
      <c r="D1183" s="42"/>
      <c r="E1183" s="42"/>
      <c r="F1183" s="42"/>
      <c r="G1183" s="42"/>
    </row>
    <row r="1184" spans="4:7">
      <c r="D1184" s="42"/>
      <c r="E1184" s="42"/>
      <c r="F1184" s="42"/>
      <c r="G1184" s="42"/>
    </row>
    <row r="1185" spans="4:7">
      <c r="D1185" s="42"/>
      <c r="E1185" s="42"/>
      <c r="F1185" s="42"/>
      <c r="G1185" s="42"/>
    </row>
    <row r="1186" spans="4:7">
      <c r="D1186" s="42"/>
      <c r="E1186" s="42"/>
      <c r="F1186" s="42"/>
      <c r="G1186" s="42"/>
    </row>
    <row r="1187" spans="4:7">
      <c r="D1187" s="42"/>
      <c r="E1187" s="42"/>
      <c r="F1187" s="42"/>
      <c r="G1187" s="42"/>
    </row>
    <row r="1188" spans="4:7">
      <c r="D1188" s="42"/>
      <c r="E1188" s="42"/>
      <c r="F1188" s="42"/>
      <c r="G1188" s="42"/>
    </row>
    <row r="1189" spans="4:7">
      <c r="D1189" s="42"/>
      <c r="E1189" s="42"/>
      <c r="F1189" s="42"/>
      <c r="G1189" s="42"/>
    </row>
    <row r="1190" spans="4:7">
      <c r="D1190" s="42"/>
      <c r="E1190" s="42"/>
      <c r="F1190" s="42"/>
      <c r="G1190" s="42"/>
    </row>
    <row r="1191" spans="4:7">
      <c r="D1191" s="42"/>
      <c r="E1191" s="42"/>
      <c r="F1191" s="42"/>
      <c r="G1191" s="42"/>
    </row>
    <row r="1192" spans="4:7">
      <c r="D1192" s="42"/>
      <c r="E1192" s="42"/>
      <c r="F1192" s="42"/>
      <c r="G1192" s="42"/>
    </row>
    <row r="1193" spans="4:7">
      <c r="D1193" s="42"/>
      <c r="E1193" s="42"/>
      <c r="F1193" s="42"/>
      <c r="G1193" s="42"/>
    </row>
    <row r="1194" spans="4:7">
      <c r="D1194" s="42"/>
      <c r="E1194" s="42"/>
      <c r="F1194" s="42"/>
      <c r="G1194" s="42"/>
    </row>
    <row r="1195" spans="4:7">
      <c r="D1195" s="42"/>
      <c r="E1195" s="42"/>
      <c r="F1195" s="42"/>
      <c r="G1195" s="42"/>
    </row>
    <row r="1196" spans="4:7">
      <c r="D1196" s="42"/>
      <c r="E1196" s="42"/>
      <c r="F1196" s="42"/>
      <c r="G1196" s="42"/>
    </row>
    <row r="1197" spans="4:7">
      <c r="D1197" s="42"/>
      <c r="E1197" s="42"/>
      <c r="F1197" s="42"/>
      <c r="G1197" s="42"/>
    </row>
    <row r="1198" spans="4:7">
      <c r="D1198" s="42"/>
      <c r="E1198" s="42"/>
      <c r="F1198" s="42"/>
      <c r="G1198" s="42"/>
    </row>
    <row r="1199" spans="4:7">
      <c r="D1199" s="42"/>
      <c r="E1199" s="42"/>
      <c r="F1199" s="42"/>
      <c r="G1199" s="42"/>
    </row>
    <row r="1200" spans="4:7">
      <c r="D1200" s="42"/>
      <c r="E1200" s="42"/>
      <c r="F1200" s="42"/>
      <c r="G1200" s="42"/>
    </row>
    <row r="1201" spans="4:7">
      <c r="D1201" s="42"/>
      <c r="E1201" s="42"/>
      <c r="F1201" s="42"/>
      <c r="G1201" s="42"/>
    </row>
    <row r="1202" spans="4:7">
      <c r="D1202" s="42"/>
      <c r="E1202" s="42"/>
      <c r="F1202" s="42"/>
      <c r="G1202" s="42"/>
    </row>
    <row r="1203" spans="4:7">
      <c r="D1203" s="42"/>
      <c r="E1203" s="42"/>
      <c r="F1203" s="42"/>
      <c r="G1203" s="42"/>
    </row>
    <row r="1204" spans="4:7">
      <c r="D1204" s="42"/>
      <c r="E1204" s="42"/>
      <c r="F1204" s="42"/>
      <c r="G1204" s="42"/>
    </row>
    <row r="1205" spans="4:7">
      <c r="D1205" s="42"/>
      <c r="E1205" s="42"/>
      <c r="F1205" s="42"/>
      <c r="G1205" s="42"/>
    </row>
    <row r="1206" spans="4:7">
      <c r="D1206" s="42"/>
      <c r="E1206" s="42"/>
      <c r="F1206" s="42"/>
      <c r="G1206" s="42"/>
    </row>
    <row r="1207" spans="4:7">
      <c r="D1207" s="42"/>
      <c r="E1207" s="42"/>
      <c r="F1207" s="42"/>
      <c r="G1207" s="42"/>
    </row>
    <row r="1208" spans="4:7">
      <c r="D1208" s="42"/>
      <c r="E1208" s="42"/>
      <c r="F1208" s="42"/>
      <c r="G1208" s="42"/>
    </row>
    <row r="1209" spans="4:7">
      <c r="D1209" s="42"/>
      <c r="E1209" s="42"/>
      <c r="F1209" s="42"/>
      <c r="G1209" s="42"/>
    </row>
    <row r="1210" spans="4:7">
      <c r="D1210" s="42"/>
      <c r="E1210" s="42"/>
      <c r="F1210" s="42"/>
      <c r="G1210" s="42"/>
    </row>
    <row r="1211" spans="4:7">
      <c r="D1211" s="42"/>
      <c r="E1211" s="42"/>
      <c r="F1211" s="42"/>
      <c r="G1211" s="42"/>
    </row>
    <row r="1212" spans="4:7">
      <c r="D1212" s="42"/>
      <c r="E1212" s="42"/>
      <c r="F1212" s="42"/>
      <c r="G1212" s="42"/>
    </row>
    <row r="1213" spans="4:7">
      <c r="D1213" s="42"/>
      <c r="E1213" s="42"/>
      <c r="F1213" s="42"/>
      <c r="G1213" s="42"/>
    </row>
    <row r="1214" spans="4:7">
      <c r="D1214" s="42"/>
      <c r="E1214" s="42"/>
      <c r="F1214" s="42"/>
      <c r="G1214" s="42"/>
    </row>
    <row r="1215" spans="4:7">
      <c r="D1215" s="42"/>
      <c r="E1215" s="42"/>
      <c r="F1215" s="42"/>
      <c r="G1215" s="42"/>
    </row>
    <row r="1216" spans="4:7">
      <c r="D1216" s="42"/>
      <c r="E1216" s="42"/>
      <c r="F1216" s="42"/>
      <c r="G1216" s="42"/>
    </row>
    <row r="1217" spans="4:7">
      <c r="D1217" s="42"/>
      <c r="E1217" s="42"/>
      <c r="F1217" s="42"/>
      <c r="G1217" s="42"/>
    </row>
    <row r="1218" spans="4:7">
      <c r="D1218" s="42"/>
      <c r="E1218" s="42"/>
      <c r="F1218" s="42"/>
      <c r="G1218" s="42"/>
    </row>
    <row r="1219" spans="4:7">
      <c r="D1219" s="42"/>
      <c r="E1219" s="42"/>
      <c r="F1219" s="42"/>
      <c r="G1219" s="42"/>
    </row>
    <row r="1220" spans="4:7">
      <c r="D1220" s="42"/>
      <c r="E1220" s="42"/>
      <c r="F1220" s="42"/>
      <c r="G1220" s="42"/>
    </row>
    <row r="1221" spans="4:7">
      <c r="D1221" s="42"/>
      <c r="E1221" s="42"/>
      <c r="F1221" s="42"/>
      <c r="G1221" s="42"/>
    </row>
    <row r="1222" spans="4:7">
      <c r="D1222" s="42"/>
      <c r="E1222" s="42"/>
      <c r="F1222" s="42"/>
      <c r="G1222" s="42"/>
    </row>
    <row r="1223" spans="4:7">
      <c r="D1223" s="42"/>
      <c r="E1223" s="42"/>
      <c r="F1223" s="42"/>
      <c r="G1223" s="42"/>
    </row>
    <row r="1224" spans="4:7">
      <c r="D1224" s="42"/>
      <c r="E1224" s="42"/>
      <c r="F1224" s="42"/>
      <c r="G1224" s="42"/>
    </row>
    <row r="1225" spans="4:7">
      <c r="D1225" s="42"/>
      <c r="E1225" s="42"/>
      <c r="F1225" s="42"/>
      <c r="G1225" s="42"/>
    </row>
    <row r="1226" spans="4:7">
      <c r="D1226" s="42"/>
      <c r="E1226" s="42"/>
      <c r="F1226" s="42"/>
      <c r="G1226" s="42"/>
    </row>
    <row r="1227" spans="4:7">
      <c r="D1227" s="42"/>
      <c r="E1227" s="42"/>
      <c r="F1227" s="42"/>
      <c r="G1227" s="42"/>
    </row>
    <row r="1228" spans="4:7">
      <c r="D1228" s="42"/>
      <c r="E1228" s="42"/>
      <c r="F1228" s="42"/>
      <c r="G1228" s="42"/>
    </row>
    <row r="1229" spans="4:7">
      <c r="D1229" s="42"/>
      <c r="E1229" s="42"/>
      <c r="F1229" s="42"/>
      <c r="G1229" s="42"/>
    </row>
    <row r="1230" spans="4:7">
      <c r="D1230" s="42"/>
      <c r="E1230" s="42"/>
      <c r="F1230" s="42"/>
      <c r="G1230" s="42"/>
    </row>
    <row r="1231" spans="4:7">
      <c r="D1231" s="42"/>
      <c r="E1231" s="42"/>
      <c r="F1231" s="42"/>
      <c r="G1231" s="42"/>
    </row>
    <row r="1232" spans="4:7">
      <c r="D1232" s="42"/>
      <c r="E1232" s="42"/>
      <c r="F1232" s="42"/>
      <c r="G1232" s="42"/>
    </row>
    <row r="1233" spans="4:7">
      <c r="D1233" s="42"/>
      <c r="E1233" s="42"/>
      <c r="F1233" s="42"/>
      <c r="G1233" s="42"/>
    </row>
    <row r="1234" spans="4:7">
      <c r="D1234" s="42"/>
      <c r="E1234" s="42"/>
      <c r="F1234" s="42"/>
      <c r="G1234" s="42"/>
    </row>
    <row r="1235" spans="4:7">
      <c r="D1235" s="42"/>
      <c r="E1235" s="42"/>
      <c r="F1235" s="42"/>
      <c r="G1235" s="42"/>
    </row>
    <row r="1236" spans="4:7">
      <c r="D1236" s="42"/>
      <c r="E1236" s="42"/>
      <c r="F1236" s="42"/>
      <c r="G1236" s="42"/>
    </row>
    <row r="1237" spans="4:7">
      <c r="D1237" s="42"/>
      <c r="E1237" s="42"/>
      <c r="F1237" s="42"/>
      <c r="G1237" s="42"/>
    </row>
    <row r="1238" spans="4:7">
      <c r="D1238" s="42"/>
      <c r="E1238" s="42"/>
      <c r="F1238" s="42"/>
      <c r="G1238" s="42"/>
    </row>
    <row r="1239" spans="4:7">
      <c r="D1239" s="42"/>
      <c r="E1239" s="42"/>
      <c r="F1239" s="42"/>
      <c r="G1239" s="42"/>
    </row>
    <row r="1240" spans="4:7">
      <c r="D1240" s="42"/>
      <c r="E1240" s="42"/>
      <c r="F1240" s="42"/>
      <c r="G1240" s="42"/>
    </row>
    <row r="1241" spans="4:7">
      <c r="D1241" s="42"/>
      <c r="E1241" s="42"/>
      <c r="F1241" s="42"/>
      <c r="G1241" s="42"/>
    </row>
    <row r="1242" spans="4:7">
      <c r="D1242" s="42"/>
      <c r="E1242" s="42"/>
      <c r="F1242" s="42"/>
      <c r="G1242" s="42"/>
    </row>
    <row r="1243" spans="4:7">
      <c r="D1243" s="42"/>
      <c r="E1243" s="42"/>
      <c r="F1243" s="42"/>
      <c r="G1243" s="42"/>
    </row>
    <row r="1244" spans="4:7">
      <c r="D1244" s="42"/>
      <c r="E1244" s="42"/>
      <c r="F1244" s="42"/>
      <c r="G1244" s="42"/>
    </row>
    <row r="1245" spans="4:7">
      <c r="D1245" s="42"/>
      <c r="E1245" s="42"/>
      <c r="F1245" s="42"/>
      <c r="G1245" s="42"/>
    </row>
    <row r="1246" spans="4:7">
      <c r="D1246" s="42"/>
      <c r="E1246" s="42"/>
      <c r="F1246" s="42"/>
      <c r="G1246" s="42"/>
    </row>
    <row r="1247" spans="4:7">
      <c r="D1247" s="42"/>
      <c r="E1247" s="42"/>
      <c r="F1247" s="42"/>
      <c r="G1247" s="42"/>
    </row>
    <row r="1248" spans="4:7">
      <c r="D1248" s="42"/>
      <c r="E1248" s="42"/>
      <c r="F1248" s="42"/>
      <c r="G1248" s="42"/>
    </row>
    <row r="1249" spans="4:7">
      <c r="D1249" s="42"/>
      <c r="E1249" s="42"/>
      <c r="F1249" s="42"/>
      <c r="G1249" s="42"/>
    </row>
    <row r="1250" spans="4:7">
      <c r="D1250" s="42"/>
      <c r="E1250" s="42"/>
      <c r="F1250" s="42"/>
      <c r="G1250" s="42"/>
    </row>
    <row r="1251" spans="4:7">
      <c r="D1251" s="42"/>
      <c r="E1251" s="42"/>
      <c r="F1251" s="42"/>
      <c r="G1251" s="42"/>
    </row>
    <row r="1252" spans="4:7">
      <c r="D1252" s="42"/>
      <c r="E1252" s="42"/>
      <c r="F1252" s="42"/>
      <c r="G1252" s="42"/>
    </row>
    <row r="1253" spans="4:7">
      <c r="D1253" s="42"/>
      <c r="E1253" s="42"/>
      <c r="F1253" s="42"/>
      <c r="G1253" s="42"/>
    </row>
    <row r="1254" spans="4:7">
      <c r="D1254" s="42"/>
      <c r="E1254" s="42"/>
      <c r="F1254" s="42"/>
      <c r="G1254" s="42"/>
    </row>
    <row r="1255" spans="4:7">
      <c r="D1255" s="42"/>
      <c r="E1255" s="42"/>
      <c r="F1255" s="42"/>
      <c r="G1255" s="42"/>
    </row>
    <row r="1256" spans="4:7">
      <c r="D1256" s="42"/>
      <c r="E1256" s="42"/>
      <c r="F1256" s="42"/>
      <c r="G1256" s="42"/>
    </row>
    <row r="1257" spans="4:7">
      <c r="D1257" s="42"/>
      <c r="E1257" s="42"/>
      <c r="F1257" s="42"/>
      <c r="G1257" s="42"/>
    </row>
    <row r="1258" spans="4:7">
      <c r="D1258" s="42"/>
      <c r="E1258" s="42"/>
      <c r="F1258" s="42"/>
      <c r="G1258" s="42"/>
    </row>
    <row r="1259" spans="4:7">
      <c r="D1259" s="42"/>
      <c r="E1259" s="42"/>
      <c r="F1259" s="42"/>
      <c r="G1259" s="42"/>
    </row>
    <row r="1260" spans="4:7">
      <c r="D1260" s="42"/>
      <c r="E1260" s="42"/>
      <c r="F1260" s="42"/>
      <c r="G1260" s="42"/>
    </row>
    <row r="1261" spans="4:7">
      <c r="D1261" s="42"/>
      <c r="E1261" s="42"/>
      <c r="F1261" s="42"/>
      <c r="G1261" s="42"/>
    </row>
    <row r="1262" spans="4:7">
      <c r="D1262" s="42"/>
      <c r="E1262" s="42"/>
      <c r="F1262" s="42"/>
      <c r="G1262" s="42"/>
    </row>
    <row r="1263" spans="4:7">
      <c r="D1263" s="42"/>
      <c r="E1263" s="42"/>
      <c r="F1263" s="42"/>
      <c r="G1263" s="42"/>
    </row>
    <row r="1264" spans="4:7">
      <c r="D1264" s="42"/>
      <c r="E1264" s="42"/>
      <c r="F1264" s="42"/>
      <c r="G1264" s="42"/>
    </row>
    <row r="1265" spans="4:7">
      <c r="D1265" s="42"/>
      <c r="E1265" s="42"/>
      <c r="F1265" s="42"/>
      <c r="G1265" s="42"/>
    </row>
    <row r="1266" spans="4:7">
      <c r="D1266" s="42"/>
      <c r="E1266" s="42"/>
      <c r="F1266" s="42"/>
      <c r="G1266" s="42"/>
    </row>
    <row r="1267" spans="4:7">
      <c r="D1267" s="42"/>
      <c r="E1267" s="42"/>
      <c r="F1267" s="42"/>
      <c r="G1267" s="42"/>
    </row>
    <row r="1268" spans="4:7">
      <c r="D1268" s="42"/>
      <c r="E1268" s="42"/>
      <c r="F1268" s="42"/>
      <c r="G1268" s="42"/>
    </row>
    <row r="1269" spans="4:7">
      <c r="D1269" s="42"/>
      <c r="E1269" s="42"/>
      <c r="F1269" s="42"/>
      <c r="G1269" s="42"/>
    </row>
    <row r="1270" spans="4:7">
      <c r="D1270" s="42"/>
      <c r="E1270" s="42"/>
      <c r="F1270" s="42"/>
      <c r="G1270" s="42"/>
    </row>
    <row r="1271" spans="4:7">
      <c r="D1271" s="42"/>
      <c r="E1271" s="42"/>
      <c r="F1271" s="42"/>
      <c r="G1271" s="42"/>
    </row>
    <row r="1272" spans="4:7">
      <c r="D1272" s="42"/>
      <c r="E1272" s="42"/>
      <c r="F1272" s="42"/>
      <c r="G1272" s="42"/>
    </row>
    <row r="1273" spans="4:7">
      <c r="D1273" s="42"/>
      <c r="E1273" s="42"/>
      <c r="F1273" s="42"/>
      <c r="G1273" s="42"/>
    </row>
    <row r="1274" spans="4:7">
      <c r="D1274" s="42"/>
      <c r="E1274" s="42"/>
      <c r="F1274" s="42"/>
      <c r="G1274" s="42"/>
    </row>
    <row r="1275" spans="4:7">
      <c r="D1275" s="42"/>
      <c r="E1275" s="42"/>
      <c r="F1275" s="42"/>
      <c r="G1275" s="42"/>
    </row>
    <row r="1276" spans="4:7">
      <c r="D1276" s="42"/>
      <c r="E1276" s="42"/>
      <c r="F1276" s="42"/>
      <c r="G1276" s="42"/>
    </row>
    <row r="1277" spans="4:7">
      <c r="D1277" s="42"/>
      <c r="E1277" s="42"/>
      <c r="F1277" s="42"/>
      <c r="G1277" s="42"/>
    </row>
    <row r="1278" spans="4:7">
      <c r="D1278" s="42"/>
      <c r="E1278" s="42"/>
      <c r="F1278" s="42"/>
      <c r="G1278" s="42"/>
    </row>
    <row r="1279" spans="4:7">
      <c r="D1279" s="42"/>
      <c r="E1279" s="42"/>
      <c r="F1279" s="42"/>
      <c r="G1279" s="42"/>
    </row>
    <row r="1280" spans="4:7">
      <c r="D1280" s="42"/>
      <c r="E1280" s="42"/>
      <c r="F1280" s="42"/>
      <c r="G1280" s="42"/>
    </row>
    <row r="1281" spans="4:7">
      <c r="D1281" s="42"/>
      <c r="E1281" s="42"/>
      <c r="F1281" s="42"/>
      <c r="G1281" s="42"/>
    </row>
    <row r="1282" spans="4:7">
      <c r="D1282" s="42"/>
      <c r="E1282" s="42"/>
      <c r="F1282" s="42"/>
      <c r="G1282" s="42"/>
    </row>
    <row r="1283" spans="4:7">
      <c r="D1283" s="42"/>
      <c r="E1283" s="42"/>
      <c r="F1283" s="42"/>
      <c r="G1283" s="42"/>
    </row>
    <row r="1284" spans="4:7">
      <c r="D1284" s="42"/>
      <c r="E1284" s="42"/>
      <c r="F1284" s="42"/>
      <c r="G1284" s="42"/>
    </row>
    <row r="1285" spans="4:7">
      <c r="D1285" s="42"/>
      <c r="E1285" s="42"/>
      <c r="F1285" s="42"/>
      <c r="G1285" s="42"/>
    </row>
    <row r="1286" spans="4:7">
      <c r="D1286" s="42"/>
      <c r="E1286" s="42"/>
      <c r="F1286" s="42"/>
      <c r="G1286" s="42"/>
    </row>
    <row r="1287" spans="4:7">
      <c r="D1287" s="42"/>
      <c r="E1287" s="42"/>
      <c r="F1287" s="42"/>
      <c r="G1287" s="42"/>
    </row>
    <row r="1288" spans="4:7">
      <c r="D1288" s="42"/>
      <c r="E1288" s="42"/>
      <c r="F1288" s="42"/>
      <c r="G1288" s="42"/>
    </row>
    <row r="1289" spans="4:7">
      <c r="D1289" s="42"/>
      <c r="E1289" s="42"/>
      <c r="F1289" s="42"/>
      <c r="G1289" s="42"/>
    </row>
    <row r="1290" spans="4:7">
      <c r="D1290" s="42"/>
      <c r="E1290" s="42"/>
      <c r="F1290" s="42"/>
      <c r="G1290" s="42"/>
    </row>
    <row r="1291" spans="4:7">
      <c r="D1291" s="42"/>
      <c r="E1291" s="42"/>
      <c r="F1291" s="42"/>
      <c r="G1291" s="42"/>
    </row>
    <row r="1292" spans="4:7">
      <c r="D1292" s="42"/>
      <c r="E1292" s="42"/>
      <c r="F1292" s="42"/>
      <c r="G1292" s="42"/>
    </row>
    <row r="1293" spans="4:7">
      <c r="D1293" s="42"/>
      <c r="E1293" s="42"/>
      <c r="F1293" s="42"/>
      <c r="G1293" s="42"/>
    </row>
    <row r="1294" spans="4:7">
      <c r="D1294" s="42"/>
      <c r="E1294" s="42"/>
      <c r="F1294" s="42"/>
      <c r="G1294" s="42"/>
    </row>
    <row r="1295" spans="4:7">
      <c r="D1295" s="42"/>
      <c r="E1295" s="42"/>
      <c r="F1295" s="42"/>
      <c r="G1295" s="42"/>
    </row>
    <row r="1296" spans="4:7">
      <c r="D1296" s="42"/>
      <c r="E1296" s="42"/>
      <c r="F1296" s="42"/>
      <c r="G1296" s="42"/>
    </row>
    <row r="1297" spans="4:7">
      <c r="D1297" s="42"/>
      <c r="E1297" s="42"/>
      <c r="F1297" s="42"/>
      <c r="G1297" s="42"/>
    </row>
    <row r="1298" spans="4:7">
      <c r="D1298" s="42"/>
      <c r="E1298" s="42"/>
      <c r="F1298" s="42"/>
      <c r="G1298" s="42"/>
    </row>
    <row r="1299" spans="4:7">
      <c r="D1299" s="42"/>
      <c r="E1299" s="42"/>
      <c r="F1299" s="42"/>
      <c r="G1299" s="42"/>
    </row>
    <row r="1300" spans="4:7">
      <c r="D1300" s="42"/>
      <c r="E1300" s="42"/>
      <c r="F1300" s="42"/>
      <c r="G1300" s="42"/>
    </row>
    <row r="1301" spans="4:7">
      <c r="D1301" s="42"/>
      <c r="E1301" s="42"/>
      <c r="F1301" s="42"/>
      <c r="G1301" s="42"/>
    </row>
    <row r="1302" spans="4:7">
      <c r="D1302" s="42"/>
      <c r="E1302" s="42"/>
      <c r="F1302" s="42"/>
      <c r="G1302" s="42"/>
    </row>
    <row r="1303" spans="4:7">
      <c r="D1303" s="42"/>
      <c r="E1303" s="42"/>
      <c r="F1303" s="42"/>
      <c r="G1303" s="42"/>
    </row>
    <row r="1304" spans="4:7">
      <c r="D1304" s="42"/>
      <c r="E1304" s="42"/>
      <c r="F1304" s="42"/>
      <c r="G1304" s="42"/>
    </row>
    <row r="1305" spans="4:7">
      <c r="D1305" s="42"/>
      <c r="E1305" s="42"/>
      <c r="F1305" s="42"/>
      <c r="G1305" s="42"/>
    </row>
    <row r="1306" spans="4:7">
      <c r="D1306" s="42"/>
      <c r="E1306" s="42"/>
      <c r="F1306" s="42"/>
      <c r="G1306" s="42"/>
    </row>
    <row r="1307" spans="4:7">
      <c r="D1307" s="42"/>
      <c r="E1307" s="42"/>
      <c r="F1307" s="42"/>
      <c r="G1307" s="42"/>
    </row>
    <row r="1308" spans="4:7">
      <c r="D1308" s="42"/>
      <c r="E1308" s="42"/>
      <c r="F1308" s="42"/>
      <c r="G1308" s="42"/>
    </row>
    <row r="1309" spans="4:7">
      <c r="D1309" s="42"/>
      <c r="E1309" s="42"/>
      <c r="F1309" s="42"/>
      <c r="G1309" s="42"/>
    </row>
    <row r="1310" spans="4:7">
      <c r="D1310" s="42"/>
      <c r="E1310" s="42"/>
      <c r="F1310" s="42"/>
      <c r="G1310" s="42"/>
    </row>
    <row r="1311" spans="4:7">
      <c r="D1311" s="42"/>
      <c r="E1311" s="42"/>
      <c r="F1311" s="42"/>
      <c r="G1311" s="42"/>
    </row>
    <row r="1312" spans="4:7">
      <c r="D1312" s="42"/>
      <c r="E1312" s="42"/>
      <c r="F1312" s="42"/>
      <c r="G1312" s="42"/>
    </row>
    <row r="1313" spans="4:7">
      <c r="D1313" s="42"/>
      <c r="E1313" s="42"/>
      <c r="F1313" s="42"/>
      <c r="G1313" s="42"/>
    </row>
    <row r="1314" spans="4:7">
      <c r="D1314" s="42"/>
      <c r="E1314" s="42"/>
      <c r="F1314" s="42"/>
      <c r="G1314" s="42"/>
    </row>
    <row r="1315" spans="4:7">
      <c r="D1315" s="42"/>
      <c r="E1315" s="42"/>
      <c r="F1315" s="42"/>
      <c r="G1315" s="42"/>
    </row>
    <row r="1316" spans="4:7">
      <c r="D1316" s="42"/>
      <c r="E1316" s="42"/>
      <c r="F1316" s="42"/>
      <c r="G1316" s="42"/>
    </row>
    <row r="1317" spans="4:7">
      <c r="D1317" s="42"/>
      <c r="E1317" s="42"/>
      <c r="F1317" s="42"/>
      <c r="G1317" s="42"/>
    </row>
    <row r="1318" spans="4:7">
      <c r="D1318" s="42"/>
      <c r="E1318" s="42"/>
      <c r="F1318" s="42"/>
      <c r="G1318" s="42"/>
    </row>
    <row r="1319" spans="4:7">
      <c r="D1319" s="42"/>
      <c r="E1319" s="42"/>
      <c r="F1319" s="42"/>
      <c r="G1319" s="42"/>
    </row>
    <row r="1320" spans="4:7">
      <c r="D1320" s="42"/>
      <c r="E1320" s="42"/>
      <c r="F1320" s="42"/>
      <c r="G1320" s="42"/>
    </row>
    <row r="1321" spans="4:7">
      <c r="D1321" s="42"/>
      <c r="E1321" s="42"/>
      <c r="F1321" s="42"/>
      <c r="G1321" s="42"/>
    </row>
    <row r="1322" spans="4:7">
      <c r="D1322" s="42"/>
      <c r="E1322" s="42"/>
      <c r="F1322" s="42"/>
      <c r="G1322" s="42"/>
    </row>
    <row r="1323" spans="4:7">
      <c r="D1323" s="42"/>
      <c r="E1323" s="42"/>
      <c r="F1323" s="42"/>
      <c r="G1323" s="42"/>
    </row>
    <row r="1324" spans="4:7">
      <c r="D1324" s="42"/>
      <c r="E1324" s="42"/>
      <c r="F1324" s="42"/>
      <c r="G1324" s="42"/>
    </row>
    <row r="1325" spans="4:7">
      <c r="D1325" s="42"/>
      <c r="E1325" s="42"/>
      <c r="F1325" s="42"/>
      <c r="G1325" s="42"/>
    </row>
    <row r="1326" spans="4:7">
      <c r="D1326" s="42"/>
      <c r="E1326" s="42"/>
      <c r="F1326" s="42"/>
      <c r="G1326" s="42"/>
    </row>
    <row r="1327" spans="4:7">
      <c r="D1327" s="42"/>
      <c r="E1327" s="42"/>
      <c r="F1327" s="42"/>
      <c r="G1327" s="42"/>
    </row>
    <row r="1328" spans="4:7">
      <c r="D1328" s="42"/>
      <c r="E1328" s="42"/>
      <c r="F1328" s="42"/>
      <c r="G1328" s="42"/>
    </row>
    <row r="1329" spans="4:7">
      <c r="D1329" s="42"/>
      <c r="E1329" s="42"/>
      <c r="F1329" s="42"/>
      <c r="G1329" s="42"/>
    </row>
    <row r="1330" spans="4:7">
      <c r="D1330" s="42"/>
      <c r="E1330" s="42"/>
      <c r="F1330" s="42"/>
      <c r="G1330" s="42"/>
    </row>
    <row r="1331" spans="4:7">
      <c r="D1331" s="42"/>
      <c r="E1331" s="42"/>
      <c r="F1331" s="42"/>
      <c r="G1331" s="42"/>
    </row>
    <row r="1332" spans="4:7">
      <c r="D1332" s="42"/>
      <c r="E1332" s="42"/>
      <c r="F1332" s="42"/>
      <c r="G1332" s="42"/>
    </row>
    <row r="1333" spans="4:7">
      <c r="D1333" s="42"/>
      <c r="E1333" s="42"/>
      <c r="F1333" s="42"/>
      <c r="G1333" s="42"/>
    </row>
    <row r="1334" spans="4:7">
      <c r="D1334" s="42"/>
      <c r="E1334" s="42"/>
      <c r="F1334" s="42"/>
      <c r="G1334" s="42"/>
    </row>
    <row r="1335" spans="4:7">
      <c r="D1335" s="42"/>
      <c r="E1335" s="42"/>
      <c r="F1335" s="42"/>
      <c r="G1335" s="42"/>
    </row>
    <row r="1336" spans="4:7">
      <c r="D1336" s="42"/>
      <c r="E1336" s="42"/>
      <c r="F1336" s="42"/>
      <c r="G1336" s="42"/>
    </row>
    <row r="1337" spans="4:7">
      <c r="D1337" s="42"/>
      <c r="E1337" s="42"/>
      <c r="F1337" s="42"/>
      <c r="G1337" s="42"/>
    </row>
    <row r="1338" spans="4:7">
      <c r="D1338" s="42"/>
      <c r="E1338" s="42"/>
      <c r="F1338" s="42"/>
      <c r="G1338" s="42"/>
    </row>
    <row r="1339" spans="4:7">
      <c r="D1339" s="42"/>
      <c r="E1339" s="42"/>
      <c r="F1339" s="42"/>
      <c r="G1339" s="42"/>
    </row>
    <row r="1340" spans="4:7">
      <c r="D1340" s="42"/>
      <c r="E1340" s="42"/>
      <c r="F1340" s="42"/>
      <c r="G1340" s="42"/>
    </row>
    <row r="1341" spans="4:7">
      <c r="D1341" s="42"/>
      <c r="E1341" s="42"/>
      <c r="F1341" s="42"/>
      <c r="G1341" s="42"/>
    </row>
    <row r="1342" spans="4:7">
      <c r="D1342" s="42"/>
      <c r="E1342" s="42"/>
      <c r="F1342" s="42"/>
      <c r="G1342" s="42"/>
    </row>
    <row r="1343" spans="4:7">
      <c r="D1343" s="42"/>
      <c r="E1343" s="42"/>
      <c r="F1343" s="42"/>
      <c r="G1343" s="42"/>
    </row>
    <row r="1344" spans="4:7">
      <c r="D1344" s="42"/>
      <c r="E1344" s="42"/>
      <c r="F1344" s="42"/>
      <c r="G1344" s="42"/>
    </row>
    <row r="1345" spans="4:7">
      <c r="D1345" s="42"/>
      <c r="E1345" s="42"/>
      <c r="F1345" s="42"/>
      <c r="G1345" s="42"/>
    </row>
    <row r="1346" spans="4:7">
      <c r="D1346" s="42"/>
      <c r="E1346" s="42"/>
      <c r="F1346" s="42"/>
      <c r="G1346" s="42"/>
    </row>
    <row r="1347" spans="4:7">
      <c r="D1347" s="42"/>
      <c r="E1347" s="42"/>
      <c r="F1347" s="42"/>
      <c r="G1347" s="42"/>
    </row>
    <row r="1348" spans="4:7">
      <c r="D1348" s="42"/>
      <c r="E1348" s="42"/>
      <c r="F1348" s="42"/>
      <c r="G1348" s="42"/>
    </row>
    <row r="1349" spans="4:7">
      <c r="D1349" s="42"/>
      <c r="E1349" s="42"/>
      <c r="F1349" s="42"/>
      <c r="G1349" s="42"/>
    </row>
    <row r="1350" spans="4:7">
      <c r="D1350" s="42"/>
      <c r="E1350" s="42"/>
      <c r="F1350" s="42"/>
      <c r="G1350" s="42"/>
    </row>
    <row r="1351" spans="4:7">
      <c r="D1351" s="42"/>
      <c r="E1351" s="42"/>
      <c r="F1351" s="42"/>
      <c r="G1351" s="42"/>
    </row>
    <row r="1352" spans="4:7">
      <c r="D1352" s="42"/>
      <c r="E1352" s="42"/>
      <c r="F1352" s="42"/>
      <c r="G1352" s="42"/>
    </row>
    <row r="1353" spans="4:7">
      <c r="D1353" s="42"/>
      <c r="E1353" s="42"/>
      <c r="F1353" s="42"/>
      <c r="G1353" s="42"/>
    </row>
    <row r="1354" spans="4:7">
      <c r="D1354" s="42"/>
      <c r="E1354" s="42"/>
      <c r="F1354" s="42"/>
      <c r="G1354" s="42"/>
    </row>
    <row r="1355" spans="4:7">
      <c r="D1355" s="42"/>
      <c r="E1355" s="42"/>
      <c r="F1355" s="42"/>
      <c r="G1355" s="42"/>
    </row>
    <row r="1356" spans="4:7">
      <c r="D1356" s="42"/>
      <c r="E1356" s="42"/>
      <c r="F1356" s="42"/>
      <c r="G1356" s="42"/>
    </row>
    <row r="1357" spans="4:7">
      <c r="D1357" s="42"/>
      <c r="E1357" s="42"/>
      <c r="F1357" s="42"/>
      <c r="G1357" s="42"/>
    </row>
    <row r="1358" spans="4:7">
      <c r="D1358" s="42"/>
      <c r="E1358" s="42"/>
      <c r="F1358" s="42"/>
      <c r="G1358" s="42"/>
    </row>
    <row r="1359" spans="4:7">
      <c r="D1359" s="42"/>
      <c r="E1359" s="42"/>
      <c r="F1359" s="42"/>
      <c r="G1359" s="42"/>
    </row>
  </sheetData>
  <autoFilter ref="A1:G844">
    <filterColumn colId="0" showButton="0"/>
  </autoFilter>
  <mergeCells count="1">
    <mergeCell ref="A1:B1"/>
  </mergeCells>
  <phoneticPr fontId="2" type="noConversion"/>
  <printOptions horizontalCentered="1" headings="1" gridLines="1"/>
  <pageMargins left="0.39370078740157483" right="0.39370078740157483" top="0.78740157480314965" bottom="0.59055118110236227" header="0.31496062992125984" footer="0.31496062992125984"/>
  <pageSetup paperSize="9" scale="85" orientation="portrait" horizontalDpi="300" verticalDpi="300" r:id="rId1"/>
  <headerFooter alignWithMargins="0">
    <oddHeader>&amp;C&amp;"Times New Roman,Gras"&amp;14&amp;A</oddHeader>
    <oddFooter>&amp;C&amp;"Times New Roman,Gras"Page &amp;P de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"/>
  <sheetViews>
    <sheetView workbookViewId="0">
      <selection activeCell="E32" sqref="E32"/>
    </sheetView>
  </sheetViews>
  <sheetFormatPr baseColWidth="10" defaultColWidth="13.33203125" defaultRowHeight="12"/>
  <cols>
    <col min="1" max="1" width="35.83203125" style="7" customWidth="1"/>
    <col min="2" max="2" width="13.33203125" style="7" customWidth="1"/>
    <col min="3" max="6" width="18.33203125" style="7" customWidth="1"/>
    <col min="7" max="16384" width="13.33203125" style="7"/>
  </cols>
  <sheetData>
    <row r="1" spans="1:6" ht="15">
      <c r="A1" s="288" t="s">
        <v>686</v>
      </c>
      <c r="B1" s="6"/>
      <c r="C1" s="6"/>
      <c r="D1" s="6"/>
      <c r="E1" s="6"/>
      <c r="F1" s="6"/>
    </row>
    <row r="3" spans="1:6" ht="36">
      <c r="A3" s="243" t="s">
        <v>667</v>
      </c>
      <c r="B3" s="244" t="s">
        <v>668</v>
      </c>
      <c r="C3" s="243" t="s">
        <v>1067</v>
      </c>
      <c r="D3" s="244" t="s">
        <v>687</v>
      </c>
      <c r="E3" s="243" t="s">
        <v>688</v>
      </c>
      <c r="F3" s="289" t="s">
        <v>689</v>
      </c>
    </row>
    <row r="4" spans="1:6">
      <c r="A4" s="9"/>
      <c r="B4" s="13"/>
      <c r="C4" s="9"/>
      <c r="D4" s="13"/>
      <c r="E4" s="9"/>
      <c r="F4" s="290"/>
    </row>
    <row r="5" spans="1:6">
      <c r="A5" s="9" t="s">
        <v>690</v>
      </c>
      <c r="B5" s="13"/>
      <c r="C5" s="9"/>
      <c r="D5" s="13"/>
      <c r="E5" s="9"/>
      <c r="F5" s="290"/>
    </row>
    <row r="6" spans="1:6" ht="12.75" thickBot="1">
      <c r="A6" s="9" t="s">
        <v>980</v>
      </c>
      <c r="B6" s="13"/>
      <c r="C6" s="9"/>
      <c r="D6" s="13"/>
      <c r="E6" s="9"/>
      <c r="F6" s="290"/>
    </row>
    <row r="7" spans="1:6" ht="12.75" thickBot="1">
      <c r="A7" s="9" t="s">
        <v>982</v>
      </c>
      <c r="B7" s="13"/>
      <c r="C7" s="558" t="s">
        <v>691</v>
      </c>
      <c r="D7" s="559"/>
      <c r="E7" s="559"/>
      <c r="F7" s="560"/>
    </row>
    <row r="8" spans="1:6">
      <c r="A8" s="9" t="s">
        <v>692</v>
      </c>
      <c r="B8" s="13"/>
      <c r="C8" s="9"/>
      <c r="D8" s="13"/>
      <c r="E8" s="9"/>
      <c r="F8" s="290"/>
    </row>
    <row r="9" spans="1:6">
      <c r="A9" s="9" t="s">
        <v>693</v>
      </c>
      <c r="B9" s="13"/>
      <c r="C9" s="9"/>
      <c r="D9" s="13"/>
      <c r="E9" s="9"/>
      <c r="F9" s="290"/>
    </row>
    <row r="10" spans="1:6">
      <c r="A10" s="291"/>
      <c r="B10" s="292"/>
      <c r="C10" s="291"/>
      <c r="D10" s="292"/>
      <c r="E10" s="291"/>
      <c r="F10" s="293"/>
    </row>
  </sheetData>
  <mergeCells count="1">
    <mergeCell ref="C7:F7"/>
  </mergeCells>
  <phoneticPr fontId="19" type="noConversion"/>
  <pageMargins left="0.59055118110236227" right="0.55118110236220474" top="1.5354330708661419" bottom="0.98425196850393704" header="0.51181102362204722" footer="0.51181102362204722"/>
  <pageSetup paperSize="9" scale="91" orientation="portrait" horizontalDpi="4294967294" r:id="rId1"/>
  <headerFooter alignWithMargins="0">
    <oddHeader>&amp;L&amp;"Times New Roman,Gras"&amp;12FLOR IBIS SARL 
Analabe Vohémar
BP.34 Vohémar 209&amp;R&amp;"Times New Roman,Gras"&amp;11NIF : 2000114602
STAT N° 46101 72 2013 0 00594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4"/>
  <sheetViews>
    <sheetView workbookViewId="0">
      <selection activeCell="O17" sqref="O17"/>
    </sheetView>
  </sheetViews>
  <sheetFormatPr baseColWidth="10" defaultColWidth="13.33203125" defaultRowHeight="12"/>
  <cols>
    <col min="1" max="1" width="17.1640625" style="7" customWidth="1"/>
    <col min="2" max="16384" width="13.33203125" style="7"/>
  </cols>
  <sheetData>
    <row r="1" spans="1:9" ht="18">
      <c r="A1" s="209" t="s">
        <v>694</v>
      </c>
      <c r="B1" s="209"/>
      <c r="C1" s="209"/>
      <c r="D1" s="209"/>
      <c r="E1" s="209"/>
      <c r="F1" s="209"/>
      <c r="G1" s="209"/>
      <c r="H1" s="209"/>
      <c r="I1" s="209"/>
    </row>
    <row r="3" spans="1:9" ht="48">
      <c r="A3" s="294" t="s">
        <v>695</v>
      </c>
      <c r="B3" s="243" t="s">
        <v>668</v>
      </c>
      <c r="C3" s="244" t="s">
        <v>977</v>
      </c>
      <c r="D3" s="243" t="s">
        <v>696</v>
      </c>
      <c r="E3" s="244" t="s">
        <v>697</v>
      </c>
      <c r="F3" s="243" t="s">
        <v>698</v>
      </c>
      <c r="G3" s="244" t="s">
        <v>699</v>
      </c>
      <c r="H3" s="243" t="s">
        <v>700</v>
      </c>
      <c r="I3" s="289" t="s">
        <v>701</v>
      </c>
    </row>
    <row r="4" spans="1:9">
      <c r="A4" s="295"/>
      <c r="B4" s="219"/>
      <c r="C4" s="296"/>
      <c r="D4" s="219"/>
      <c r="E4" s="296"/>
      <c r="F4" s="219"/>
      <c r="G4" s="296"/>
      <c r="H4" s="219"/>
      <c r="I4" s="297"/>
    </row>
    <row r="5" spans="1:9">
      <c r="A5" s="298" t="s">
        <v>702</v>
      </c>
      <c r="B5" s="9"/>
      <c r="C5" s="13"/>
      <c r="D5" s="9"/>
      <c r="E5" s="13"/>
      <c r="F5" s="9"/>
      <c r="G5" s="13"/>
      <c r="H5" s="9"/>
      <c r="I5" s="290"/>
    </row>
    <row r="6" spans="1:9">
      <c r="A6" s="299"/>
      <c r="B6" s="9"/>
      <c r="C6" s="13"/>
      <c r="D6" s="9"/>
      <c r="E6" s="13"/>
      <c r="F6" s="9"/>
      <c r="G6" s="13"/>
      <c r="H6" s="9"/>
      <c r="I6" s="290"/>
    </row>
    <row r="7" spans="1:9">
      <c r="A7" s="299" t="s">
        <v>703</v>
      </c>
      <c r="B7" s="9"/>
      <c r="C7" s="13"/>
      <c r="D7" s="9"/>
      <c r="E7" s="13"/>
      <c r="F7" s="9"/>
      <c r="G7" s="13"/>
      <c r="H7" s="9"/>
      <c r="I7" s="290"/>
    </row>
    <row r="8" spans="1:9" ht="12.75" thickBot="1">
      <c r="A8" s="299" t="s">
        <v>704</v>
      </c>
      <c r="B8" s="9"/>
      <c r="C8" s="13"/>
      <c r="D8" s="9"/>
      <c r="E8" s="13"/>
      <c r="F8" s="9"/>
      <c r="G8" s="13"/>
      <c r="H8" s="9"/>
      <c r="I8" s="290"/>
    </row>
    <row r="9" spans="1:9" ht="12.75" thickBot="1">
      <c r="A9" s="299"/>
      <c r="B9" s="299"/>
      <c r="C9" s="558" t="s">
        <v>691</v>
      </c>
      <c r="D9" s="559"/>
      <c r="E9" s="559"/>
      <c r="F9" s="559"/>
      <c r="G9" s="559"/>
      <c r="H9" s="559"/>
      <c r="I9" s="560"/>
    </row>
    <row r="10" spans="1:9">
      <c r="A10" s="298" t="s">
        <v>705</v>
      </c>
      <c r="B10" s="9"/>
      <c r="C10" s="13"/>
      <c r="D10" s="9"/>
      <c r="E10" s="13"/>
      <c r="F10" s="9"/>
      <c r="G10" s="13"/>
      <c r="H10" s="9"/>
      <c r="I10" s="290"/>
    </row>
    <row r="11" spans="1:9">
      <c r="A11" s="299"/>
      <c r="B11" s="9"/>
      <c r="C11" s="13"/>
      <c r="D11" s="9"/>
      <c r="E11" s="13"/>
      <c r="F11" s="9"/>
      <c r="G11" s="13"/>
      <c r="H11" s="9"/>
      <c r="I11" s="290"/>
    </row>
    <row r="12" spans="1:9">
      <c r="A12" s="299" t="s">
        <v>706</v>
      </c>
      <c r="B12" s="9"/>
      <c r="C12" s="13"/>
      <c r="D12" s="9"/>
      <c r="E12" s="13"/>
      <c r="F12" s="9"/>
      <c r="G12" s="13"/>
      <c r="H12" s="9"/>
      <c r="I12" s="290"/>
    </row>
    <row r="13" spans="1:9">
      <c r="A13" s="299" t="s">
        <v>707</v>
      </c>
      <c r="B13" s="9"/>
      <c r="C13" s="13"/>
      <c r="D13" s="9"/>
      <c r="E13" s="13"/>
      <c r="F13" s="9"/>
      <c r="G13" s="13"/>
      <c r="H13" s="9"/>
      <c r="I13" s="290"/>
    </row>
    <row r="14" spans="1:9">
      <c r="A14" s="300"/>
      <c r="B14" s="291"/>
      <c r="C14" s="292"/>
      <c r="D14" s="291"/>
      <c r="E14" s="292"/>
      <c r="F14" s="291"/>
      <c r="G14" s="292"/>
      <c r="H14" s="291"/>
      <c r="I14" s="293"/>
    </row>
  </sheetData>
  <mergeCells count="1">
    <mergeCell ref="C9:I9"/>
  </mergeCells>
  <phoneticPr fontId="19" type="noConversion"/>
  <pageMargins left="0.51181102362204722" right="0.43307086614173229" top="1.5354330708661419" bottom="0.98425196850393704" header="0.51181102362204722" footer="0.51181102362204722"/>
  <pageSetup paperSize="9" scale="93" orientation="portrait" r:id="rId1"/>
  <headerFooter alignWithMargins="0">
    <oddHeader xml:space="preserve">&amp;L&amp;"Times New Roman,Gras"&amp;12FLOR IBIS SARL
Analabe Vohémar
BP.34 Vohémar 209&amp;R&amp;"Times New Roman,Gras"&amp;11NIF : 2000114602
STAT N° 46101 72 2013 0 00594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388"/>
  <sheetViews>
    <sheetView showZeros="0" view="pageBreakPreview" topLeftCell="A4" zoomScaleNormal="90" zoomScaleSheetLayoutView="100" workbookViewId="0">
      <pane ySplit="2" topLeftCell="A6" activePane="bottomLeft" state="frozen"/>
      <selection activeCell="A4" sqref="A4"/>
      <selection pane="bottomLeft" activeCell="AJ29" sqref="AJ29"/>
    </sheetView>
  </sheetViews>
  <sheetFormatPr baseColWidth="10" defaultColWidth="13.33203125" defaultRowHeight="9" outlineLevelCol="1"/>
  <cols>
    <col min="1" max="1" width="7.83203125" style="57" customWidth="1"/>
    <col min="2" max="2" width="39.33203125" style="56" bestFit="1" customWidth="1"/>
    <col min="3" max="3" width="9.1640625" style="57" customWidth="1"/>
    <col min="4" max="4" width="9.5" style="57" customWidth="1"/>
    <col min="5" max="5" width="9.1640625" style="198" customWidth="1"/>
    <col min="6" max="6" width="17.83203125" style="199" hidden="1" customWidth="1" outlineLevel="1"/>
    <col min="7" max="7" width="27" style="199" hidden="1" customWidth="1" outlineLevel="1"/>
    <col min="8" max="8" width="24.83203125" style="57" hidden="1" customWidth="1" outlineLevel="1"/>
    <col min="9" max="9" width="32.83203125" style="57" hidden="1" customWidth="1" outlineLevel="1"/>
    <col min="10" max="10" width="27.83203125" style="57" hidden="1" customWidth="1" outlineLevel="1"/>
    <col min="11" max="11" width="14.83203125" style="56" bestFit="1" customWidth="1" collapsed="1"/>
    <col min="12" max="12" width="6.5" style="57" bestFit="1" customWidth="1" collapsed="1"/>
    <col min="13" max="13" width="14.6640625" style="58" bestFit="1" customWidth="1"/>
    <col min="14" max="14" width="13.33203125" style="56" customWidth="1"/>
    <col min="15" max="15" width="35" style="56" hidden="1" customWidth="1" outlineLevel="1"/>
    <col min="16" max="16" width="14.6640625" style="56" bestFit="1" customWidth="1" collapsed="1"/>
    <col min="17" max="17" width="14.83203125" style="56" bestFit="1" customWidth="1" collapsed="1"/>
    <col min="18" max="18" width="13.33203125" style="447" hidden="1" customWidth="1"/>
    <col min="19" max="19" width="2.5" style="56" hidden="1" customWidth="1"/>
    <col min="20" max="29" width="13.33203125" style="56" hidden="1" customWidth="1"/>
    <col min="30" max="32" width="0" style="56" hidden="1" customWidth="1"/>
    <col min="33" max="16384" width="13.33203125" style="56"/>
  </cols>
  <sheetData>
    <row r="1" spans="1:19" s="467" customFormat="1" ht="14.25">
      <c r="A1" s="466"/>
      <c r="C1" s="468"/>
      <c r="D1" s="468"/>
      <c r="F1" s="468"/>
      <c r="G1" s="469"/>
      <c r="H1" s="470"/>
      <c r="I1" s="470"/>
      <c r="J1" s="470"/>
      <c r="K1" s="56"/>
      <c r="L1" s="57"/>
      <c r="M1" s="58"/>
      <c r="N1" s="59"/>
    </row>
    <row r="2" spans="1:19" ht="20.25">
      <c r="A2" s="528" t="s">
        <v>1300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6"/>
    </row>
    <row r="3" spans="1:19" ht="9.75" thickBot="1">
      <c r="A3" s="60"/>
      <c r="B3" s="61"/>
      <c r="C3" s="60"/>
      <c r="D3" s="60"/>
      <c r="E3" s="62"/>
      <c r="F3" s="63"/>
      <c r="G3" s="63"/>
      <c r="H3" s="60"/>
      <c r="I3" s="60"/>
      <c r="J3" s="60"/>
      <c r="K3" s="61"/>
      <c r="L3" s="60"/>
      <c r="M3" s="64"/>
      <c r="N3" s="61"/>
      <c r="O3" s="65"/>
      <c r="P3" s="65"/>
      <c r="Q3" s="61"/>
    </row>
    <row r="4" spans="1:19" s="69" customFormat="1" ht="13.5" customHeight="1" thickBot="1">
      <c r="A4" s="523" t="s">
        <v>401</v>
      </c>
      <c r="B4" s="523" t="s">
        <v>402</v>
      </c>
      <c r="C4" s="510"/>
      <c r="D4" s="510"/>
      <c r="E4" s="66" t="s">
        <v>403</v>
      </c>
      <c r="F4" s="67"/>
      <c r="G4" s="67"/>
      <c r="H4" s="67"/>
      <c r="I4" s="67"/>
      <c r="J4" s="67"/>
      <c r="K4" s="68" t="s">
        <v>404</v>
      </c>
      <c r="L4" s="523" t="s">
        <v>405</v>
      </c>
      <c r="M4" s="525"/>
      <c r="N4" s="526"/>
      <c r="O4" s="526"/>
      <c r="P4" s="526"/>
      <c r="Q4" s="527"/>
      <c r="R4" s="448"/>
    </row>
    <row r="5" spans="1:19" s="73" customFormat="1" ht="23.25" customHeight="1" thickBot="1">
      <c r="A5" s="524"/>
      <c r="B5" s="524"/>
      <c r="C5" s="511" t="s">
        <v>1144</v>
      </c>
      <c r="D5" s="511" t="s">
        <v>1145</v>
      </c>
      <c r="E5" s="70" t="s">
        <v>406</v>
      </c>
      <c r="F5" s="71" t="s">
        <v>407</v>
      </c>
      <c r="G5" s="71" t="s">
        <v>408</v>
      </c>
      <c r="H5" s="71" t="s">
        <v>409</v>
      </c>
      <c r="I5" s="71" t="s">
        <v>410</v>
      </c>
      <c r="J5" s="71" t="s">
        <v>411</v>
      </c>
      <c r="K5" s="72" t="s">
        <v>412</v>
      </c>
      <c r="L5" s="524"/>
      <c r="M5" s="71" t="s">
        <v>1222</v>
      </c>
      <c r="N5" s="71" t="s">
        <v>1301</v>
      </c>
      <c r="O5" s="71" t="s">
        <v>413</v>
      </c>
      <c r="P5" s="71" t="s">
        <v>1302</v>
      </c>
      <c r="Q5" s="71" t="s">
        <v>414</v>
      </c>
      <c r="R5" s="71" t="s">
        <v>1145</v>
      </c>
    </row>
    <row r="6" spans="1:19" s="61" customFormat="1" ht="9.75" thickBot="1">
      <c r="A6" s="60"/>
      <c r="B6" s="74"/>
      <c r="C6" s="75"/>
      <c r="D6" s="75"/>
      <c r="E6" s="76"/>
      <c r="F6" s="77"/>
      <c r="G6" s="77"/>
      <c r="H6" s="78"/>
      <c r="I6" s="78"/>
      <c r="J6" s="78"/>
      <c r="K6" s="79"/>
      <c r="L6" s="80"/>
      <c r="M6" s="79">
        <v>0</v>
      </c>
      <c r="N6" s="79">
        <f>IF(J6&lt;=H6,0,IF((J6-H6)&gt;=1,K6*L6*I6,K6*L6*(J6-H6)))</f>
        <v>0</v>
      </c>
      <c r="O6" s="79"/>
      <c r="P6" s="79">
        <f>+M6+N6</f>
        <v>0</v>
      </c>
      <c r="Q6" s="79">
        <f>+K6-P6</f>
        <v>0</v>
      </c>
      <c r="R6" s="79">
        <f>+L6-Q6</f>
        <v>0</v>
      </c>
    </row>
    <row r="7" spans="1:19" ht="9.75" thickBot="1">
      <c r="A7" s="81">
        <v>2081</v>
      </c>
      <c r="B7" s="459" t="s">
        <v>1146</v>
      </c>
      <c r="C7" s="481"/>
      <c r="D7" s="375"/>
      <c r="E7" s="144"/>
      <c r="F7" s="477"/>
      <c r="G7" s="477"/>
      <c r="H7" s="110"/>
      <c r="I7" s="110"/>
      <c r="J7" s="110"/>
      <c r="K7" s="111"/>
      <c r="L7" s="148"/>
      <c r="M7" s="111">
        <v>0</v>
      </c>
      <c r="N7" s="111">
        <f>IF(J7&lt;=H7,0,IF((J7-H7)&gt;=1,K7*L7*I7,K7*L7*(J7-H7)))</f>
        <v>0</v>
      </c>
      <c r="O7" s="111"/>
      <c r="P7" s="111">
        <f>+M7+N7</f>
        <v>0</v>
      </c>
      <c r="Q7" s="111">
        <f>+K7-P7</f>
        <v>0</v>
      </c>
      <c r="R7" s="111">
        <f>+L7-Q7</f>
        <v>0</v>
      </c>
    </row>
    <row r="8" spans="1:19">
      <c r="A8" s="482">
        <v>1</v>
      </c>
      <c r="B8" s="426" t="s">
        <v>1147</v>
      </c>
      <c r="C8" s="88" t="s">
        <v>475</v>
      </c>
      <c r="D8" s="453" t="s">
        <v>1148</v>
      </c>
      <c r="E8" s="89">
        <v>41011</v>
      </c>
      <c r="F8" s="89">
        <v>42004</v>
      </c>
      <c r="G8" s="89">
        <v>42369</v>
      </c>
      <c r="H8" s="161">
        <f>ROUND(((F8-E8)/365),1)</f>
        <v>2.7</v>
      </c>
      <c r="I8" s="91">
        <f>ROUND(((G8-F8)/365),1)</f>
        <v>1</v>
      </c>
      <c r="J8" s="161">
        <v>20</v>
      </c>
      <c r="K8" s="167">
        <v>400000000</v>
      </c>
      <c r="L8" s="93">
        <v>0.05</v>
      </c>
      <c r="M8" s="455">
        <v>40000000</v>
      </c>
      <c r="N8" s="167">
        <f>IF(J8&lt;=H8,K8-M8,IF((J8-H8)&gt;=1,K8*L8*I8,K8*L8*(J8-H8)))</f>
        <v>20000000</v>
      </c>
      <c r="O8" s="92"/>
      <c r="P8" s="92">
        <f>+M8+N8</f>
        <v>60000000</v>
      </c>
      <c r="Q8" s="167">
        <f>+K8-P8</f>
        <v>340000000</v>
      </c>
      <c r="R8" s="167" t="s">
        <v>1148</v>
      </c>
      <c r="S8" s="86"/>
    </row>
    <row r="9" spans="1:19" ht="9.75" thickBot="1">
      <c r="A9" s="140"/>
      <c r="B9" s="141"/>
      <c r="C9" s="142"/>
      <c r="D9" s="143"/>
      <c r="E9" s="144"/>
      <c r="F9" s="145"/>
      <c r="G9" s="144"/>
      <c r="H9" s="146">
        <f>ROUND(((F9-E9)/365),1)</f>
        <v>0</v>
      </c>
      <c r="I9" s="110">
        <f>ROUND(((G9-F9)/365),1)</f>
        <v>0</v>
      </c>
      <c r="J9" s="146"/>
      <c r="K9" s="147"/>
      <c r="L9" s="148"/>
      <c r="M9" s="149">
        <v>0</v>
      </c>
      <c r="N9" s="147">
        <f>IF(J9&lt;=H9,K9-M9,IF((J9-H9)&gt;=1,K9*L9*I9,K9*L9*(J9-H9)))</f>
        <v>0</v>
      </c>
      <c r="O9" s="111"/>
      <c r="P9" s="111">
        <f>+M9+N9</f>
        <v>0</v>
      </c>
      <c r="Q9" s="147">
        <f>+K9-P9</f>
        <v>0</v>
      </c>
      <c r="R9" s="147">
        <f>+L9-Q9</f>
        <v>0</v>
      </c>
      <c r="S9" s="86"/>
    </row>
    <row r="10" spans="1:19" ht="9" customHeight="1" thickBot="1">
      <c r="A10" s="103"/>
      <c r="B10" s="150"/>
      <c r="C10" s="134"/>
      <c r="D10" s="134"/>
      <c r="E10" s="62"/>
      <c r="F10" s="62"/>
      <c r="G10" s="62"/>
      <c r="H10" s="84"/>
      <c r="I10" s="84"/>
      <c r="J10" s="84"/>
      <c r="K10" s="64"/>
      <c r="L10" s="85"/>
      <c r="M10" s="64"/>
      <c r="N10" s="64"/>
      <c r="O10" s="64"/>
      <c r="P10" s="64"/>
      <c r="Q10" s="64"/>
      <c r="R10" s="64"/>
      <c r="S10" s="86"/>
    </row>
    <row r="11" spans="1:19" ht="10.5" thickTop="1" thickBot="1">
      <c r="A11" s="94"/>
      <c r="B11" s="485" t="s">
        <v>224</v>
      </c>
      <c r="C11" s="486"/>
      <c r="D11" s="486"/>
      <c r="E11" s="487"/>
      <c r="F11" s="488"/>
      <c r="G11" s="488"/>
      <c r="H11" s="489">
        <f>ROUND(((G11-E11)/365),1)</f>
        <v>0</v>
      </c>
      <c r="I11" s="489">
        <f>ROUND(((G11-F11)/365),1)</f>
        <v>0</v>
      </c>
      <c r="J11" s="489"/>
      <c r="K11" s="490">
        <f>SUM(K8:K10)</f>
        <v>400000000</v>
      </c>
      <c r="L11" s="491"/>
      <c r="M11" s="490">
        <f t="shared" ref="M11:R11" si="0">SUM(M8:M10)</f>
        <v>40000000</v>
      </c>
      <c r="N11" s="490">
        <f t="shared" si="0"/>
        <v>20000000</v>
      </c>
      <c r="O11" s="490">
        <f t="shared" si="0"/>
        <v>0</v>
      </c>
      <c r="P11" s="490">
        <f t="shared" si="0"/>
        <v>60000000</v>
      </c>
      <c r="Q11" s="492">
        <f t="shared" si="0"/>
        <v>340000000</v>
      </c>
      <c r="R11" s="492">
        <f t="shared" si="0"/>
        <v>0</v>
      </c>
      <c r="S11" s="86"/>
    </row>
    <row r="12" spans="1:19" ht="10.5" thickTop="1" thickBot="1">
      <c r="B12" s="376"/>
      <c r="C12" s="134"/>
      <c r="D12" s="134"/>
      <c r="E12" s="62"/>
      <c r="F12" s="63"/>
      <c r="G12" s="63"/>
      <c r="H12" s="84"/>
      <c r="I12" s="84"/>
      <c r="J12" s="84"/>
      <c r="K12" s="64"/>
      <c r="L12" s="85"/>
      <c r="M12" s="64"/>
      <c r="N12" s="64"/>
      <c r="O12" s="64"/>
      <c r="P12" s="64"/>
      <c r="Q12" s="64"/>
      <c r="R12" s="64"/>
      <c r="S12" s="86"/>
    </row>
    <row r="13" spans="1:19" ht="9.75" thickBot="1">
      <c r="A13" s="81">
        <v>2110</v>
      </c>
      <c r="B13" s="82" t="s">
        <v>415</v>
      </c>
      <c r="C13" s="83"/>
      <c r="D13" s="375"/>
      <c r="E13" s="144"/>
      <c r="F13" s="63"/>
      <c r="G13" s="63"/>
      <c r="H13" s="84"/>
      <c r="I13" s="84"/>
      <c r="J13" s="84"/>
      <c r="K13" s="64"/>
      <c r="L13" s="85"/>
      <c r="M13" s="64">
        <v>0</v>
      </c>
      <c r="N13" s="64">
        <f>IF(J13&lt;=H13,0,IF((J13-H13)&gt;=1,K13*L13*I13,K13*L13*(J13-H13)))</f>
        <v>0</v>
      </c>
      <c r="O13" s="64"/>
      <c r="P13" s="64">
        <f>+M13+N13</f>
        <v>0</v>
      </c>
      <c r="Q13" s="64">
        <f>+K13-P13</f>
        <v>0</v>
      </c>
      <c r="R13" s="64">
        <f>+L13-Q13</f>
        <v>0</v>
      </c>
    </row>
    <row r="14" spans="1:19" s="473" customFormat="1">
      <c r="A14" s="471">
        <v>1</v>
      </c>
      <c r="B14" s="152" t="s">
        <v>416</v>
      </c>
      <c r="C14" s="153"/>
      <c r="D14" s="153"/>
      <c r="E14" s="154">
        <v>36647</v>
      </c>
      <c r="F14" s="154">
        <v>42004</v>
      </c>
      <c r="G14" s="154">
        <v>42369</v>
      </c>
      <c r="H14" s="155">
        <f>ROUND(((F14-E14)/365),1)</f>
        <v>14.7</v>
      </c>
      <c r="I14" s="155">
        <f>ROUND(((G14-F14)/365),1)</f>
        <v>1</v>
      </c>
      <c r="J14" s="155" t="e">
        <f>100/L14/100</f>
        <v>#DIV/0!</v>
      </c>
      <c r="K14" s="472">
        <v>112432034</v>
      </c>
      <c r="L14" s="156"/>
      <c r="M14" s="157">
        <v>0</v>
      </c>
      <c r="N14" s="157"/>
      <c r="O14" s="157"/>
      <c r="P14" s="157">
        <f>+M14+N14</f>
        <v>0</v>
      </c>
      <c r="Q14" s="157"/>
      <c r="R14" s="157"/>
    </row>
    <row r="15" spans="1:19" s="475" customFormat="1" ht="9.75" thickBot="1">
      <c r="A15" s="474">
        <v>1</v>
      </c>
      <c r="B15" s="188" t="s">
        <v>417</v>
      </c>
      <c r="C15" s="189"/>
      <c r="D15" s="189"/>
      <c r="E15" s="190">
        <v>38595</v>
      </c>
      <c r="F15" s="190">
        <v>42004</v>
      </c>
      <c r="G15" s="190">
        <v>42369</v>
      </c>
      <c r="H15" s="192">
        <f>ROUND(((F15-E15)/365),1)</f>
        <v>9.3000000000000007</v>
      </c>
      <c r="I15" s="192">
        <f>ROUND(((G15-F15)/365),1)</f>
        <v>1</v>
      </c>
      <c r="J15" s="192" t="e">
        <f>100/L15/100</f>
        <v>#DIV/0!</v>
      </c>
      <c r="K15" s="193">
        <v>16800000</v>
      </c>
      <c r="L15" s="194"/>
      <c r="M15" s="193"/>
      <c r="N15" s="193"/>
      <c r="O15" s="193"/>
      <c r="P15" s="193"/>
      <c r="Q15" s="193"/>
      <c r="R15" s="193"/>
    </row>
    <row r="16" spans="1:19" ht="9.75" thickBot="1">
      <c r="B16" s="87"/>
      <c r="C16" s="88"/>
      <c r="D16" s="88"/>
      <c r="E16" s="89"/>
      <c r="F16" s="90"/>
      <c r="G16" s="90"/>
      <c r="H16" s="91">
        <f>ROUND(((G16-E16)/365),1)</f>
        <v>0</v>
      </c>
      <c r="I16" s="91">
        <f>ROUND(((G16-F16)/365),1)</f>
        <v>0</v>
      </c>
      <c r="J16" s="91"/>
      <c r="K16" s="92"/>
      <c r="L16" s="93"/>
      <c r="M16" s="92">
        <v>0</v>
      </c>
      <c r="N16" s="92"/>
      <c r="O16" s="92"/>
      <c r="P16" s="92">
        <f>+M16+N16</f>
        <v>0</v>
      </c>
      <c r="Q16" s="92"/>
      <c r="R16" s="92"/>
    </row>
    <row r="17" spans="1:32" ht="10.5" thickTop="1" thickBot="1">
      <c r="A17" s="94"/>
      <c r="B17" s="95" t="s">
        <v>224</v>
      </c>
      <c r="C17" s="96"/>
      <c r="D17" s="96"/>
      <c r="E17" s="97"/>
      <c r="F17" s="98"/>
      <c r="G17" s="98"/>
      <c r="H17" s="99">
        <f>ROUND(((G17-E17)/365),1)</f>
        <v>0</v>
      </c>
      <c r="I17" s="99">
        <f>ROUND(((G17-F17)/365),1)</f>
        <v>0</v>
      </c>
      <c r="J17" s="99"/>
      <c r="K17" s="100">
        <f>SUM(K14:K16)</f>
        <v>129232034</v>
      </c>
      <c r="L17" s="101"/>
      <c r="M17" s="100">
        <v>0</v>
      </c>
      <c r="N17" s="100">
        <f>SUM(N14:N16)</f>
        <v>0</v>
      </c>
      <c r="O17" s="100">
        <f>SUM(O14:O16)</f>
        <v>0</v>
      </c>
      <c r="P17" s="100">
        <f>SUM(P14:P16)</f>
        <v>0</v>
      </c>
      <c r="Q17" s="102">
        <f>SUM(Q14:Q16)</f>
        <v>0</v>
      </c>
      <c r="R17" s="102">
        <f>SUM(R14:R16)</f>
        <v>0</v>
      </c>
    </row>
    <row r="18" spans="1:32" ht="10.5" thickTop="1" thickBot="1">
      <c r="A18" s="94"/>
      <c r="B18" s="103"/>
      <c r="C18" s="103"/>
      <c r="D18" s="103"/>
      <c r="E18" s="104"/>
      <c r="F18" s="105"/>
      <c r="G18" s="105"/>
      <c r="H18" s="106"/>
      <c r="I18" s="106"/>
      <c r="J18" s="106"/>
      <c r="K18" s="107"/>
      <c r="L18" s="108"/>
      <c r="M18" s="107"/>
      <c r="N18" s="107"/>
      <c r="O18" s="107"/>
      <c r="P18" s="107"/>
      <c r="Q18" s="107"/>
      <c r="R18" s="107"/>
    </row>
    <row r="19" spans="1:32" ht="9.75" thickBot="1">
      <c r="A19" s="68">
        <v>2121</v>
      </c>
      <c r="B19" s="82" t="s">
        <v>1223</v>
      </c>
      <c r="C19" s="109"/>
      <c r="D19" s="109"/>
      <c r="E19" s="104"/>
      <c r="F19" s="105"/>
      <c r="G19" s="105"/>
      <c r="H19" s="425">
        <f>ROUND(((G19-E19)/365),1)</f>
        <v>0</v>
      </c>
      <c r="I19" s="106">
        <f t="shared" ref="I19:I24" si="1">ROUND(((G19-F19)/365),1)</f>
        <v>0</v>
      </c>
      <c r="J19" s="106"/>
      <c r="K19" s="176"/>
      <c r="L19" s="177"/>
      <c r="M19" s="176"/>
      <c r="N19" s="176"/>
      <c r="O19" s="107"/>
      <c r="P19" s="107"/>
      <c r="Q19" s="107"/>
      <c r="R19" s="107"/>
      <c r="S19" s="158"/>
      <c r="T19" s="109" t="s">
        <v>538</v>
      </c>
      <c r="U19" s="109" t="s">
        <v>1224</v>
      </c>
      <c r="V19" s="109" t="s">
        <v>502</v>
      </c>
      <c r="W19" s="109" t="s">
        <v>420</v>
      </c>
      <c r="X19" s="109" t="s">
        <v>1225</v>
      </c>
      <c r="Y19" s="109" t="s">
        <v>164</v>
      </c>
      <c r="Z19" s="109" t="s">
        <v>602</v>
      </c>
      <c r="AA19" s="109" t="s">
        <v>537</v>
      </c>
      <c r="AB19" s="109" t="s">
        <v>456</v>
      </c>
      <c r="AC19" s="109" t="s">
        <v>1303</v>
      </c>
      <c r="AD19" s="109" t="s">
        <v>1304</v>
      </c>
      <c r="AE19" s="69" t="s">
        <v>968</v>
      </c>
    </row>
    <row r="20" spans="1:32">
      <c r="A20" s="151">
        <v>2</v>
      </c>
      <c r="B20" s="152" t="s">
        <v>1226</v>
      </c>
      <c r="C20" s="153"/>
      <c r="D20" s="153" t="s">
        <v>420</v>
      </c>
      <c r="E20" s="154">
        <v>41919</v>
      </c>
      <c r="F20" s="154">
        <v>42004</v>
      </c>
      <c r="G20" s="154">
        <v>42369</v>
      </c>
      <c r="H20" s="155">
        <f>ROUND(((F20-E20)/365),1)</f>
        <v>0.2</v>
      </c>
      <c r="I20" s="155">
        <f t="shared" si="1"/>
        <v>1</v>
      </c>
      <c r="J20" s="155">
        <f>100/L20/100</f>
        <v>10</v>
      </c>
      <c r="K20" s="157">
        <v>114606060.56999999</v>
      </c>
      <c r="L20" s="156">
        <v>0.1</v>
      </c>
      <c r="M20" s="157">
        <v>2292121.2113999999</v>
      </c>
      <c r="N20" s="157">
        <f>IF(J20&lt;=H20,K20-M20,IF((J20-H20)&gt;=1,K20*L20*I20,K20*L20*(J20-H20)))</f>
        <v>11460606.057</v>
      </c>
      <c r="O20" s="157"/>
      <c r="P20" s="165">
        <f>+M20+N20</f>
        <v>13752727.2684</v>
      </c>
      <c r="Q20" s="157">
        <f>+K20-P20</f>
        <v>100853333.30159999</v>
      </c>
      <c r="R20" s="157" t="str">
        <f>+D20</f>
        <v>CULT</v>
      </c>
      <c r="S20" s="502">
        <f>+N20-AE20</f>
        <v>0</v>
      </c>
      <c r="T20" s="503">
        <f>IF(ISNA(INDEX(coefficient,MATCH($R20,postes,0),MATCH(T$19,centres,0))),0,(INDEX(coefficient,MATCH($R20,postes,0),MATCH(T$19,centres,0))*$N20))</f>
        <v>0</v>
      </c>
      <c r="U20" s="503"/>
      <c r="V20" s="503">
        <f t="shared" ref="V20:AD23" si="2">IF(ISNA(INDEX(coefficient,MATCH($R20,postes,0),MATCH(V$19,centres,0))),0,(INDEX(coefficient,MATCH($R20,postes,0),MATCH(V$19,centres,0))*$N20))</f>
        <v>0</v>
      </c>
      <c r="W20" s="503">
        <f t="shared" si="2"/>
        <v>11460606.057</v>
      </c>
      <c r="X20" s="503">
        <f t="shared" si="2"/>
        <v>0</v>
      </c>
      <c r="Y20" s="503">
        <f t="shared" si="2"/>
        <v>0</v>
      </c>
      <c r="Z20" s="503">
        <f t="shared" si="2"/>
        <v>0</v>
      </c>
      <c r="AA20" s="503">
        <f t="shared" si="2"/>
        <v>0</v>
      </c>
      <c r="AB20" s="503">
        <f t="shared" si="2"/>
        <v>0</v>
      </c>
      <c r="AC20" s="503">
        <f t="shared" si="2"/>
        <v>0</v>
      </c>
      <c r="AD20" s="503">
        <f>IF(ISNA(INDEX(coefficient,MATCH($R20,postes,0),MATCH(AD$19,centres,0))),0,(INDEX(coefficient,MATCH($R20,postes,0),MATCH(AD$19,centres,0))*$N20))</f>
        <v>0</v>
      </c>
      <c r="AE20" s="58">
        <f>SUM(T20:AD20)</f>
        <v>11460606.057</v>
      </c>
      <c r="AF20" s="58"/>
    </row>
    <row r="21" spans="1:32">
      <c r="A21" s="452">
        <v>2</v>
      </c>
      <c r="B21" s="426" t="s">
        <v>1227</v>
      </c>
      <c r="C21" s="453"/>
      <c r="D21" s="453" t="s">
        <v>420</v>
      </c>
      <c r="E21" s="454">
        <v>41950</v>
      </c>
      <c r="F21" s="454">
        <v>42004</v>
      </c>
      <c r="G21" s="454">
        <v>42369</v>
      </c>
      <c r="H21" s="161">
        <f>ROUND(((F21-E21)/365),1)</f>
        <v>0.1</v>
      </c>
      <c r="I21" s="161">
        <f t="shared" si="1"/>
        <v>1</v>
      </c>
      <c r="J21" s="161">
        <f>100/L21/100</f>
        <v>10</v>
      </c>
      <c r="K21" s="128">
        <v>28765841.109999999</v>
      </c>
      <c r="L21" s="164">
        <v>0.1</v>
      </c>
      <c r="M21" s="128">
        <v>287658.41110000003</v>
      </c>
      <c r="N21" s="128">
        <f>IF(J21&lt;=H21,K21-M21,IF((J21-H21)&gt;=1,K21*L21*I21,K21*L21*(J21-H21)))</f>
        <v>2876584.111</v>
      </c>
      <c r="O21" s="167"/>
      <c r="P21" s="455">
        <f>+M21+N21</f>
        <v>3164242.5221000002</v>
      </c>
      <c r="Q21" s="167">
        <f>+K21-P21</f>
        <v>25601598.587899998</v>
      </c>
      <c r="R21" s="167" t="s">
        <v>420</v>
      </c>
      <c r="S21" s="502">
        <f>+N21-AE21</f>
        <v>0</v>
      </c>
      <c r="T21" s="128">
        <f>IF(ISNA(INDEX(coefficient,MATCH($R21,postes,0),MATCH(T$19,centres,0))),0,(INDEX(coefficient,MATCH($R21,postes,0),MATCH(T$19,centres,0))*$N21))</f>
        <v>0</v>
      </c>
      <c r="U21" s="128"/>
      <c r="V21" s="128">
        <f t="shared" si="2"/>
        <v>0</v>
      </c>
      <c r="W21" s="128">
        <f t="shared" si="2"/>
        <v>2876584.111</v>
      </c>
      <c r="X21" s="128">
        <f t="shared" si="2"/>
        <v>0</v>
      </c>
      <c r="Y21" s="128">
        <f t="shared" si="2"/>
        <v>0</v>
      </c>
      <c r="Z21" s="128">
        <f t="shared" si="2"/>
        <v>0</v>
      </c>
      <c r="AA21" s="128">
        <f t="shared" si="2"/>
        <v>0</v>
      </c>
      <c r="AB21" s="128">
        <f t="shared" si="2"/>
        <v>0</v>
      </c>
      <c r="AC21" s="128">
        <f t="shared" si="2"/>
        <v>0</v>
      </c>
      <c r="AD21" s="128">
        <f t="shared" si="2"/>
        <v>0</v>
      </c>
      <c r="AE21" s="58">
        <f>SUM(T21:AD21)</f>
        <v>2876584.111</v>
      </c>
      <c r="AF21" s="58"/>
    </row>
    <row r="22" spans="1:32">
      <c r="A22" s="452">
        <v>1</v>
      </c>
      <c r="B22" s="426" t="s">
        <v>1228</v>
      </c>
      <c r="C22" s="453"/>
      <c r="D22" s="453" t="s">
        <v>420</v>
      </c>
      <c r="E22" s="454">
        <v>41950</v>
      </c>
      <c r="F22" s="454">
        <v>42004</v>
      </c>
      <c r="G22" s="454">
        <v>42369</v>
      </c>
      <c r="H22" s="161">
        <f>ROUND(((F22-E22)/365),1)</f>
        <v>0.1</v>
      </c>
      <c r="I22" s="161">
        <f t="shared" si="1"/>
        <v>1</v>
      </c>
      <c r="J22" s="161">
        <f>100/L22/100</f>
        <v>10</v>
      </c>
      <c r="K22" s="128">
        <v>8420523.8300000001</v>
      </c>
      <c r="L22" s="164">
        <v>0.1</v>
      </c>
      <c r="M22" s="128">
        <v>84205.238300000012</v>
      </c>
      <c r="N22" s="128">
        <f>IF(J22&lt;=H22,K22-M22,IF((J22-H22)&gt;=1,K22*L22*I22,K22*L22*(J22-H22)))</f>
        <v>842052.38300000003</v>
      </c>
      <c r="O22" s="167"/>
      <c r="P22" s="455">
        <f>+M22+N22</f>
        <v>926257.6213</v>
      </c>
      <c r="Q22" s="167">
        <f>+K22-P22</f>
        <v>7494266.2087000003</v>
      </c>
      <c r="R22" s="167" t="s">
        <v>420</v>
      </c>
      <c r="S22" s="502">
        <f>+N22-AE22</f>
        <v>0</v>
      </c>
      <c r="T22" s="128">
        <f>IF(ISNA(INDEX(coefficient,MATCH($R22,postes,0),MATCH(T$19,centres,0))),0,(INDEX(coefficient,MATCH($R22,postes,0),MATCH(T$19,centres,0))*$N22))</f>
        <v>0</v>
      </c>
      <c r="U22" s="128"/>
      <c r="V22" s="128">
        <f t="shared" si="2"/>
        <v>0</v>
      </c>
      <c r="W22" s="128">
        <f t="shared" si="2"/>
        <v>842052.38300000003</v>
      </c>
      <c r="X22" s="128">
        <f t="shared" si="2"/>
        <v>0</v>
      </c>
      <c r="Y22" s="128">
        <f t="shared" si="2"/>
        <v>0</v>
      </c>
      <c r="Z22" s="128">
        <f t="shared" si="2"/>
        <v>0</v>
      </c>
      <c r="AA22" s="128">
        <f t="shared" si="2"/>
        <v>0</v>
      </c>
      <c r="AB22" s="128">
        <f t="shared" si="2"/>
        <v>0</v>
      </c>
      <c r="AC22" s="128">
        <f t="shared" si="2"/>
        <v>0</v>
      </c>
      <c r="AD22" s="128">
        <f t="shared" si="2"/>
        <v>0</v>
      </c>
      <c r="AE22" s="58">
        <f>SUM(T22:AD22)</f>
        <v>842052.38300000003</v>
      </c>
      <c r="AF22" s="58"/>
    </row>
    <row r="23" spans="1:32">
      <c r="A23" s="452">
        <v>2</v>
      </c>
      <c r="B23" s="426" t="s">
        <v>1229</v>
      </c>
      <c r="C23" s="453"/>
      <c r="D23" s="453" t="s">
        <v>420</v>
      </c>
      <c r="E23" s="454">
        <v>41960</v>
      </c>
      <c r="F23" s="454">
        <v>42004</v>
      </c>
      <c r="G23" s="454">
        <v>42369</v>
      </c>
      <c r="H23" s="161">
        <f>ROUND(((F23-E23)/365),1)</f>
        <v>0.1</v>
      </c>
      <c r="I23" s="161">
        <f t="shared" si="1"/>
        <v>1</v>
      </c>
      <c r="J23" s="161">
        <f>100/L23/100</f>
        <v>10</v>
      </c>
      <c r="K23" s="130">
        <v>6641410.0999999996</v>
      </c>
      <c r="L23" s="164">
        <v>0.1</v>
      </c>
      <c r="M23" s="131">
        <v>66414.10100000001</v>
      </c>
      <c r="N23" s="128">
        <f>IF(J23&lt;=H23,K23-M23,IF((J23-H23)&gt;=1,K23*L23*I23,K23*L23*(J23-H23)))</f>
        <v>664141.01</v>
      </c>
      <c r="O23" s="167"/>
      <c r="P23" s="455">
        <f>+M23+N23</f>
        <v>730555.11100000003</v>
      </c>
      <c r="Q23" s="167">
        <f>+K23-P23</f>
        <v>5910854.9890000001</v>
      </c>
      <c r="R23" s="167" t="s">
        <v>420</v>
      </c>
      <c r="S23" s="502">
        <f>+N23-AE23</f>
        <v>0</v>
      </c>
      <c r="T23" s="128">
        <f>IF(ISNA(INDEX(coefficient,MATCH($R23,postes,0),MATCH(T$19,centres,0))),0,(INDEX(coefficient,MATCH($R23,postes,0),MATCH(T$19,centres,0))*$N23))</f>
        <v>0</v>
      </c>
      <c r="U23" s="128"/>
      <c r="V23" s="128">
        <f t="shared" si="2"/>
        <v>0</v>
      </c>
      <c r="W23" s="128">
        <f t="shared" si="2"/>
        <v>664141.01</v>
      </c>
      <c r="X23" s="128">
        <f t="shared" si="2"/>
        <v>0</v>
      </c>
      <c r="Y23" s="128">
        <f t="shared" si="2"/>
        <v>0</v>
      </c>
      <c r="Z23" s="128">
        <f t="shared" si="2"/>
        <v>0</v>
      </c>
      <c r="AA23" s="128">
        <f t="shared" si="2"/>
        <v>0</v>
      </c>
      <c r="AB23" s="128">
        <f t="shared" si="2"/>
        <v>0</v>
      </c>
      <c r="AC23" s="128">
        <f t="shared" si="2"/>
        <v>0</v>
      </c>
      <c r="AD23" s="128">
        <f t="shared" si="2"/>
        <v>0</v>
      </c>
      <c r="AE23" s="58">
        <f>SUM(T23:AD23)</f>
        <v>664141.01</v>
      </c>
      <c r="AF23" s="58"/>
    </row>
    <row r="24" spans="1:32" ht="9" customHeight="1" thickBot="1">
      <c r="A24" s="187"/>
      <c r="B24" s="141"/>
      <c r="C24" s="189"/>
      <c r="D24" s="189"/>
      <c r="E24" s="190"/>
      <c r="F24" s="190"/>
      <c r="G24" s="190"/>
      <c r="H24" s="192">
        <f>ROUND(((F24-E24)/365),1)</f>
        <v>0</v>
      </c>
      <c r="I24" s="192">
        <f t="shared" si="1"/>
        <v>0</v>
      </c>
      <c r="J24" s="192"/>
      <c r="K24" s="195"/>
      <c r="L24" s="194"/>
      <c r="M24" s="460">
        <v>0</v>
      </c>
      <c r="N24" s="193">
        <f>IF(J24&lt;=H24,0,IF((J24-H24)&gt;=1,K24*L24*I24,K24*L24*(J24-H24)))</f>
        <v>0</v>
      </c>
      <c r="O24" s="193"/>
      <c r="P24" s="195">
        <f>+M24+N24</f>
        <v>0</v>
      </c>
      <c r="Q24" s="193">
        <f>+K24-P24</f>
        <v>0</v>
      </c>
      <c r="R24" s="193">
        <f>+L24-Q24</f>
        <v>0</v>
      </c>
      <c r="S24" s="158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58">
        <f>SUM(T24:AB24)</f>
        <v>0</v>
      </c>
      <c r="AF24" s="58"/>
    </row>
    <row r="25" spans="1:32" ht="11.25" customHeight="1" thickBot="1">
      <c r="A25" s="60"/>
      <c r="B25" s="150"/>
      <c r="C25" s="134"/>
      <c r="D25" s="134"/>
      <c r="E25" s="62"/>
      <c r="F25" s="63"/>
      <c r="G25" s="63"/>
      <c r="H25" s="84"/>
      <c r="I25" s="84"/>
      <c r="J25" s="84"/>
      <c r="K25" s="64"/>
      <c r="L25" s="85"/>
      <c r="M25" s="64"/>
      <c r="N25" s="64"/>
      <c r="O25" s="64"/>
      <c r="P25" s="64"/>
      <c r="Q25" s="137"/>
      <c r="R25" s="137"/>
      <c r="S25" s="158"/>
      <c r="AE25" s="58">
        <f>SUM(AE20:AE24)</f>
        <v>15843383.560999999</v>
      </c>
      <c r="AF25" s="58"/>
    </row>
    <row r="26" spans="1:32" ht="10.5" thickTop="1" thickBot="1">
      <c r="A26" s="94"/>
      <c r="B26" s="95" t="s">
        <v>224</v>
      </c>
      <c r="C26" s="96"/>
      <c r="D26" s="96"/>
      <c r="E26" s="97"/>
      <c r="F26" s="98"/>
      <c r="G26" s="98"/>
      <c r="H26" s="99"/>
      <c r="I26" s="99"/>
      <c r="J26" s="99"/>
      <c r="K26" s="100">
        <f>SUM(K20:K24)</f>
        <v>158433835.61000001</v>
      </c>
      <c r="L26" s="101"/>
      <c r="M26" s="100">
        <f>SUM(M20:M24)</f>
        <v>2730398.9617999997</v>
      </c>
      <c r="N26" s="100">
        <f>SUM(N20:N24)</f>
        <v>15843383.560999999</v>
      </c>
      <c r="O26" s="100" t="e">
        <f>SUM(#REF!)</f>
        <v>#REF!</v>
      </c>
      <c r="P26" s="100">
        <f>SUM(P20:P24)</f>
        <v>18573782.522800002</v>
      </c>
      <c r="Q26" s="100">
        <f>SUM(Q20:Q24)</f>
        <v>139860053.08719999</v>
      </c>
      <c r="R26" s="100">
        <f>SUM(R20:R24)</f>
        <v>0</v>
      </c>
      <c r="S26" s="158">
        <f>+N26-AE26</f>
        <v>0</v>
      </c>
      <c r="T26" s="100">
        <f>SUM(T20:T24)</f>
        <v>0</v>
      </c>
      <c r="U26" s="100"/>
      <c r="V26" s="100">
        <f t="shared" ref="V26:AB26" si="3">SUM(V20:V24)</f>
        <v>0</v>
      </c>
      <c r="W26" s="100">
        <f t="shared" si="3"/>
        <v>15843383.560999999</v>
      </c>
      <c r="X26" s="100">
        <f t="shared" si="3"/>
        <v>0</v>
      </c>
      <c r="Y26" s="100">
        <f t="shared" si="3"/>
        <v>0</v>
      </c>
      <c r="Z26" s="100">
        <f t="shared" si="3"/>
        <v>0</v>
      </c>
      <c r="AA26" s="100">
        <f t="shared" si="3"/>
        <v>0</v>
      </c>
      <c r="AB26" s="100">
        <f t="shared" si="3"/>
        <v>0</v>
      </c>
      <c r="AC26" s="100">
        <f>SUM(AC20:AC24)</f>
        <v>0</v>
      </c>
      <c r="AD26" s="100">
        <f>SUM(AD20:AD24)</f>
        <v>0</v>
      </c>
      <c r="AE26" s="58">
        <f>SUM(T26:AD26)</f>
        <v>15843383.560999999</v>
      </c>
      <c r="AF26" s="58"/>
    </row>
    <row r="27" spans="1:32" ht="10.5" thickTop="1" thickBot="1">
      <c r="A27" s="94"/>
      <c r="B27" s="103"/>
      <c r="C27" s="103"/>
      <c r="D27" s="103"/>
      <c r="E27" s="104"/>
      <c r="F27" s="105"/>
      <c r="G27" s="105"/>
      <c r="H27" s="106"/>
      <c r="I27" s="106"/>
      <c r="J27" s="106"/>
      <c r="K27" s="107"/>
      <c r="L27" s="108"/>
      <c r="M27" s="107"/>
      <c r="N27" s="107"/>
      <c r="O27" s="107"/>
      <c r="P27" s="107"/>
      <c r="Q27" s="107"/>
      <c r="R27" s="107"/>
      <c r="AF27" s="58"/>
    </row>
    <row r="28" spans="1:32" ht="9.75" thickBot="1">
      <c r="A28" s="68">
        <v>2123</v>
      </c>
      <c r="B28" s="82" t="s">
        <v>0</v>
      </c>
      <c r="C28" s="109"/>
      <c r="D28" s="109"/>
      <c r="E28" s="104"/>
      <c r="F28" s="105"/>
      <c r="G28" s="105"/>
      <c r="H28" s="425">
        <f>ROUND(((G28-E28)/365),1)</f>
        <v>0</v>
      </c>
      <c r="I28" s="106">
        <f t="shared" ref="I28:I34" si="4">ROUND(((G28-F28)/365),1)</f>
        <v>0</v>
      </c>
      <c r="J28" s="106"/>
      <c r="K28" s="176"/>
      <c r="L28" s="177"/>
      <c r="M28" s="176"/>
      <c r="N28" s="176"/>
      <c r="O28" s="107"/>
      <c r="P28" s="107"/>
      <c r="Q28" s="107"/>
      <c r="R28" s="107"/>
      <c r="S28" s="158"/>
      <c r="T28" s="504"/>
      <c r="U28" s="504"/>
      <c r="V28" s="504"/>
      <c r="W28" s="504"/>
      <c r="X28" s="504"/>
      <c r="Y28" s="504"/>
      <c r="Z28" s="504"/>
      <c r="AA28" s="504"/>
      <c r="AB28" s="504"/>
      <c r="AC28" s="504"/>
      <c r="AD28" s="504"/>
      <c r="AF28" s="58"/>
    </row>
    <row r="29" spans="1:32">
      <c r="A29" s="151">
        <v>1</v>
      </c>
      <c r="B29" s="152" t="s">
        <v>1</v>
      </c>
      <c r="C29" s="153"/>
      <c r="D29" s="153" t="s">
        <v>831</v>
      </c>
      <c r="E29" s="154">
        <v>40512</v>
      </c>
      <c r="F29" s="154">
        <v>42004</v>
      </c>
      <c r="G29" s="154">
        <v>42369</v>
      </c>
      <c r="H29" s="155">
        <f t="shared" ref="H29:I46" si="5">ROUND(((F29-E29)/365),1)</f>
        <v>4.0999999999999996</v>
      </c>
      <c r="I29" s="155">
        <f t="shared" si="4"/>
        <v>1</v>
      </c>
      <c r="J29" s="155">
        <f t="shared" ref="J29:J41" si="6">100/L29/100</f>
        <v>10</v>
      </c>
      <c r="K29" s="157">
        <v>2066033.34</v>
      </c>
      <c r="L29" s="156">
        <v>0.1</v>
      </c>
      <c r="M29" s="157">
        <v>847073.66940000013</v>
      </c>
      <c r="N29" s="157">
        <f t="shared" ref="N29:N41" si="7">IF(J29&lt;=H29,K29-M29,IF((J29-H29)&gt;=1,K29*L29*I29,K29*L29*(J29-H29)))</f>
        <v>206603.33400000003</v>
      </c>
      <c r="O29" s="157"/>
      <c r="P29" s="165">
        <f t="shared" ref="P29:P46" si="8">+M29+N29</f>
        <v>1053677.0034000003</v>
      </c>
      <c r="Q29" s="157">
        <f t="shared" ref="Q29:Q46" si="9">+K29-P29</f>
        <v>1012356.3365999998</v>
      </c>
      <c r="R29" s="157" t="s">
        <v>602</v>
      </c>
      <c r="S29" s="502">
        <f t="shared" ref="S29:S37" si="10">+N29-AE29</f>
        <v>0</v>
      </c>
      <c r="T29" s="503">
        <f t="shared" ref="T29:T45" si="11">IF(ISNA(INDEX(coefficient,MATCH($R29,postes,0),MATCH(T$19,centres,0))),0,(INDEX(coefficient,MATCH($R29,postes,0),MATCH(T$19,centres,0))*$N29))</f>
        <v>0</v>
      </c>
      <c r="U29" s="503"/>
      <c r="V29" s="503">
        <f t="shared" ref="V29:AD44" si="12">IF(ISNA(INDEX(coefficient,MATCH($R29,postes,0),MATCH(V$19,centres,0))),0,(INDEX(coefficient,MATCH($R29,postes,0),MATCH(V$19,centres,0))*$N29))</f>
        <v>0</v>
      </c>
      <c r="W29" s="503">
        <f t="shared" si="12"/>
        <v>0</v>
      </c>
      <c r="X29" s="503">
        <f t="shared" si="12"/>
        <v>0</v>
      </c>
      <c r="Y29" s="503">
        <f t="shared" si="12"/>
        <v>0</v>
      </c>
      <c r="Z29" s="503">
        <f t="shared" si="12"/>
        <v>206603.33400000003</v>
      </c>
      <c r="AA29" s="503">
        <f t="shared" si="12"/>
        <v>0</v>
      </c>
      <c r="AB29" s="503">
        <f t="shared" si="12"/>
        <v>0</v>
      </c>
      <c r="AC29" s="503">
        <f t="shared" si="12"/>
        <v>0</v>
      </c>
      <c r="AD29" s="503">
        <f t="shared" si="12"/>
        <v>0</v>
      </c>
      <c r="AE29" s="58">
        <f t="shared" ref="AE29:AE45" si="13">SUM(T29:AD29)</f>
        <v>206603.33400000003</v>
      </c>
      <c r="AF29" s="58"/>
    </row>
    <row r="30" spans="1:32">
      <c r="A30" s="452">
        <v>1</v>
      </c>
      <c r="B30" s="426" t="s">
        <v>1068</v>
      </c>
      <c r="C30" s="453" t="s">
        <v>558</v>
      </c>
      <c r="D30" s="453" t="s">
        <v>456</v>
      </c>
      <c r="E30" s="454">
        <v>40857</v>
      </c>
      <c r="F30" s="454">
        <v>42004</v>
      </c>
      <c r="G30" s="454">
        <v>42369</v>
      </c>
      <c r="H30" s="161">
        <f t="shared" si="5"/>
        <v>3.1</v>
      </c>
      <c r="I30" s="161">
        <f t="shared" si="4"/>
        <v>1</v>
      </c>
      <c r="J30" s="161">
        <f t="shared" si="6"/>
        <v>10</v>
      </c>
      <c r="K30" s="128">
        <v>833333.33</v>
      </c>
      <c r="L30" s="164">
        <v>0.1</v>
      </c>
      <c r="M30" s="128">
        <v>258333.33230000001</v>
      </c>
      <c r="N30" s="128">
        <f t="shared" si="7"/>
        <v>83333.332999999999</v>
      </c>
      <c r="O30" s="167"/>
      <c r="P30" s="455">
        <f t="shared" si="8"/>
        <v>341666.66529999999</v>
      </c>
      <c r="Q30" s="167">
        <f t="shared" si="9"/>
        <v>491666.66469999996</v>
      </c>
      <c r="R30" s="167" t="s">
        <v>456</v>
      </c>
      <c r="S30" s="502">
        <f t="shared" si="10"/>
        <v>0</v>
      </c>
      <c r="T30" s="128">
        <f t="shared" si="11"/>
        <v>0</v>
      </c>
      <c r="U30" s="128"/>
      <c r="V30" s="128">
        <f t="shared" si="12"/>
        <v>0</v>
      </c>
      <c r="W30" s="128">
        <f t="shared" si="12"/>
        <v>0</v>
      </c>
      <c r="X30" s="128">
        <f t="shared" si="12"/>
        <v>0</v>
      </c>
      <c r="Y30" s="128">
        <f t="shared" si="12"/>
        <v>0</v>
      </c>
      <c r="Z30" s="128">
        <f t="shared" si="12"/>
        <v>0</v>
      </c>
      <c r="AA30" s="128">
        <f t="shared" si="12"/>
        <v>0</v>
      </c>
      <c r="AB30" s="128">
        <f t="shared" si="12"/>
        <v>83333.332999999999</v>
      </c>
      <c r="AC30" s="128">
        <f t="shared" si="12"/>
        <v>0</v>
      </c>
      <c r="AD30" s="128">
        <f t="shared" si="12"/>
        <v>0</v>
      </c>
      <c r="AE30" s="58">
        <f t="shared" si="13"/>
        <v>83333.332999999999</v>
      </c>
      <c r="AF30" s="58"/>
    </row>
    <row r="31" spans="1:32">
      <c r="A31" s="452">
        <v>1</v>
      </c>
      <c r="B31" s="426" t="s">
        <v>1069</v>
      </c>
      <c r="C31" s="453" t="s">
        <v>1070</v>
      </c>
      <c r="D31" s="453" t="s">
        <v>456</v>
      </c>
      <c r="E31" s="454">
        <v>40908</v>
      </c>
      <c r="F31" s="454">
        <v>42004</v>
      </c>
      <c r="G31" s="454">
        <v>42369</v>
      </c>
      <c r="H31" s="161">
        <f t="shared" si="5"/>
        <v>3</v>
      </c>
      <c r="I31" s="161">
        <f t="shared" si="4"/>
        <v>1</v>
      </c>
      <c r="J31" s="161">
        <f t="shared" si="6"/>
        <v>10</v>
      </c>
      <c r="K31" s="128">
        <v>6966103.0999999996</v>
      </c>
      <c r="L31" s="164">
        <v>0.1</v>
      </c>
      <c r="M31" s="128">
        <v>2089830.9300000002</v>
      </c>
      <c r="N31" s="128">
        <f t="shared" si="7"/>
        <v>696610.31</v>
      </c>
      <c r="O31" s="167"/>
      <c r="P31" s="455">
        <f t="shared" si="8"/>
        <v>2786441.24</v>
      </c>
      <c r="Q31" s="167">
        <f t="shared" si="9"/>
        <v>4179661.8599999994</v>
      </c>
      <c r="R31" s="167" t="s">
        <v>456</v>
      </c>
      <c r="S31" s="502">
        <f t="shared" si="10"/>
        <v>0</v>
      </c>
      <c r="T31" s="128">
        <f t="shared" si="11"/>
        <v>0</v>
      </c>
      <c r="U31" s="128"/>
      <c r="V31" s="128">
        <f t="shared" si="12"/>
        <v>0</v>
      </c>
      <c r="W31" s="128">
        <f t="shared" si="12"/>
        <v>0</v>
      </c>
      <c r="X31" s="128">
        <f t="shared" si="12"/>
        <v>0</v>
      </c>
      <c r="Y31" s="128">
        <f t="shared" si="12"/>
        <v>0</v>
      </c>
      <c r="Z31" s="128">
        <f t="shared" si="12"/>
        <v>0</v>
      </c>
      <c r="AA31" s="128">
        <f t="shared" si="12"/>
        <v>0</v>
      </c>
      <c r="AB31" s="128">
        <f t="shared" si="12"/>
        <v>696610.31</v>
      </c>
      <c r="AC31" s="128">
        <f t="shared" si="12"/>
        <v>0</v>
      </c>
      <c r="AD31" s="128">
        <f t="shared" si="12"/>
        <v>0</v>
      </c>
      <c r="AE31" s="58">
        <f t="shared" si="13"/>
        <v>696610.31</v>
      </c>
      <c r="AF31" s="58"/>
    </row>
    <row r="32" spans="1:32">
      <c r="A32" s="452">
        <v>1</v>
      </c>
      <c r="B32" s="426" t="s">
        <v>1116</v>
      </c>
      <c r="C32" s="453" t="s">
        <v>1117</v>
      </c>
      <c r="D32" s="453" t="s">
        <v>537</v>
      </c>
      <c r="E32" s="454">
        <v>41066</v>
      </c>
      <c r="F32" s="454">
        <v>42004</v>
      </c>
      <c r="G32" s="454">
        <v>42369</v>
      </c>
      <c r="H32" s="161">
        <f>ROUND(((F32-E32)/365),1)</f>
        <v>2.6</v>
      </c>
      <c r="I32" s="161">
        <f t="shared" si="4"/>
        <v>1</v>
      </c>
      <c r="J32" s="161">
        <f t="shared" si="6"/>
        <v>10</v>
      </c>
      <c r="K32" s="130">
        <v>2965962</v>
      </c>
      <c r="L32" s="164">
        <v>0.1</v>
      </c>
      <c r="M32" s="131">
        <v>771150.12000000011</v>
      </c>
      <c r="N32" s="128">
        <f t="shared" si="7"/>
        <v>296596.2</v>
      </c>
      <c r="O32" s="167"/>
      <c r="P32" s="455">
        <f t="shared" si="8"/>
        <v>1067746.32</v>
      </c>
      <c r="Q32" s="167">
        <f t="shared" si="9"/>
        <v>1898215.68</v>
      </c>
      <c r="R32" s="167" t="s">
        <v>537</v>
      </c>
      <c r="S32" s="502">
        <f t="shared" si="10"/>
        <v>0</v>
      </c>
      <c r="T32" s="128">
        <f t="shared" si="11"/>
        <v>0</v>
      </c>
      <c r="U32" s="128"/>
      <c r="V32" s="128">
        <f t="shared" si="12"/>
        <v>0</v>
      </c>
      <c r="W32" s="128">
        <f t="shared" si="12"/>
        <v>0</v>
      </c>
      <c r="X32" s="128">
        <f t="shared" si="12"/>
        <v>0</v>
      </c>
      <c r="Y32" s="128">
        <f t="shared" si="12"/>
        <v>0</v>
      </c>
      <c r="Z32" s="128">
        <f t="shared" si="12"/>
        <v>0</v>
      </c>
      <c r="AA32" s="128">
        <f t="shared" si="12"/>
        <v>296596.2</v>
      </c>
      <c r="AB32" s="128">
        <f t="shared" si="12"/>
        <v>0</v>
      </c>
      <c r="AC32" s="128">
        <f t="shared" si="12"/>
        <v>0</v>
      </c>
      <c r="AD32" s="128">
        <f t="shared" si="12"/>
        <v>0</v>
      </c>
      <c r="AE32" s="58">
        <f t="shared" si="13"/>
        <v>296596.2</v>
      </c>
      <c r="AF32" s="58"/>
    </row>
    <row r="33" spans="1:32">
      <c r="A33" s="452">
        <v>1</v>
      </c>
      <c r="B33" s="426" t="s">
        <v>1118</v>
      </c>
      <c r="C33" s="453" t="s">
        <v>1119</v>
      </c>
      <c r="D33" s="453" t="s">
        <v>1120</v>
      </c>
      <c r="E33" s="454">
        <v>41192</v>
      </c>
      <c r="F33" s="454">
        <v>42004</v>
      </c>
      <c r="G33" s="454">
        <v>42369</v>
      </c>
      <c r="H33" s="161">
        <f t="shared" si="5"/>
        <v>2.2000000000000002</v>
      </c>
      <c r="I33" s="161">
        <f t="shared" si="4"/>
        <v>1</v>
      </c>
      <c r="J33" s="161">
        <f t="shared" si="6"/>
        <v>10</v>
      </c>
      <c r="K33" s="130">
        <v>20956567.609999999</v>
      </c>
      <c r="L33" s="164">
        <v>0.1</v>
      </c>
      <c r="M33" s="131">
        <v>4610444.8741999995</v>
      </c>
      <c r="N33" s="128">
        <f t="shared" si="7"/>
        <v>2095656.7609999999</v>
      </c>
      <c r="O33" s="167"/>
      <c r="P33" s="455">
        <f t="shared" si="8"/>
        <v>6706101.6351999994</v>
      </c>
      <c r="Q33" s="167">
        <f t="shared" si="9"/>
        <v>14250465.9748</v>
      </c>
      <c r="R33" s="505" t="s">
        <v>164</v>
      </c>
      <c r="S33" s="502">
        <f t="shared" si="10"/>
        <v>0</v>
      </c>
      <c r="T33" s="128">
        <f>IF(ISNA(INDEX(coefficient,MATCH($R33,postes,0),MATCH(T$19,centres,0))),0,(INDEX(coefficient,MATCH($R33,postes,0),MATCH(T$19,centres,0))*$N33))</f>
        <v>0</v>
      </c>
      <c r="U33" s="128"/>
      <c r="V33" s="128">
        <f t="shared" si="12"/>
        <v>0</v>
      </c>
      <c r="W33" s="128">
        <f t="shared" si="12"/>
        <v>0</v>
      </c>
      <c r="X33" s="128">
        <f t="shared" si="12"/>
        <v>0</v>
      </c>
      <c r="Y33" s="128">
        <f t="shared" si="12"/>
        <v>2095656.7609999999</v>
      </c>
      <c r="Z33" s="128">
        <f t="shared" si="12"/>
        <v>0</v>
      </c>
      <c r="AA33" s="128">
        <f t="shared" si="12"/>
        <v>0</v>
      </c>
      <c r="AB33" s="128">
        <f t="shared" si="12"/>
        <v>0</v>
      </c>
      <c r="AC33" s="128">
        <f t="shared" si="12"/>
        <v>0</v>
      </c>
      <c r="AD33" s="128">
        <f t="shared" si="12"/>
        <v>0</v>
      </c>
      <c r="AE33" s="58">
        <f t="shared" si="13"/>
        <v>2095656.7609999999</v>
      </c>
      <c r="AF33" s="58"/>
    </row>
    <row r="34" spans="1:32">
      <c r="A34" s="452">
        <v>1</v>
      </c>
      <c r="B34" s="426" t="s">
        <v>1121</v>
      </c>
      <c r="C34" s="453" t="s">
        <v>1122</v>
      </c>
      <c r="D34" s="453" t="s">
        <v>456</v>
      </c>
      <c r="E34" s="454">
        <v>41240</v>
      </c>
      <c r="F34" s="454">
        <v>42004</v>
      </c>
      <c r="G34" s="454">
        <v>42369</v>
      </c>
      <c r="H34" s="161">
        <f t="shared" si="5"/>
        <v>2.1</v>
      </c>
      <c r="I34" s="161">
        <f t="shared" si="4"/>
        <v>1</v>
      </c>
      <c r="J34" s="161">
        <f t="shared" si="6"/>
        <v>10</v>
      </c>
      <c r="K34" s="130">
        <v>2191580</v>
      </c>
      <c r="L34" s="164">
        <v>0.1</v>
      </c>
      <c r="M34" s="131">
        <v>460231.8</v>
      </c>
      <c r="N34" s="128">
        <f t="shared" si="7"/>
        <v>219158</v>
      </c>
      <c r="O34" s="167"/>
      <c r="P34" s="455">
        <f t="shared" si="8"/>
        <v>679389.8</v>
      </c>
      <c r="Q34" s="167">
        <f t="shared" si="9"/>
        <v>1512190.2</v>
      </c>
      <c r="R34" s="167" t="s">
        <v>456</v>
      </c>
      <c r="S34" s="502">
        <f t="shared" si="10"/>
        <v>0</v>
      </c>
      <c r="T34" s="128">
        <f t="shared" si="11"/>
        <v>0</v>
      </c>
      <c r="U34" s="128"/>
      <c r="V34" s="128">
        <f t="shared" si="12"/>
        <v>0</v>
      </c>
      <c r="W34" s="128">
        <f t="shared" si="12"/>
        <v>0</v>
      </c>
      <c r="X34" s="128">
        <f t="shared" si="12"/>
        <v>0</v>
      </c>
      <c r="Y34" s="128">
        <f t="shared" si="12"/>
        <v>0</v>
      </c>
      <c r="Z34" s="128">
        <f t="shared" si="12"/>
        <v>0</v>
      </c>
      <c r="AA34" s="128">
        <f t="shared" si="12"/>
        <v>0</v>
      </c>
      <c r="AB34" s="128">
        <f t="shared" si="12"/>
        <v>219158</v>
      </c>
      <c r="AC34" s="128">
        <f t="shared" si="12"/>
        <v>0</v>
      </c>
      <c r="AD34" s="128">
        <f t="shared" si="12"/>
        <v>0</v>
      </c>
      <c r="AE34" s="58">
        <f t="shared" si="13"/>
        <v>219158</v>
      </c>
      <c r="AF34" s="58"/>
    </row>
    <row r="35" spans="1:32">
      <c r="A35" s="452">
        <v>1</v>
      </c>
      <c r="B35" s="426" t="s">
        <v>1167</v>
      </c>
      <c r="C35" s="453" t="s">
        <v>1168</v>
      </c>
      <c r="D35" s="453" t="s">
        <v>456</v>
      </c>
      <c r="E35" s="454">
        <v>41337</v>
      </c>
      <c r="F35" s="454">
        <v>42004</v>
      </c>
      <c r="G35" s="454">
        <v>42369</v>
      </c>
      <c r="H35" s="161">
        <f t="shared" si="5"/>
        <v>1.8</v>
      </c>
      <c r="I35" s="161">
        <f t="shared" si="5"/>
        <v>1</v>
      </c>
      <c r="J35" s="161">
        <f t="shared" si="6"/>
        <v>10</v>
      </c>
      <c r="K35" s="130">
        <v>3618421.76</v>
      </c>
      <c r="L35" s="164">
        <v>0.1</v>
      </c>
      <c r="M35" s="131">
        <v>651315.91680000001</v>
      </c>
      <c r="N35" s="128">
        <f t="shared" si="7"/>
        <v>361842.17599999998</v>
      </c>
      <c r="O35" s="167"/>
      <c r="P35" s="455">
        <f t="shared" si="8"/>
        <v>1013158.0928</v>
      </c>
      <c r="Q35" s="167">
        <f t="shared" si="9"/>
        <v>2605263.6672</v>
      </c>
      <c r="R35" s="167" t="s">
        <v>456</v>
      </c>
      <c r="S35" s="502">
        <f t="shared" si="10"/>
        <v>0</v>
      </c>
      <c r="T35" s="128">
        <f t="shared" si="11"/>
        <v>0</v>
      </c>
      <c r="U35" s="128"/>
      <c r="V35" s="128">
        <f t="shared" si="12"/>
        <v>0</v>
      </c>
      <c r="W35" s="128">
        <f t="shared" si="12"/>
        <v>0</v>
      </c>
      <c r="X35" s="128">
        <f t="shared" si="12"/>
        <v>0</v>
      </c>
      <c r="Y35" s="128">
        <f t="shared" si="12"/>
        <v>0</v>
      </c>
      <c r="Z35" s="128">
        <f t="shared" si="12"/>
        <v>0</v>
      </c>
      <c r="AA35" s="128">
        <f t="shared" si="12"/>
        <v>0</v>
      </c>
      <c r="AB35" s="128">
        <f t="shared" si="12"/>
        <v>361842.17599999998</v>
      </c>
      <c r="AC35" s="128">
        <f t="shared" si="12"/>
        <v>0</v>
      </c>
      <c r="AD35" s="128">
        <f t="shared" si="12"/>
        <v>0</v>
      </c>
      <c r="AE35" s="58">
        <f t="shared" si="13"/>
        <v>361842.17599999998</v>
      </c>
      <c r="AF35" s="58"/>
    </row>
    <row r="36" spans="1:32">
      <c r="A36" s="452">
        <v>1</v>
      </c>
      <c r="B36" s="426" t="s">
        <v>1169</v>
      </c>
      <c r="C36" s="453" t="s">
        <v>1170</v>
      </c>
      <c r="D36" s="453" t="s">
        <v>420</v>
      </c>
      <c r="E36" s="454">
        <v>41417</v>
      </c>
      <c r="F36" s="454">
        <v>42004</v>
      </c>
      <c r="G36" s="454">
        <v>42369</v>
      </c>
      <c r="H36" s="161">
        <f t="shared" si="5"/>
        <v>1.6</v>
      </c>
      <c r="I36" s="161">
        <f t="shared" si="5"/>
        <v>1</v>
      </c>
      <c r="J36" s="161">
        <f t="shared" si="6"/>
        <v>10</v>
      </c>
      <c r="K36" s="130">
        <v>21289311.25</v>
      </c>
      <c r="L36" s="164">
        <v>0.1</v>
      </c>
      <c r="M36" s="131">
        <v>3406289.8</v>
      </c>
      <c r="N36" s="128">
        <f t="shared" si="7"/>
        <v>2128931.125</v>
      </c>
      <c r="O36" s="167"/>
      <c r="P36" s="455">
        <f t="shared" si="8"/>
        <v>5535220.9249999998</v>
      </c>
      <c r="Q36" s="167">
        <f t="shared" si="9"/>
        <v>15754090.324999999</v>
      </c>
      <c r="R36" s="167" t="s">
        <v>420</v>
      </c>
      <c r="S36" s="502">
        <f t="shared" si="10"/>
        <v>0</v>
      </c>
      <c r="T36" s="128">
        <f t="shared" si="11"/>
        <v>0</v>
      </c>
      <c r="U36" s="128"/>
      <c r="V36" s="128">
        <f t="shared" si="12"/>
        <v>0</v>
      </c>
      <c r="W36" s="128">
        <f t="shared" si="12"/>
        <v>2128931.125</v>
      </c>
      <c r="X36" s="128">
        <f t="shared" si="12"/>
        <v>0</v>
      </c>
      <c r="Y36" s="128">
        <f t="shared" si="12"/>
        <v>0</v>
      </c>
      <c r="Z36" s="128">
        <f t="shared" si="12"/>
        <v>0</v>
      </c>
      <c r="AA36" s="128">
        <f t="shared" si="12"/>
        <v>0</v>
      </c>
      <c r="AB36" s="128">
        <f t="shared" si="12"/>
        <v>0</v>
      </c>
      <c r="AC36" s="128">
        <f t="shared" si="12"/>
        <v>0</v>
      </c>
      <c r="AD36" s="128">
        <f t="shared" si="12"/>
        <v>0</v>
      </c>
      <c r="AE36" s="58">
        <f t="shared" si="13"/>
        <v>2128931.125</v>
      </c>
      <c r="AF36" s="58"/>
    </row>
    <row r="37" spans="1:32">
      <c r="A37" s="452">
        <v>1</v>
      </c>
      <c r="B37" s="426" t="s">
        <v>1171</v>
      </c>
      <c r="C37" s="453" t="s">
        <v>1172</v>
      </c>
      <c r="D37" s="453" t="s">
        <v>1173</v>
      </c>
      <c r="E37" s="454">
        <v>41541</v>
      </c>
      <c r="F37" s="454">
        <v>42004</v>
      </c>
      <c r="G37" s="454">
        <v>42369</v>
      </c>
      <c r="H37" s="161">
        <f t="shared" si="5"/>
        <v>1.3</v>
      </c>
      <c r="I37" s="161">
        <f t="shared" si="5"/>
        <v>1</v>
      </c>
      <c r="J37" s="161">
        <f t="shared" si="6"/>
        <v>10</v>
      </c>
      <c r="K37" s="130">
        <v>7840000</v>
      </c>
      <c r="L37" s="164">
        <v>0.1</v>
      </c>
      <c r="M37" s="131">
        <v>1019200</v>
      </c>
      <c r="N37" s="128">
        <f t="shared" si="7"/>
        <v>784000</v>
      </c>
      <c r="O37" s="167"/>
      <c r="P37" s="455">
        <f t="shared" si="8"/>
        <v>1803200</v>
      </c>
      <c r="Q37" s="167">
        <f t="shared" si="9"/>
        <v>6036800</v>
      </c>
      <c r="R37" s="167" t="s">
        <v>538</v>
      </c>
      <c r="S37" s="502">
        <f t="shared" si="10"/>
        <v>0</v>
      </c>
      <c r="T37" s="128">
        <f t="shared" si="11"/>
        <v>784000</v>
      </c>
      <c r="U37" s="128"/>
      <c r="V37" s="128">
        <f t="shared" si="12"/>
        <v>0</v>
      </c>
      <c r="W37" s="128">
        <f t="shared" si="12"/>
        <v>0</v>
      </c>
      <c r="X37" s="128">
        <f t="shared" si="12"/>
        <v>0</v>
      </c>
      <c r="Y37" s="128">
        <f t="shared" si="12"/>
        <v>0</v>
      </c>
      <c r="Z37" s="128">
        <f t="shared" si="12"/>
        <v>0</v>
      </c>
      <c r="AA37" s="128">
        <f t="shared" si="12"/>
        <v>0</v>
      </c>
      <c r="AB37" s="128">
        <f t="shared" si="12"/>
        <v>0</v>
      </c>
      <c r="AC37" s="128">
        <f t="shared" si="12"/>
        <v>0</v>
      </c>
      <c r="AD37" s="128">
        <f t="shared" si="12"/>
        <v>0</v>
      </c>
      <c r="AE37" s="58">
        <f t="shared" si="13"/>
        <v>784000</v>
      </c>
      <c r="AF37" s="58"/>
    </row>
    <row r="38" spans="1:32">
      <c r="A38" s="452">
        <v>1</v>
      </c>
      <c r="B38" s="426" t="s">
        <v>1230</v>
      </c>
      <c r="C38" s="453"/>
      <c r="D38" s="453" t="s">
        <v>420</v>
      </c>
      <c r="E38" s="454">
        <v>41754</v>
      </c>
      <c r="F38" s="454">
        <v>42004</v>
      </c>
      <c r="G38" s="454">
        <v>42369</v>
      </c>
      <c r="H38" s="161">
        <f t="shared" si="5"/>
        <v>0.7</v>
      </c>
      <c r="I38" s="161">
        <f t="shared" si="5"/>
        <v>1</v>
      </c>
      <c r="J38" s="161">
        <f t="shared" si="6"/>
        <v>10</v>
      </c>
      <c r="K38" s="130">
        <v>25631711.760000002</v>
      </c>
      <c r="L38" s="164">
        <v>0.1</v>
      </c>
      <c r="M38" s="131">
        <v>1794219.8232000002</v>
      </c>
      <c r="N38" s="128">
        <f t="shared" si="7"/>
        <v>2563171.1760000004</v>
      </c>
      <c r="O38" s="167"/>
      <c r="P38" s="455">
        <f t="shared" si="8"/>
        <v>4357390.9992000004</v>
      </c>
      <c r="Q38" s="167">
        <f t="shared" si="9"/>
        <v>21274320.7608</v>
      </c>
      <c r="R38" s="167" t="s">
        <v>538</v>
      </c>
      <c r="S38" s="502"/>
      <c r="T38" s="128">
        <f t="shared" si="11"/>
        <v>2563171.1760000004</v>
      </c>
      <c r="U38" s="128"/>
      <c r="V38" s="128">
        <f t="shared" si="12"/>
        <v>0</v>
      </c>
      <c r="W38" s="128">
        <f t="shared" si="12"/>
        <v>0</v>
      </c>
      <c r="X38" s="128">
        <f t="shared" si="12"/>
        <v>0</v>
      </c>
      <c r="Y38" s="128">
        <f t="shared" si="12"/>
        <v>0</v>
      </c>
      <c r="Z38" s="128">
        <f t="shared" si="12"/>
        <v>0</v>
      </c>
      <c r="AA38" s="128">
        <f t="shared" si="12"/>
        <v>0</v>
      </c>
      <c r="AB38" s="128">
        <f t="shared" si="12"/>
        <v>0</v>
      </c>
      <c r="AC38" s="128">
        <f t="shared" si="12"/>
        <v>0</v>
      </c>
      <c r="AD38" s="128">
        <f t="shared" si="12"/>
        <v>0</v>
      </c>
      <c r="AE38" s="58">
        <f t="shared" si="13"/>
        <v>2563171.1760000004</v>
      </c>
      <c r="AF38" s="58"/>
    </row>
    <row r="39" spans="1:32">
      <c r="A39" s="452">
        <v>1</v>
      </c>
      <c r="B39" s="426" t="s">
        <v>1231</v>
      </c>
      <c r="C39" s="453" t="s">
        <v>1232</v>
      </c>
      <c r="D39" s="453" t="s">
        <v>1233</v>
      </c>
      <c r="E39" s="454">
        <v>41976</v>
      </c>
      <c r="F39" s="454">
        <v>42004</v>
      </c>
      <c r="G39" s="454">
        <v>42369</v>
      </c>
      <c r="H39" s="161">
        <f t="shared" si="5"/>
        <v>0.1</v>
      </c>
      <c r="I39" s="161">
        <f t="shared" si="5"/>
        <v>1</v>
      </c>
      <c r="J39" s="161">
        <f t="shared" si="6"/>
        <v>10</v>
      </c>
      <c r="K39" s="130">
        <v>36760180</v>
      </c>
      <c r="L39" s="164">
        <v>0.1</v>
      </c>
      <c r="M39" s="131">
        <v>367601.80000000005</v>
      </c>
      <c r="N39" s="128">
        <f t="shared" si="7"/>
        <v>3676018</v>
      </c>
      <c r="O39" s="167"/>
      <c r="P39" s="455">
        <f t="shared" si="8"/>
        <v>4043619.8</v>
      </c>
      <c r="Q39" s="167">
        <f t="shared" si="9"/>
        <v>32716560.199999999</v>
      </c>
      <c r="R39" s="167" t="s">
        <v>1233</v>
      </c>
      <c r="S39" s="502"/>
      <c r="T39" s="128">
        <f t="shared" si="11"/>
        <v>1838009</v>
      </c>
      <c r="U39" s="128"/>
      <c r="V39" s="128">
        <f t="shared" si="12"/>
        <v>0</v>
      </c>
      <c r="W39" s="128">
        <f t="shared" si="12"/>
        <v>0</v>
      </c>
      <c r="X39" s="128">
        <f t="shared" si="12"/>
        <v>0</v>
      </c>
      <c r="Y39" s="128">
        <f t="shared" si="12"/>
        <v>0</v>
      </c>
      <c r="Z39" s="128">
        <f t="shared" si="12"/>
        <v>0</v>
      </c>
      <c r="AA39" s="128">
        <f t="shared" si="12"/>
        <v>0</v>
      </c>
      <c r="AB39" s="128">
        <f t="shared" si="12"/>
        <v>1838009</v>
      </c>
      <c r="AC39" s="128">
        <f t="shared" si="12"/>
        <v>0</v>
      </c>
      <c r="AD39" s="128">
        <f t="shared" si="12"/>
        <v>0</v>
      </c>
      <c r="AE39" s="58">
        <f t="shared" si="13"/>
        <v>3676018</v>
      </c>
      <c r="AF39" s="58"/>
    </row>
    <row r="40" spans="1:32">
      <c r="A40" s="452">
        <v>1</v>
      </c>
      <c r="B40" s="426" t="s">
        <v>1234</v>
      </c>
      <c r="C40" s="453"/>
      <c r="D40" s="453" t="s">
        <v>420</v>
      </c>
      <c r="E40" s="454">
        <v>41990</v>
      </c>
      <c r="F40" s="454">
        <v>42004</v>
      </c>
      <c r="G40" s="454">
        <v>42369</v>
      </c>
      <c r="H40" s="161">
        <f t="shared" si="5"/>
        <v>0</v>
      </c>
      <c r="I40" s="161">
        <f t="shared" si="5"/>
        <v>1</v>
      </c>
      <c r="J40" s="161">
        <f t="shared" si="6"/>
        <v>10</v>
      </c>
      <c r="K40" s="130">
        <v>72595868.129999995</v>
      </c>
      <c r="L40" s="164">
        <v>0.1</v>
      </c>
      <c r="M40" s="131">
        <v>0</v>
      </c>
      <c r="N40" s="128">
        <f t="shared" si="7"/>
        <v>7259586.8130000001</v>
      </c>
      <c r="O40" s="167"/>
      <c r="P40" s="455">
        <f t="shared" si="8"/>
        <v>7259586.8130000001</v>
      </c>
      <c r="Q40" s="167">
        <f t="shared" si="9"/>
        <v>65336281.316999994</v>
      </c>
      <c r="R40" s="167" t="s">
        <v>420</v>
      </c>
      <c r="S40" s="502"/>
      <c r="T40" s="128">
        <f t="shared" si="11"/>
        <v>0</v>
      </c>
      <c r="U40" s="128"/>
      <c r="V40" s="128">
        <f t="shared" si="12"/>
        <v>0</v>
      </c>
      <c r="W40" s="128">
        <f t="shared" si="12"/>
        <v>7259586.8130000001</v>
      </c>
      <c r="X40" s="128">
        <f t="shared" si="12"/>
        <v>0</v>
      </c>
      <c r="Y40" s="128">
        <f t="shared" si="12"/>
        <v>0</v>
      </c>
      <c r="Z40" s="128">
        <f t="shared" si="12"/>
        <v>0</v>
      </c>
      <c r="AA40" s="128">
        <f t="shared" si="12"/>
        <v>0</v>
      </c>
      <c r="AB40" s="128">
        <f t="shared" si="12"/>
        <v>0</v>
      </c>
      <c r="AC40" s="128">
        <f t="shared" si="12"/>
        <v>0</v>
      </c>
      <c r="AD40" s="128">
        <f t="shared" si="12"/>
        <v>0</v>
      </c>
      <c r="AE40" s="58">
        <f t="shared" si="13"/>
        <v>7259586.8130000001</v>
      </c>
      <c r="AF40" s="58"/>
    </row>
    <row r="41" spans="1:32">
      <c r="A41" s="452">
        <v>1</v>
      </c>
      <c r="B41" s="426" t="s">
        <v>1235</v>
      </c>
      <c r="C41" s="453" t="s">
        <v>1168</v>
      </c>
      <c r="D41" s="453" t="s">
        <v>456</v>
      </c>
      <c r="E41" s="454">
        <v>42003</v>
      </c>
      <c r="F41" s="454">
        <v>42004</v>
      </c>
      <c r="G41" s="454">
        <v>42369</v>
      </c>
      <c r="H41" s="161">
        <f t="shared" si="5"/>
        <v>0</v>
      </c>
      <c r="I41" s="161">
        <f t="shared" si="5"/>
        <v>1</v>
      </c>
      <c r="J41" s="161">
        <f t="shared" si="6"/>
        <v>10</v>
      </c>
      <c r="K41" s="130">
        <v>7640000</v>
      </c>
      <c r="L41" s="164">
        <v>0.1</v>
      </c>
      <c r="M41" s="131">
        <v>0</v>
      </c>
      <c r="N41" s="128">
        <f t="shared" si="7"/>
        <v>764000</v>
      </c>
      <c r="O41" s="167"/>
      <c r="P41" s="455">
        <f t="shared" si="8"/>
        <v>764000</v>
      </c>
      <c r="Q41" s="167">
        <f t="shared" si="9"/>
        <v>6876000</v>
      </c>
      <c r="R41" s="505" t="s">
        <v>456</v>
      </c>
      <c r="S41" s="502"/>
      <c r="T41" s="128">
        <f t="shared" si="11"/>
        <v>0</v>
      </c>
      <c r="U41" s="128"/>
      <c r="V41" s="128">
        <f t="shared" si="12"/>
        <v>0</v>
      </c>
      <c r="W41" s="128">
        <f t="shared" si="12"/>
        <v>0</v>
      </c>
      <c r="X41" s="128">
        <f t="shared" si="12"/>
        <v>0</v>
      </c>
      <c r="Y41" s="128">
        <f t="shared" si="12"/>
        <v>0</v>
      </c>
      <c r="Z41" s="128">
        <f t="shared" si="12"/>
        <v>0</v>
      </c>
      <c r="AA41" s="128">
        <f t="shared" si="12"/>
        <v>0</v>
      </c>
      <c r="AB41" s="128">
        <f t="shared" si="12"/>
        <v>764000</v>
      </c>
      <c r="AC41" s="128">
        <f t="shared" si="12"/>
        <v>0</v>
      </c>
      <c r="AD41" s="128">
        <f t="shared" si="12"/>
        <v>0</v>
      </c>
      <c r="AE41" s="58">
        <f t="shared" si="13"/>
        <v>764000</v>
      </c>
      <c r="AF41" s="58"/>
    </row>
    <row r="42" spans="1:32" ht="9" customHeight="1">
      <c r="A42" s="452">
        <v>1</v>
      </c>
      <c r="B42" s="426" t="s">
        <v>1305</v>
      </c>
      <c r="C42" s="453" t="s">
        <v>519</v>
      </c>
      <c r="D42" s="453" t="s">
        <v>1233</v>
      </c>
      <c r="E42" s="454">
        <v>42047</v>
      </c>
      <c r="F42" s="454">
        <v>42047</v>
      </c>
      <c r="G42" s="454">
        <v>42369</v>
      </c>
      <c r="H42" s="161">
        <f t="shared" si="5"/>
        <v>0</v>
      </c>
      <c r="I42" s="161">
        <f t="shared" si="5"/>
        <v>0.9</v>
      </c>
      <c r="J42" s="161">
        <f>100/L42/100</f>
        <v>10</v>
      </c>
      <c r="K42" s="130">
        <v>1012500</v>
      </c>
      <c r="L42" s="164">
        <v>0.1</v>
      </c>
      <c r="M42" s="131"/>
      <c r="N42" s="128">
        <f>IF(J42&lt;=H42,K42-M42,IF((J42-H42)&gt;=1,K42*L42*I42,K42*L42*(J42-H42)))</f>
        <v>91125</v>
      </c>
      <c r="O42" s="167"/>
      <c r="P42" s="455">
        <f>+M42+N42</f>
        <v>91125</v>
      </c>
      <c r="Q42" s="167">
        <f>+K42-P42</f>
        <v>921375</v>
      </c>
      <c r="R42" s="167" t="s">
        <v>538</v>
      </c>
      <c r="S42" s="502"/>
      <c r="T42" s="128">
        <f t="shared" si="11"/>
        <v>91125</v>
      </c>
      <c r="U42" s="128"/>
      <c r="V42" s="128">
        <f t="shared" si="12"/>
        <v>0</v>
      </c>
      <c r="W42" s="128">
        <f t="shared" si="12"/>
        <v>0</v>
      </c>
      <c r="X42" s="128">
        <f t="shared" si="12"/>
        <v>0</v>
      </c>
      <c r="Y42" s="128">
        <f t="shared" si="12"/>
        <v>0</v>
      </c>
      <c r="Z42" s="128">
        <f t="shared" si="12"/>
        <v>0</v>
      </c>
      <c r="AA42" s="128">
        <f t="shared" si="12"/>
        <v>0</v>
      </c>
      <c r="AB42" s="128">
        <f t="shared" si="12"/>
        <v>0</v>
      </c>
      <c r="AC42" s="128">
        <f t="shared" si="12"/>
        <v>0</v>
      </c>
      <c r="AD42" s="128">
        <f t="shared" si="12"/>
        <v>0</v>
      </c>
      <c r="AE42" s="58">
        <f t="shared" si="13"/>
        <v>91125</v>
      </c>
      <c r="AF42" s="58"/>
    </row>
    <row r="43" spans="1:32" ht="11.25" customHeight="1">
      <c r="A43" s="452">
        <v>1</v>
      </c>
      <c r="B43" s="426" t="s">
        <v>1306</v>
      </c>
      <c r="C43" s="453" t="s">
        <v>1307</v>
      </c>
      <c r="D43" s="453" t="s">
        <v>456</v>
      </c>
      <c r="E43" s="454">
        <v>42065</v>
      </c>
      <c r="F43" s="454">
        <v>42065</v>
      </c>
      <c r="G43" s="454">
        <v>42369</v>
      </c>
      <c r="H43" s="161">
        <f t="shared" si="5"/>
        <v>0</v>
      </c>
      <c r="I43" s="161">
        <f t="shared" si="5"/>
        <v>0.8</v>
      </c>
      <c r="J43" s="161">
        <f>100/L43/100</f>
        <v>10</v>
      </c>
      <c r="K43" s="130">
        <v>30055833.34</v>
      </c>
      <c r="L43" s="164">
        <v>0.1</v>
      </c>
      <c r="M43" s="131"/>
      <c r="N43" s="128">
        <f>IF(J43&lt;=H43,K43-M43,IF((J43-H43)&gt;=1,K43*L43*I43,K43*L43*(J43-H43)))</f>
        <v>2404466.6672000005</v>
      </c>
      <c r="O43" s="167"/>
      <c r="P43" s="455">
        <f>+M43+N43</f>
        <v>2404466.6672000005</v>
      </c>
      <c r="Q43" s="167">
        <f>+K43-P43</f>
        <v>27651366.672800001</v>
      </c>
      <c r="R43" s="167" t="s">
        <v>1233</v>
      </c>
      <c r="S43" s="502"/>
      <c r="T43" s="128">
        <f t="shared" si="11"/>
        <v>1202233.3336000002</v>
      </c>
      <c r="U43" s="128"/>
      <c r="V43" s="128">
        <f t="shared" si="12"/>
        <v>0</v>
      </c>
      <c r="W43" s="128">
        <f t="shared" si="12"/>
        <v>0</v>
      </c>
      <c r="X43" s="128">
        <f t="shared" si="12"/>
        <v>0</v>
      </c>
      <c r="Y43" s="128">
        <f t="shared" si="12"/>
        <v>0</v>
      </c>
      <c r="Z43" s="128">
        <f t="shared" si="12"/>
        <v>0</v>
      </c>
      <c r="AA43" s="128">
        <f t="shared" si="12"/>
        <v>0</v>
      </c>
      <c r="AB43" s="128">
        <f t="shared" si="12"/>
        <v>1202233.3336000002</v>
      </c>
      <c r="AC43" s="128">
        <f t="shared" si="12"/>
        <v>0</v>
      </c>
      <c r="AD43" s="128">
        <f t="shared" si="12"/>
        <v>0</v>
      </c>
      <c r="AE43" s="58">
        <f t="shared" si="13"/>
        <v>2404466.6672000005</v>
      </c>
      <c r="AF43" s="58"/>
    </row>
    <row r="44" spans="1:32">
      <c r="A44" s="452">
        <v>2</v>
      </c>
      <c r="B44" s="426" t="s">
        <v>1308</v>
      </c>
      <c r="C44" s="453" t="s">
        <v>519</v>
      </c>
      <c r="D44" s="453" t="s">
        <v>456</v>
      </c>
      <c r="E44" s="454">
        <v>42094</v>
      </c>
      <c r="F44" s="454">
        <v>42094</v>
      </c>
      <c r="G44" s="454">
        <v>42369</v>
      </c>
      <c r="H44" s="161">
        <f t="shared" si="5"/>
        <v>0</v>
      </c>
      <c r="I44" s="161">
        <f t="shared" si="5"/>
        <v>0.8</v>
      </c>
      <c r="J44" s="161">
        <f>100/L44/100</f>
        <v>10</v>
      </c>
      <c r="K44" s="130">
        <v>1822500</v>
      </c>
      <c r="L44" s="164">
        <v>0.1</v>
      </c>
      <c r="M44" s="131"/>
      <c r="N44" s="128">
        <f>IF(J44&lt;=H44,K44-M44,IF((J44-H44)&gt;=1,K44*L44*I44,K44*L44*(J44-H44)))</f>
        <v>145800</v>
      </c>
      <c r="O44" s="167"/>
      <c r="P44" s="455">
        <f>+M44+N44</f>
        <v>145800</v>
      </c>
      <c r="Q44" s="167">
        <f>+K44-P44</f>
        <v>1676700</v>
      </c>
      <c r="R44" s="167" t="s">
        <v>456</v>
      </c>
      <c r="S44" s="502"/>
      <c r="T44" s="128">
        <f t="shared" si="11"/>
        <v>0</v>
      </c>
      <c r="U44" s="128"/>
      <c r="V44" s="128">
        <f t="shared" si="12"/>
        <v>0</v>
      </c>
      <c r="W44" s="128">
        <f t="shared" si="12"/>
        <v>0</v>
      </c>
      <c r="X44" s="128">
        <f t="shared" si="12"/>
        <v>0</v>
      </c>
      <c r="Y44" s="128">
        <f t="shared" si="12"/>
        <v>0</v>
      </c>
      <c r="Z44" s="128">
        <f t="shared" si="12"/>
        <v>0</v>
      </c>
      <c r="AA44" s="128">
        <f t="shared" si="12"/>
        <v>0</v>
      </c>
      <c r="AB44" s="128">
        <f t="shared" si="12"/>
        <v>145800</v>
      </c>
      <c r="AC44" s="128">
        <f t="shared" si="12"/>
        <v>0</v>
      </c>
      <c r="AD44" s="128">
        <f t="shared" si="12"/>
        <v>0</v>
      </c>
      <c r="AE44" s="58">
        <f t="shared" si="13"/>
        <v>145800</v>
      </c>
      <c r="AF44" s="58"/>
    </row>
    <row r="45" spans="1:32">
      <c r="A45" s="452">
        <v>1</v>
      </c>
      <c r="B45" s="426" t="s">
        <v>1309</v>
      </c>
      <c r="C45" s="453" t="s">
        <v>1310</v>
      </c>
      <c r="D45" s="453" t="s">
        <v>1303</v>
      </c>
      <c r="E45" s="454">
        <v>42215</v>
      </c>
      <c r="F45" s="454">
        <v>42215</v>
      </c>
      <c r="G45" s="454">
        <v>42369</v>
      </c>
      <c r="H45" s="161">
        <f t="shared" si="5"/>
        <v>0</v>
      </c>
      <c r="I45" s="161">
        <f t="shared" si="5"/>
        <v>0.4</v>
      </c>
      <c r="J45" s="161">
        <f>100/L45/100</f>
        <v>10</v>
      </c>
      <c r="K45" s="130">
        <v>5131450.8499999996</v>
      </c>
      <c r="L45" s="164">
        <v>0.1</v>
      </c>
      <c r="M45" s="131"/>
      <c r="N45" s="128">
        <f>IF(J45&lt;=H45,K45-M45,IF((J45-H45)&gt;=1,K45*L45*I45,K45*L45*(J45-H45)))</f>
        <v>205258.03399999999</v>
      </c>
      <c r="O45" s="167"/>
      <c r="P45" s="455">
        <f>+M45+N45</f>
        <v>205258.03399999999</v>
      </c>
      <c r="Q45" s="167">
        <f>+K45-P45</f>
        <v>4926192.8159999996</v>
      </c>
      <c r="R45" s="167" t="s">
        <v>1303</v>
      </c>
      <c r="S45" s="502"/>
      <c r="T45" s="128">
        <f t="shared" si="11"/>
        <v>0</v>
      </c>
      <c r="U45" s="128"/>
      <c r="V45" s="128">
        <f t="shared" ref="V45:AD45" si="14">IF(ISNA(INDEX(coefficient,MATCH($R45,postes,0),MATCH(V$19,centres,0))),0,(INDEX(coefficient,MATCH($R45,postes,0),MATCH(V$19,centres,0))*$N45))</f>
        <v>0</v>
      </c>
      <c r="W45" s="128">
        <f t="shared" si="14"/>
        <v>0</v>
      </c>
      <c r="X45" s="128">
        <f t="shared" si="14"/>
        <v>0</v>
      </c>
      <c r="Y45" s="128">
        <f t="shared" si="14"/>
        <v>0</v>
      </c>
      <c r="Z45" s="128">
        <f t="shared" si="14"/>
        <v>0</v>
      </c>
      <c r="AA45" s="128">
        <f t="shared" si="14"/>
        <v>0</v>
      </c>
      <c r="AB45" s="128">
        <f t="shared" si="14"/>
        <v>0</v>
      </c>
      <c r="AC45" s="128">
        <f t="shared" si="14"/>
        <v>0</v>
      </c>
      <c r="AD45" s="128">
        <f t="shared" si="14"/>
        <v>0</v>
      </c>
      <c r="AE45" s="58">
        <f t="shared" si="13"/>
        <v>0</v>
      </c>
      <c r="AF45" s="58"/>
    </row>
    <row r="46" spans="1:32" ht="9.75" thickBot="1">
      <c r="A46" s="187"/>
      <c r="B46" s="141"/>
      <c r="C46" s="189"/>
      <c r="D46" s="189"/>
      <c r="E46" s="190"/>
      <c r="F46" s="190"/>
      <c r="G46" s="190"/>
      <c r="H46" s="192">
        <f t="shared" si="5"/>
        <v>0</v>
      </c>
      <c r="I46" s="192">
        <f>ROUND(((G46-F46)/365),1)</f>
        <v>0</v>
      </c>
      <c r="J46" s="192"/>
      <c r="K46" s="195"/>
      <c r="L46" s="194"/>
      <c r="M46" s="460">
        <v>0</v>
      </c>
      <c r="N46" s="193">
        <f>IF(J46&lt;=H46,0,IF((J46-H46)&gt;=1,K46*L46*I46,K46*L46*(J46-H46)))</f>
        <v>0</v>
      </c>
      <c r="O46" s="193"/>
      <c r="P46" s="195">
        <f t="shared" si="8"/>
        <v>0</v>
      </c>
      <c r="Q46" s="193">
        <f t="shared" si="9"/>
        <v>0</v>
      </c>
      <c r="R46" s="193">
        <f>+L46-Q46</f>
        <v>0</v>
      </c>
      <c r="S46" s="158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58">
        <f>SUM(T46:AB46)</f>
        <v>0</v>
      </c>
      <c r="AF46" s="58"/>
    </row>
    <row r="47" spans="1:32" ht="9.75" thickBot="1">
      <c r="A47" s="60"/>
      <c r="B47" s="150"/>
      <c r="C47" s="134"/>
      <c r="D47" s="134"/>
      <c r="E47" s="62"/>
      <c r="F47" s="63"/>
      <c r="G47" s="63"/>
      <c r="H47" s="84"/>
      <c r="I47" s="84"/>
      <c r="J47" s="84"/>
      <c r="K47" s="64"/>
      <c r="L47" s="85"/>
      <c r="M47" s="64"/>
      <c r="N47" s="64"/>
      <c r="O47" s="64"/>
      <c r="P47" s="64"/>
      <c r="Q47" s="137"/>
      <c r="R47" s="137"/>
      <c r="S47" s="158"/>
      <c r="AE47" s="58">
        <f>SUM(AE29:AE46)</f>
        <v>23776898.895199999</v>
      </c>
      <c r="AF47" s="58"/>
    </row>
    <row r="48" spans="1:32" ht="10.5" thickTop="1" thickBot="1">
      <c r="A48" s="94"/>
      <c r="B48" s="95" t="s">
        <v>224</v>
      </c>
      <c r="C48" s="96"/>
      <c r="D48" s="96"/>
      <c r="E48" s="97"/>
      <c r="F48" s="98"/>
      <c r="G48" s="98"/>
      <c r="H48" s="99"/>
      <c r="I48" s="99"/>
      <c r="J48" s="99"/>
      <c r="K48" s="100">
        <f>SUM(K29:K46)</f>
        <v>249377356.46999997</v>
      </c>
      <c r="L48" s="101"/>
      <c r="M48" s="100">
        <f>SUM(M29:M46)</f>
        <v>16275692.065900004</v>
      </c>
      <c r="N48" s="100">
        <f>SUM(N29:N46)</f>
        <v>23982156.929200001</v>
      </c>
      <c r="O48" s="100" t="e">
        <f>SUM(#REF!)</f>
        <v>#REF!</v>
      </c>
      <c r="P48" s="100">
        <f>SUM(P29:P46)</f>
        <v>40257848.995100006</v>
      </c>
      <c r="Q48" s="100">
        <f>SUM(Q29:Q46)</f>
        <v>209119507.47490001</v>
      </c>
      <c r="R48" s="100">
        <f>SUM(R29:R46)</f>
        <v>0</v>
      </c>
      <c r="S48" s="513">
        <f>+N48-AE48</f>
        <v>205258.03399999812</v>
      </c>
      <c r="T48" s="100">
        <f>SUM(T29:T46)</f>
        <v>6478538.5096000014</v>
      </c>
      <c r="U48" s="100"/>
      <c r="V48" s="100">
        <f t="shared" ref="V48:AB48" si="15">SUM(V29:V46)</f>
        <v>0</v>
      </c>
      <c r="W48" s="100">
        <f t="shared" si="15"/>
        <v>9388517.938000001</v>
      </c>
      <c r="X48" s="100">
        <f t="shared" si="15"/>
        <v>0</v>
      </c>
      <c r="Y48" s="100">
        <f t="shared" si="15"/>
        <v>2095656.7609999999</v>
      </c>
      <c r="Z48" s="100">
        <f t="shared" si="15"/>
        <v>206603.33400000003</v>
      </c>
      <c r="AA48" s="100">
        <f t="shared" si="15"/>
        <v>296596.2</v>
      </c>
      <c r="AB48" s="100">
        <f t="shared" si="15"/>
        <v>5310986.1526000006</v>
      </c>
      <c r="AC48" s="100">
        <f>SUM(AC29:AC46)</f>
        <v>0</v>
      </c>
      <c r="AD48" s="100">
        <f>SUM(AD29:AD46)</f>
        <v>0</v>
      </c>
      <c r="AE48" s="58">
        <f>SUM(T48:AD48)</f>
        <v>23776898.895200003</v>
      </c>
      <c r="AF48" s="58"/>
    </row>
    <row r="49" spans="1:32" ht="10.5" thickTop="1" thickBot="1">
      <c r="A49" s="94"/>
      <c r="B49" s="103"/>
      <c r="C49" s="103"/>
      <c r="D49" s="103"/>
      <c r="E49" s="104"/>
      <c r="F49" s="105"/>
      <c r="G49" s="105"/>
      <c r="H49" s="106"/>
      <c r="I49" s="106"/>
      <c r="J49" s="106"/>
      <c r="K49" s="107"/>
      <c r="L49" s="108"/>
      <c r="M49" s="107"/>
      <c r="N49" s="107"/>
      <c r="O49" s="107"/>
      <c r="P49" s="107"/>
      <c r="Q49" s="107"/>
      <c r="R49" s="450"/>
      <c r="AF49" s="58"/>
    </row>
    <row r="50" spans="1:32" ht="9.75" thickBot="1">
      <c r="A50" s="68">
        <v>2131</v>
      </c>
      <c r="B50" s="82" t="s">
        <v>418</v>
      </c>
      <c r="C50" s="83"/>
      <c r="D50" s="109"/>
      <c r="E50" s="62"/>
      <c r="F50" s="63"/>
      <c r="G50" s="63"/>
      <c r="H50" s="110"/>
      <c r="I50" s="110"/>
      <c r="J50" s="110"/>
      <c r="K50" s="64"/>
      <c r="L50" s="85"/>
      <c r="M50" s="64">
        <v>0</v>
      </c>
      <c r="N50" s="111">
        <f>IF(J50&lt;=H50,0,IF((J50-H50)&gt;=1,K50*L50*I50,K50*L50*(J50-H50)))</f>
        <v>0</v>
      </c>
      <c r="O50" s="111"/>
      <c r="P50" s="111">
        <f t="shared" ref="P50:P58" si="16">+M50+N50</f>
        <v>0</v>
      </c>
      <c r="Q50" s="111">
        <f t="shared" ref="Q50:R58" si="17">+K50-P50</f>
        <v>0</v>
      </c>
      <c r="R50" s="450"/>
      <c r="AF50" s="58"/>
    </row>
    <row r="51" spans="1:32">
      <c r="A51" s="112"/>
      <c r="B51" s="113" t="s">
        <v>419</v>
      </c>
      <c r="C51" s="114"/>
      <c r="D51" s="115" t="s">
        <v>420</v>
      </c>
      <c r="E51" s="76">
        <v>37987</v>
      </c>
      <c r="F51" s="116">
        <v>42004</v>
      </c>
      <c r="G51" s="76">
        <v>42369</v>
      </c>
      <c r="H51" s="117">
        <f t="shared" ref="H51:I58" si="18">ROUND(((F51-E51)/365),1)</f>
        <v>11</v>
      </c>
      <c r="I51" s="78">
        <f t="shared" si="18"/>
        <v>1</v>
      </c>
      <c r="J51" s="117">
        <f t="shared" ref="J51:J56" si="19">100/L51/100</f>
        <v>20</v>
      </c>
      <c r="K51" s="118">
        <f>(322737268-2400000)/5</f>
        <v>64067453.600000001</v>
      </c>
      <c r="L51" s="80">
        <v>0.05</v>
      </c>
      <c r="M51" s="119">
        <v>35237099.399999999</v>
      </c>
      <c r="N51" s="118">
        <f t="shared" ref="N51:N58" si="20">IF(J51&lt;=H51,K51-M51,IF((J51-H51)&gt;=1,K51*L51*I51,K51*L51*(J51-H51)))</f>
        <v>3203372.68</v>
      </c>
      <c r="O51" s="79"/>
      <c r="P51" s="79">
        <f t="shared" si="16"/>
        <v>38440472.079999998</v>
      </c>
      <c r="Q51" s="118">
        <f t="shared" si="17"/>
        <v>25626981.520000003</v>
      </c>
      <c r="R51" s="118" t="s">
        <v>420</v>
      </c>
      <c r="S51" s="86"/>
      <c r="T51" s="157">
        <f t="shared" ref="T51:T57" si="21">IF(ISNA(INDEX(coefficient,MATCH($R51,postes,0),MATCH(T$19,centres,0))),0,(INDEX(coefficient,MATCH($R51,postes,0),MATCH(T$19,centres,0))*$N51))</f>
        <v>0</v>
      </c>
      <c r="U51" s="157"/>
      <c r="V51" s="157">
        <f t="shared" ref="V51:AD57" si="22">IF(ISNA(INDEX(coefficient,MATCH($R51,postes,0),MATCH(V$19,centres,0))),0,(INDEX(coefficient,MATCH($R51,postes,0),MATCH(V$19,centres,0))*$N51))</f>
        <v>0</v>
      </c>
      <c r="W51" s="157">
        <f t="shared" si="22"/>
        <v>3203372.68</v>
      </c>
      <c r="X51" s="157">
        <f t="shared" si="22"/>
        <v>0</v>
      </c>
      <c r="Y51" s="157">
        <f t="shared" si="22"/>
        <v>0</v>
      </c>
      <c r="Z51" s="157">
        <f t="shared" si="22"/>
        <v>0</v>
      </c>
      <c r="AA51" s="157">
        <f t="shared" si="22"/>
        <v>0</v>
      </c>
      <c r="AB51" s="157">
        <f t="shared" si="22"/>
        <v>0</v>
      </c>
      <c r="AC51" s="157">
        <f t="shared" si="22"/>
        <v>0</v>
      </c>
      <c r="AD51" s="157">
        <f t="shared" si="22"/>
        <v>0</v>
      </c>
      <c r="AE51" s="58">
        <f>SUM(T51:AD51)</f>
        <v>3203372.68</v>
      </c>
      <c r="AF51" s="58"/>
    </row>
    <row r="52" spans="1:32">
      <c r="A52" s="120"/>
      <c r="B52" s="121" t="s">
        <v>421</v>
      </c>
      <c r="C52" s="122"/>
      <c r="D52" s="123" t="s">
        <v>456</v>
      </c>
      <c r="E52" s="124">
        <v>37987</v>
      </c>
      <c r="F52" s="125">
        <v>42004</v>
      </c>
      <c r="G52" s="124">
        <v>42369</v>
      </c>
      <c r="H52" s="126">
        <f t="shared" si="18"/>
        <v>11</v>
      </c>
      <c r="I52" s="127">
        <f t="shared" si="18"/>
        <v>1</v>
      </c>
      <c r="J52" s="126">
        <f t="shared" si="19"/>
        <v>20</v>
      </c>
      <c r="K52" s="128">
        <f>(4939048663+12340000)/5</f>
        <v>990277732.60000002</v>
      </c>
      <c r="L52" s="129">
        <v>0.05</v>
      </c>
      <c r="M52" s="130">
        <v>544652752.89999998</v>
      </c>
      <c r="N52" s="128">
        <f t="shared" si="20"/>
        <v>49513886.630000003</v>
      </c>
      <c r="O52" s="131"/>
      <c r="P52" s="131">
        <f t="shared" si="16"/>
        <v>594166639.52999997</v>
      </c>
      <c r="Q52" s="128">
        <f t="shared" si="17"/>
        <v>396111093.07000005</v>
      </c>
      <c r="R52" s="128" t="s">
        <v>456</v>
      </c>
      <c r="S52" s="86"/>
      <c r="T52" s="128">
        <f t="shared" si="21"/>
        <v>0</v>
      </c>
      <c r="U52" s="128"/>
      <c r="V52" s="128">
        <f t="shared" si="22"/>
        <v>0</v>
      </c>
      <c r="W52" s="128">
        <f t="shared" si="22"/>
        <v>0</v>
      </c>
      <c r="X52" s="128">
        <f t="shared" si="22"/>
        <v>0</v>
      </c>
      <c r="Y52" s="128">
        <f t="shared" si="22"/>
        <v>0</v>
      </c>
      <c r="Z52" s="128">
        <f t="shared" si="22"/>
        <v>0</v>
      </c>
      <c r="AA52" s="128">
        <f t="shared" si="22"/>
        <v>0</v>
      </c>
      <c r="AB52" s="128">
        <f t="shared" si="22"/>
        <v>49513886.630000003</v>
      </c>
      <c r="AC52" s="128">
        <f t="shared" si="22"/>
        <v>0</v>
      </c>
      <c r="AD52" s="128">
        <f t="shared" si="22"/>
        <v>0</v>
      </c>
      <c r="AE52" s="58">
        <f t="shared" ref="AE52:AE57" si="23">SUM(T52:AD52)</f>
        <v>49513886.630000003</v>
      </c>
      <c r="AF52" s="58"/>
    </row>
    <row r="53" spans="1:32">
      <c r="A53" s="132">
        <v>1</v>
      </c>
      <c r="B53" s="133" t="s">
        <v>422</v>
      </c>
      <c r="C53" s="134"/>
      <c r="D53" s="135" t="s">
        <v>420</v>
      </c>
      <c r="E53" s="62">
        <v>38322</v>
      </c>
      <c r="F53" s="125">
        <v>42004</v>
      </c>
      <c r="G53" s="124">
        <v>42369</v>
      </c>
      <c r="H53" s="136">
        <f t="shared" si="18"/>
        <v>10.1</v>
      </c>
      <c r="I53" s="84">
        <f t="shared" si="18"/>
        <v>1</v>
      </c>
      <c r="J53" s="136">
        <f t="shared" si="19"/>
        <v>20</v>
      </c>
      <c r="K53" s="137">
        <f>8000000/5</f>
        <v>1600000</v>
      </c>
      <c r="L53" s="85">
        <v>0.05</v>
      </c>
      <c r="M53" s="138">
        <v>736000</v>
      </c>
      <c r="N53" s="137">
        <f t="shared" si="20"/>
        <v>80000</v>
      </c>
      <c r="O53" s="64"/>
      <c r="P53" s="64">
        <f t="shared" si="16"/>
        <v>816000</v>
      </c>
      <c r="Q53" s="137">
        <f t="shared" si="17"/>
        <v>784000</v>
      </c>
      <c r="R53" s="137" t="s">
        <v>420</v>
      </c>
      <c r="S53" s="86"/>
      <c r="T53" s="128">
        <f t="shared" si="21"/>
        <v>0</v>
      </c>
      <c r="U53" s="128"/>
      <c r="V53" s="128">
        <f t="shared" si="22"/>
        <v>0</v>
      </c>
      <c r="W53" s="128">
        <f t="shared" si="22"/>
        <v>80000</v>
      </c>
      <c r="X53" s="128">
        <f t="shared" si="22"/>
        <v>0</v>
      </c>
      <c r="Y53" s="128">
        <f t="shared" si="22"/>
        <v>0</v>
      </c>
      <c r="Z53" s="128">
        <f t="shared" si="22"/>
        <v>0</v>
      </c>
      <c r="AA53" s="128">
        <f t="shared" si="22"/>
        <v>0</v>
      </c>
      <c r="AB53" s="128">
        <f t="shared" si="22"/>
        <v>0</v>
      </c>
      <c r="AC53" s="128">
        <f t="shared" si="22"/>
        <v>0</v>
      </c>
      <c r="AD53" s="128">
        <f t="shared" si="22"/>
        <v>0</v>
      </c>
      <c r="AE53" s="58">
        <f t="shared" si="23"/>
        <v>80000</v>
      </c>
      <c r="AF53" s="58"/>
    </row>
    <row r="54" spans="1:32" ht="9" customHeight="1">
      <c r="A54" s="139">
        <v>1</v>
      </c>
      <c r="B54" s="121" t="s">
        <v>423</v>
      </c>
      <c r="C54" s="122"/>
      <c r="D54" s="123" t="s">
        <v>420</v>
      </c>
      <c r="E54" s="124">
        <v>38378</v>
      </c>
      <c r="F54" s="125">
        <v>42004</v>
      </c>
      <c r="G54" s="124">
        <v>42369</v>
      </c>
      <c r="H54" s="126">
        <f t="shared" si="18"/>
        <v>9.9</v>
      </c>
      <c r="I54" s="127">
        <f t="shared" si="18"/>
        <v>1</v>
      </c>
      <c r="J54" s="126">
        <f t="shared" si="19"/>
        <v>20</v>
      </c>
      <c r="K54" s="128">
        <v>1333333</v>
      </c>
      <c r="L54" s="129">
        <v>0.05</v>
      </c>
      <c r="M54" s="130">
        <v>659999.8350000002</v>
      </c>
      <c r="N54" s="128">
        <f t="shared" si="20"/>
        <v>66666.650000000009</v>
      </c>
      <c r="O54" s="131"/>
      <c r="P54" s="131">
        <f t="shared" si="16"/>
        <v>726666.48500000022</v>
      </c>
      <c r="Q54" s="128">
        <f t="shared" si="17"/>
        <v>606666.51499999978</v>
      </c>
      <c r="R54" s="128" t="s">
        <v>420</v>
      </c>
      <c r="S54" s="86"/>
      <c r="T54" s="128">
        <f t="shared" si="21"/>
        <v>0</v>
      </c>
      <c r="U54" s="128"/>
      <c r="V54" s="128">
        <f t="shared" si="22"/>
        <v>0</v>
      </c>
      <c r="W54" s="128">
        <f t="shared" si="22"/>
        <v>66666.650000000009</v>
      </c>
      <c r="X54" s="128">
        <f t="shared" si="22"/>
        <v>0</v>
      </c>
      <c r="Y54" s="128">
        <f t="shared" si="22"/>
        <v>0</v>
      </c>
      <c r="Z54" s="128">
        <f t="shared" si="22"/>
        <v>0</v>
      </c>
      <c r="AA54" s="128">
        <f t="shared" si="22"/>
        <v>0</v>
      </c>
      <c r="AB54" s="128">
        <f t="shared" si="22"/>
        <v>0</v>
      </c>
      <c r="AC54" s="128">
        <f t="shared" si="22"/>
        <v>0</v>
      </c>
      <c r="AD54" s="128">
        <f t="shared" si="22"/>
        <v>0</v>
      </c>
      <c r="AE54" s="58">
        <f t="shared" si="23"/>
        <v>66666.650000000009</v>
      </c>
      <c r="AF54" s="58"/>
    </row>
    <row r="55" spans="1:32">
      <c r="A55" s="132">
        <v>1</v>
      </c>
      <c r="B55" s="133" t="s">
        <v>425</v>
      </c>
      <c r="C55" s="134"/>
      <c r="D55" s="135" t="s">
        <v>420</v>
      </c>
      <c r="E55" s="62">
        <v>38392</v>
      </c>
      <c r="F55" s="125">
        <v>42004</v>
      </c>
      <c r="G55" s="124">
        <v>42369</v>
      </c>
      <c r="H55" s="136">
        <f t="shared" si="18"/>
        <v>9.9</v>
      </c>
      <c r="I55" s="84">
        <f t="shared" si="18"/>
        <v>1</v>
      </c>
      <c r="J55" s="136">
        <f t="shared" si="19"/>
        <v>20</v>
      </c>
      <c r="K55" s="137">
        <v>1584000.2</v>
      </c>
      <c r="L55" s="85">
        <v>0.05</v>
      </c>
      <c r="M55" s="138">
        <v>784080.09900000016</v>
      </c>
      <c r="N55" s="137">
        <f t="shared" si="20"/>
        <v>79200.010000000009</v>
      </c>
      <c r="O55" s="64"/>
      <c r="P55" s="64">
        <f t="shared" si="16"/>
        <v>863280.10900000017</v>
      </c>
      <c r="Q55" s="137">
        <f t="shared" si="17"/>
        <v>720720.09099999978</v>
      </c>
      <c r="R55" s="137" t="s">
        <v>420</v>
      </c>
      <c r="S55" s="86"/>
      <c r="T55" s="128">
        <f t="shared" si="21"/>
        <v>0</v>
      </c>
      <c r="U55" s="128"/>
      <c r="V55" s="128">
        <f t="shared" si="22"/>
        <v>0</v>
      </c>
      <c r="W55" s="128">
        <f t="shared" si="22"/>
        <v>79200.010000000009</v>
      </c>
      <c r="X55" s="128">
        <f t="shared" si="22"/>
        <v>0</v>
      </c>
      <c r="Y55" s="128">
        <f t="shared" si="22"/>
        <v>0</v>
      </c>
      <c r="Z55" s="128">
        <f t="shared" si="22"/>
        <v>0</v>
      </c>
      <c r="AA55" s="128">
        <f t="shared" si="22"/>
        <v>0</v>
      </c>
      <c r="AB55" s="128">
        <f t="shared" si="22"/>
        <v>0</v>
      </c>
      <c r="AC55" s="128">
        <f t="shared" si="22"/>
        <v>0</v>
      </c>
      <c r="AD55" s="128">
        <f t="shared" si="22"/>
        <v>0</v>
      </c>
      <c r="AE55" s="58">
        <f t="shared" si="23"/>
        <v>79200.010000000009</v>
      </c>
      <c r="AF55" s="58"/>
    </row>
    <row r="56" spans="1:32">
      <c r="A56" s="139">
        <v>1</v>
      </c>
      <c r="B56" s="121" t="s">
        <v>426</v>
      </c>
      <c r="C56" s="122"/>
      <c r="D56" s="123" t="s">
        <v>420</v>
      </c>
      <c r="E56" s="124">
        <v>38443</v>
      </c>
      <c r="F56" s="125">
        <v>42004</v>
      </c>
      <c r="G56" s="124">
        <v>42369</v>
      </c>
      <c r="H56" s="126">
        <f t="shared" si="18"/>
        <v>9.8000000000000007</v>
      </c>
      <c r="I56" s="127">
        <f t="shared" si="18"/>
        <v>1</v>
      </c>
      <c r="J56" s="126">
        <f t="shared" si="19"/>
        <v>20</v>
      </c>
      <c r="K56" s="128">
        <v>9972596.5999999996</v>
      </c>
      <c r="L56" s="129">
        <v>0.05</v>
      </c>
      <c r="M56" s="130">
        <v>4886572.3340000007</v>
      </c>
      <c r="N56" s="128">
        <f t="shared" si="20"/>
        <v>498629.83</v>
      </c>
      <c r="O56" s="131"/>
      <c r="P56" s="131">
        <f t="shared" si="16"/>
        <v>5385202.1640000008</v>
      </c>
      <c r="Q56" s="128">
        <f t="shared" si="17"/>
        <v>4587394.4359999988</v>
      </c>
      <c r="R56" s="128" t="s">
        <v>420</v>
      </c>
      <c r="S56" s="86"/>
      <c r="T56" s="128">
        <f t="shared" si="21"/>
        <v>0</v>
      </c>
      <c r="U56" s="128"/>
      <c r="V56" s="128">
        <f t="shared" si="22"/>
        <v>0</v>
      </c>
      <c r="W56" s="128">
        <f t="shared" si="22"/>
        <v>498629.83</v>
      </c>
      <c r="X56" s="128">
        <f t="shared" si="22"/>
        <v>0</v>
      </c>
      <c r="Y56" s="128">
        <f t="shared" si="22"/>
        <v>0</v>
      </c>
      <c r="Z56" s="128">
        <f t="shared" si="22"/>
        <v>0</v>
      </c>
      <c r="AA56" s="128">
        <f t="shared" si="22"/>
        <v>0</v>
      </c>
      <c r="AB56" s="128">
        <f t="shared" si="22"/>
        <v>0</v>
      </c>
      <c r="AC56" s="128">
        <f t="shared" si="22"/>
        <v>0</v>
      </c>
      <c r="AD56" s="128">
        <f t="shared" si="22"/>
        <v>0</v>
      </c>
      <c r="AE56" s="58">
        <f t="shared" si="23"/>
        <v>498629.83</v>
      </c>
      <c r="AF56" s="58"/>
    </row>
    <row r="57" spans="1:32">
      <c r="A57" s="139">
        <v>5</v>
      </c>
      <c r="B57" s="121" t="s">
        <v>1311</v>
      </c>
      <c r="C57" s="453" t="s">
        <v>1119</v>
      </c>
      <c r="D57" s="123" t="s">
        <v>420</v>
      </c>
      <c r="E57" s="124">
        <v>42360</v>
      </c>
      <c r="F57" s="125">
        <v>42360</v>
      </c>
      <c r="G57" s="124">
        <v>42369</v>
      </c>
      <c r="H57" s="126">
        <f>ROUND(((F57-E57)/365),1)</f>
        <v>0</v>
      </c>
      <c r="I57" s="127">
        <f>ROUND(((G57-F57)/365),1)</f>
        <v>0</v>
      </c>
      <c r="J57" s="126">
        <f>100/L57/100</f>
        <v>20</v>
      </c>
      <c r="K57" s="128">
        <v>26067418.66</v>
      </c>
      <c r="L57" s="129">
        <v>0.05</v>
      </c>
      <c r="M57" s="130">
        <v>0</v>
      </c>
      <c r="N57" s="128">
        <f>IF(J57&lt;=H57,K57-M57,IF((J57-H57)&gt;=1,K57*L57*I57,K57*L57*(J57-H57)))</f>
        <v>0</v>
      </c>
      <c r="O57" s="131"/>
      <c r="P57" s="131">
        <f>+M57+N57</f>
        <v>0</v>
      </c>
      <c r="Q57" s="128">
        <f>+K57-P57</f>
        <v>26067418.66</v>
      </c>
      <c r="R57" s="128" t="s">
        <v>420</v>
      </c>
      <c r="S57" s="86"/>
      <c r="T57" s="128">
        <f t="shared" si="21"/>
        <v>0</v>
      </c>
      <c r="U57" s="128"/>
      <c r="V57" s="128">
        <f t="shared" si="22"/>
        <v>0</v>
      </c>
      <c r="W57" s="128">
        <f t="shared" si="22"/>
        <v>0</v>
      </c>
      <c r="X57" s="128">
        <f t="shared" si="22"/>
        <v>0</v>
      </c>
      <c r="Y57" s="128">
        <f t="shared" si="22"/>
        <v>0</v>
      </c>
      <c r="Z57" s="128">
        <f t="shared" si="22"/>
        <v>0</v>
      </c>
      <c r="AA57" s="128">
        <f t="shared" si="22"/>
        <v>0</v>
      </c>
      <c r="AB57" s="128">
        <f t="shared" si="22"/>
        <v>0</v>
      </c>
      <c r="AC57" s="128">
        <f t="shared" si="22"/>
        <v>0</v>
      </c>
      <c r="AD57" s="128">
        <f t="shared" si="22"/>
        <v>0</v>
      </c>
      <c r="AE57" s="58">
        <f t="shared" si="23"/>
        <v>0</v>
      </c>
      <c r="AF57" s="58"/>
    </row>
    <row r="58" spans="1:32" ht="9" customHeight="1" thickBot="1">
      <c r="A58" s="140"/>
      <c r="B58" s="141"/>
      <c r="C58" s="142"/>
      <c r="D58" s="143"/>
      <c r="E58" s="144"/>
      <c r="F58" s="145"/>
      <c r="G58" s="144"/>
      <c r="H58" s="146">
        <f t="shared" si="18"/>
        <v>0</v>
      </c>
      <c r="I58" s="110">
        <f t="shared" si="18"/>
        <v>0</v>
      </c>
      <c r="J58" s="146"/>
      <c r="K58" s="147"/>
      <c r="L58" s="148"/>
      <c r="M58" s="149">
        <v>0</v>
      </c>
      <c r="N58" s="147">
        <f t="shared" si="20"/>
        <v>0</v>
      </c>
      <c r="O58" s="111"/>
      <c r="P58" s="111">
        <f t="shared" si="16"/>
        <v>0</v>
      </c>
      <c r="Q58" s="147">
        <f t="shared" si="17"/>
        <v>0</v>
      </c>
      <c r="R58" s="147">
        <f t="shared" si="17"/>
        <v>0</v>
      </c>
      <c r="S58" s="86"/>
      <c r="T58" s="193">
        <f>IF(ISNA(INDEX(coefficient,MATCH($R58,postes,0),MATCH(T$28,centres,0))),0,(INDEX(coefficient,MATCH($R58,postes,0),MATCH(T$28,centres,0))*$N58))</f>
        <v>0</v>
      </c>
      <c r="U58" s="193"/>
      <c r="V58" s="193">
        <f t="shared" ref="V58:AD58" si="24">IF(ISNA(INDEX(coefficient,MATCH($R58,postes,0),MATCH(V$28,centres,0))),0,(INDEX(coefficient,MATCH($R58,postes,0),MATCH(V$28,centres,0))*$N58))</f>
        <v>0</v>
      </c>
      <c r="W58" s="193">
        <f t="shared" si="24"/>
        <v>0</v>
      </c>
      <c r="X58" s="193">
        <f t="shared" si="24"/>
        <v>0</v>
      </c>
      <c r="Y58" s="193">
        <f t="shared" si="24"/>
        <v>0</v>
      </c>
      <c r="Z58" s="193">
        <f t="shared" si="24"/>
        <v>0</v>
      </c>
      <c r="AA58" s="193">
        <f t="shared" si="24"/>
        <v>0</v>
      </c>
      <c r="AB58" s="193">
        <f t="shared" si="24"/>
        <v>0</v>
      </c>
      <c r="AC58" s="193">
        <f t="shared" si="24"/>
        <v>0</v>
      </c>
      <c r="AD58" s="193">
        <f t="shared" si="24"/>
        <v>0</v>
      </c>
      <c r="AE58" s="58">
        <f>SUM(T58:AB58)</f>
        <v>0</v>
      </c>
      <c r="AF58" s="58"/>
    </row>
    <row r="59" spans="1:32" ht="9" customHeight="1" thickBot="1">
      <c r="A59" s="103"/>
      <c r="B59" s="150"/>
      <c r="C59" s="134"/>
      <c r="D59" s="134"/>
      <c r="E59" s="62"/>
      <c r="F59" s="62"/>
      <c r="G59" s="62"/>
      <c r="H59" s="84"/>
      <c r="I59" s="84"/>
      <c r="J59" s="84"/>
      <c r="K59" s="64"/>
      <c r="L59" s="85"/>
      <c r="M59" s="64"/>
      <c r="N59" s="64"/>
      <c r="O59" s="64"/>
      <c r="P59" s="64"/>
      <c r="Q59" s="64"/>
      <c r="R59" s="64"/>
      <c r="S59" s="86"/>
      <c r="AE59" s="58">
        <f>SUM(AE51:AE58)</f>
        <v>53441755.799999997</v>
      </c>
      <c r="AF59" s="58"/>
    </row>
    <row r="60" spans="1:32" ht="9" customHeight="1" thickTop="1" thickBot="1">
      <c r="A60" s="94"/>
      <c r="B60" s="95" t="s">
        <v>224</v>
      </c>
      <c r="C60" s="96"/>
      <c r="D60" s="96"/>
      <c r="E60" s="97"/>
      <c r="F60" s="98"/>
      <c r="G60" s="98"/>
      <c r="H60" s="99">
        <f>ROUND(((G60-E60)/365),1)</f>
        <v>0</v>
      </c>
      <c r="I60" s="99">
        <f>ROUND(((G60-F60)/365),1)</f>
        <v>0</v>
      </c>
      <c r="J60" s="99"/>
      <c r="K60" s="100">
        <f>SUM(K51:K59)</f>
        <v>1094902534.6600001</v>
      </c>
      <c r="L60" s="101"/>
      <c r="M60" s="100">
        <f t="shared" ref="M60:R60" si="25">SUM(M51:M59)</f>
        <v>586956504.56799996</v>
      </c>
      <c r="N60" s="100">
        <f t="shared" si="25"/>
        <v>53441755.799999997</v>
      </c>
      <c r="O60" s="100">
        <f t="shared" si="25"/>
        <v>0</v>
      </c>
      <c r="P60" s="100">
        <f t="shared" si="25"/>
        <v>640398260.36800003</v>
      </c>
      <c r="Q60" s="102">
        <f t="shared" si="25"/>
        <v>454504274.29200006</v>
      </c>
      <c r="R60" s="102">
        <f t="shared" si="25"/>
        <v>0</v>
      </c>
      <c r="S60" s="86">
        <f>+N60-AE60</f>
        <v>0</v>
      </c>
      <c r="T60" s="100">
        <f>SUM(T51:T58)</f>
        <v>0</v>
      </c>
      <c r="U60" s="100"/>
      <c r="V60" s="100">
        <f t="shared" ref="V60:AB60" si="26">SUM(V51:V58)</f>
        <v>0</v>
      </c>
      <c r="W60" s="100">
        <f t="shared" si="26"/>
        <v>3927869.17</v>
      </c>
      <c r="X60" s="100">
        <f t="shared" si="26"/>
        <v>0</v>
      </c>
      <c r="Y60" s="100">
        <f t="shared" si="26"/>
        <v>0</v>
      </c>
      <c r="Z60" s="100">
        <f t="shared" si="26"/>
        <v>0</v>
      </c>
      <c r="AA60" s="100">
        <f t="shared" si="26"/>
        <v>0</v>
      </c>
      <c r="AB60" s="100">
        <f t="shared" si="26"/>
        <v>49513886.630000003</v>
      </c>
      <c r="AC60" s="100">
        <f>SUM(AC51:AC58)</f>
        <v>0</v>
      </c>
      <c r="AD60" s="100">
        <f>SUM(AD51:AD58)</f>
        <v>0</v>
      </c>
      <c r="AE60" s="58">
        <f>SUM(T60:AB60)</f>
        <v>53441755.800000004</v>
      </c>
      <c r="AF60" s="58"/>
    </row>
    <row r="61" spans="1:32" ht="9" customHeight="1" thickTop="1" thickBot="1">
      <c r="B61" s="376"/>
      <c r="C61" s="134"/>
      <c r="D61" s="134"/>
      <c r="E61" s="62"/>
      <c r="F61" s="63"/>
      <c r="G61" s="63"/>
      <c r="H61" s="84"/>
      <c r="I61" s="84"/>
      <c r="J61" s="84"/>
      <c r="K61" s="64"/>
      <c r="L61" s="85"/>
      <c r="M61" s="64"/>
      <c r="N61" s="64"/>
      <c r="O61" s="64"/>
      <c r="P61" s="64"/>
      <c r="Q61" s="64"/>
      <c r="R61" s="450"/>
      <c r="S61" s="86"/>
      <c r="AF61" s="58"/>
    </row>
    <row r="62" spans="1:32" ht="9" customHeight="1" thickBot="1">
      <c r="A62" s="81">
        <v>2151</v>
      </c>
      <c r="B62" s="459" t="s">
        <v>427</v>
      </c>
      <c r="C62" s="375"/>
      <c r="D62" s="375"/>
      <c r="E62" s="476"/>
      <c r="F62" s="477"/>
      <c r="G62" s="477"/>
      <c r="H62" s="110"/>
      <c r="I62" s="110"/>
      <c r="J62" s="110"/>
      <c r="K62" s="111"/>
      <c r="L62" s="148"/>
      <c r="M62" s="111"/>
      <c r="N62" s="111"/>
      <c r="O62" s="111"/>
      <c r="P62" s="111"/>
      <c r="Q62" s="111"/>
      <c r="R62" s="450"/>
      <c r="S62" s="86">
        <f>P62/5</f>
        <v>0</v>
      </c>
      <c r="AF62" s="58"/>
    </row>
    <row r="63" spans="1:32" ht="9" customHeight="1">
      <c r="A63" s="159">
        <v>1</v>
      </c>
      <c r="B63" s="121" t="s">
        <v>429</v>
      </c>
      <c r="C63" s="123"/>
      <c r="D63" s="123" t="s">
        <v>502</v>
      </c>
      <c r="E63" s="125">
        <v>37026</v>
      </c>
      <c r="F63" s="125">
        <v>42004</v>
      </c>
      <c r="G63" s="124">
        <v>42369</v>
      </c>
      <c r="H63" s="126">
        <f t="shared" ref="H63:I78" si="27">ROUND(((F63-E63)/365),1)</f>
        <v>13.6</v>
      </c>
      <c r="I63" s="161">
        <f t="shared" si="27"/>
        <v>1</v>
      </c>
      <c r="J63" s="126">
        <f t="shared" ref="J63:J126" si="28">100/L63/100</f>
        <v>5</v>
      </c>
      <c r="K63" s="130">
        <v>27923076</v>
      </c>
      <c r="L63" s="160">
        <v>0.2</v>
      </c>
      <c r="M63" s="131">
        <v>27923076</v>
      </c>
      <c r="N63" s="128">
        <f t="shared" ref="N63:N126" si="29">IF(J63&lt;=H63,0,IF((J63-H63)&gt;=1,K63*L63*I63,K63-M63))</f>
        <v>0</v>
      </c>
      <c r="O63" s="128"/>
      <c r="P63" s="128">
        <f t="shared" ref="P63:P126" si="30">+M63+N63</f>
        <v>27923076</v>
      </c>
      <c r="Q63" s="128">
        <f t="shared" ref="Q63:Q94" si="31">+K63-P63</f>
        <v>0</v>
      </c>
      <c r="R63" s="157" t="s">
        <v>502</v>
      </c>
      <c r="S63" s="158"/>
      <c r="T63" s="157">
        <f t="shared" ref="T63:T126" si="32">IF(ISNA(INDEX(coefficient,MATCH($R63,postes,0),MATCH(T$19,centres,0))),0,(INDEX(coefficient,MATCH($R63,postes,0),MATCH(T$19,centres,0))*$N63))</f>
        <v>0</v>
      </c>
      <c r="U63" s="157"/>
      <c r="V63" s="157">
        <f t="shared" ref="V63:AD78" si="33">IF(ISNA(INDEX(coefficient,MATCH($R63,postes,0),MATCH(V$19,centres,0))),0,(INDEX(coefficient,MATCH($R63,postes,0),MATCH(V$19,centres,0))*$N63))</f>
        <v>0</v>
      </c>
      <c r="W63" s="157">
        <f t="shared" si="33"/>
        <v>0</v>
      </c>
      <c r="X63" s="157">
        <f t="shared" si="33"/>
        <v>0</v>
      </c>
      <c r="Y63" s="157">
        <f t="shared" si="33"/>
        <v>0</v>
      </c>
      <c r="Z63" s="157">
        <f t="shared" si="33"/>
        <v>0</v>
      </c>
      <c r="AA63" s="157">
        <f t="shared" si="33"/>
        <v>0</v>
      </c>
      <c r="AB63" s="157">
        <f t="shared" si="33"/>
        <v>0</v>
      </c>
      <c r="AC63" s="157">
        <f t="shared" si="33"/>
        <v>0</v>
      </c>
      <c r="AD63" s="157">
        <f t="shared" si="33"/>
        <v>0</v>
      </c>
      <c r="AE63" s="58">
        <f>SUM(T63:AD63)</f>
        <v>0</v>
      </c>
      <c r="AF63" s="58"/>
    </row>
    <row r="64" spans="1:32" ht="9" customHeight="1">
      <c r="A64" s="159">
        <v>1</v>
      </c>
      <c r="B64" s="121" t="s">
        <v>457</v>
      </c>
      <c r="C64" s="123"/>
      <c r="D64" s="123" t="s">
        <v>420</v>
      </c>
      <c r="E64" s="125">
        <v>37096</v>
      </c>
      <c r="F64" s="125">
        <v>42004</v>
      </c>
      <c r="G64" s="124">
        <v>42369</v>
      </c>
      <c r="H64" s="126">
        <f t="shared" si="27"/>
        <v>13.4</v>
      </c>
      <c r="I64" s="161">
        <f t="shared" si="27"/>
        <v>1</v>
      </c>
      <c r="J64" s="126">
        <f t="shared" si="28"/>
        <v>5</v>
      </c>
      <c r="K64" s="130">
        <f>3220000/2</f>
        <v>1610000</v>
      </c>
      <c r="L64" s="160">
        <v>0.2</v>
      </c>
      <c r="M64" s="131">
        <v>1610000</v>
      </c>
      <c r="N64" s="128">
        <f t="shared" si="29"/>
        <v>0</v>
      </c>
      <c r="O64" s="128"/>
      <c r="P64" s="128">
        <f t="shared" si="30"/>
        <v>1610000</v>
      </c>
      <c r="Q64" s="128">
        <f t="shared" si="31"/>
        <v>0</v>
      </c>
      <c r="R64" s="128" t="s">
        <v>420</v>
      </c>
      <c r="S64" s="158"/>
      <c r="T64" s="128">
        <f t="shared" si="32"/>
        <v>0</v>
      </c>
      <c r="U64" s="128"/>
      <c r="V64" s="128">
        <f t="shared" si="33"/>
        <v>0</v>
      </c>
      <c r="W64" s="128">
        <f t="shared" si="33"/>
        <v>0</v>
      </c>
      <c r="X64" s="128">
        <f t="shared" si="33"/>
        <v>0</v>
      </c>
      <c r="Y64" s="128">
        <f t="shared" si="33"/>
        <v>0</v>
      </c>
      <c r="Z64" s="128">
        <f t="shared" si="33"/>
        <v>0</v>
      </c>
      <c r="AA64" s="128">
        <f t="shared" si="33"/>
        <v>0</v>
      </c>
      <c r="AB64" s="128">
        <f t="shared" si="33"/>
        <v>0</v>
      </c>
      <c r="AC64" s="128">
        <f t="shared" si="33"/>
        <v>0</v>
      </c>
      <c r="AD64" s="128">
        <f t="shared" si="33"/>
        <v>0</v>
      </c>
      <c r="AE64" s="58">
        <f t="shared" ref="AE64:AE127" si="34">SUM(T64:AD64)</f>
        <v>0</v>
      </c>
      <c r="AF64" s="58"/>
    </row>
    <row r="65" spans="1:32" ht="9" customHeight="1">
      <c r="A65" s="159"/>
      <c r="B65" s="121" t="s">
        <v>430</v>
      </c>
      <c r="C65" s="123"/>
      <c r="D65" s="123" t="s">
        <v>502</v>
      </c>
      <c r="E65" s="125">
        <v>37096</v>
      </c>
      <c r="F65" s="125">
        <v>42004</v>
      </c>
      <c r="G65" s="124">
        <v>42369</v>
      </c>
      <c r="H65" s="126">
        <f t="shared" si="27"/>
        <v>13.4</v>
      </c>
      <c r="I65" s="161">
        <f t="shared" si="27"/>
        <v>1</v>
      </c>
      <c r="J65" s="126">
        <f t="shared" si="28"/>
        <v>5</v>
      </c>
      <c r="K65" s="130">
        <v>588000</v>
      </c>
      <c r="L65" s="160">
        <v>0.2</v>
      </c>
      <c r="M65" s="131">
        <v>588000</v>
      </c>
      <c r="N65" s="128">
        <f t="shared" si="29"/>
        <v>0</v>
      </c>
      <c r="O65" s="128"/>
      <c r="P65" s="128">
        <f t="shared" si="30"/>
        <v>588000</v>
      </c>
      <c r="Q65" s="128">
        <f t="shared" si="31"/>
        <v>0</v>
      </c>
      <c r="R65" s="128" t="s">
        <v>502</v>
      </c>
      <c r="S65" s="158"/>
      <c r="T65" s="128">
        <f t="shared" si="32"/>
        <v>0</v>
      </c>
      <c r="U65" s="128"/>
      <c r="V65" s="128">
        <f t="shared" si="33"/>
        <v>0</v>
      </c>
      <c r="W65" s="128">
        <f t="shared" si="33"/>
        <v>0</v>
      </c>
      <c r="X65" s="128">
        <f t="shared" si="33"/>
        <v>0</v>
      </c>
      <c r="Y65" s="128">
        <f t="shared" si="33"/>
        <v>0</v>
      </c>
      <c r="Z65" s="128">
        <f t="shared" si="33"/>
        <v>0</v>
      </c>
      <c r="AA65" s="128">
        <f t="shared" si="33"/>
        <v>0</v>
      </c>
      <c r="AB65" s="128">
        <f t="shared" si="33"/>
        <v>0</v>
      </c>
      <c r="AC65" s="128">
        <f t="shared" si="33"/>
        <v>0</v>
      </c>
      <c r="AD65" s="128">
        <f t="shared" si="33"/>
        <v>0</v>
      </c>
      <c r="AE65" s="58">
        <f t="shared" si="34"/>
        <v>0</v>
      </c>
      <c r="AF65" s="58"/>
    </row>
    <row r="66" spans="1:32" ht="9" customHeight="1">
      <c r="A66" s="159">
        <v>1</v>
      </c>
      <c r="B66" s="121" t="s">
        <v>431</v>
      </c>
      <c r="C66" s="123"/>
      <c r="D66" s="123" t="s">
        <v>475</v>
      </c>
      <c r="E66" s="125">
        <v>37224</v>
      </c>
      <c r="F66" s="125">
        <v>42004</v>
      </c>
      <c r="G66" s="124">
        <v>42369</v>
      </c>
      <c r="H66" s="126">
        <f t="shared" si="27"/>
        <v>13.1</v>
      </c>
      <c r="I66" s="161">
        <f t="shared" si="27"/>
        <v>1</v>
      </c>
      <c r="J66" s="126">
        <f t="shared" si="28"/>
        <v>5</v>
      </c>
      <c r="K66" s="130">
        <v>2540000</v>
      </c>
      <c r="L66" s="160">
        <v>0.2</v>
      </c>
      <c r="M66" s="131">
        <v>2540000</v>
      </c>
      <c r="N66" s="128">
        <f t="shared" si="29"/>
        <v>0</v>
      </c>
      <c r="O66" s="128"/>
      <c r="P66" s="128">
        <f t="shared" si="30"/>
        <v>2540000</v>
      </c>
      <c r="Q66" s="128">
        <f t="shared" si="31"/>
        <v>0</v>
      </c>
      <c r="R66" s="128" t="s">
        <v>538</v>
      </c>
      <c r="S66" s="158"/>
      <c r="T66" s="128">
        <f t="shared" si="32"/>
        <v>0</v>
      </c>
      <c r="U66" s="128"/>
      <c r="V66" s="128">
        <f t="shared" si="33"/>
        <v>0</v>
      </c>
      <c r="W66" s="128">
        <f t="shared" si="33"/>
        <v>0</v>
      </c>
      <c r="X66" s="128">
        <f t="shared" si="33"/>
        <v>0</v>
      </c>
      <c r="Y66" s="128">
        <f t="shared" si="33"/>
        <v>0</v>
      </c>
      <c r="Z66" s="128">
        <f t="shared" si="33"/>
        <v>0</v>
      </c>
      <c r="AA66" s="128">
        <f t="shared" si="33"/>
        <v>0</v>
      </c>
      <c r="AB66" s="128">
        <f t="shared" si="33"/>
        <v>0</v>
      </c>
      <c r="AC66" s="128">
        <f t="shared" si="33"/>
        <v>0</v>
      </c>
      <c r="AD66" s="128">
        <f t="shared" si="33"/>
        <v>0</v>
      </c>
      <c r="AE66" s="58">
        <f t="shared" si="34"/>
        <v>0</v>
      </c>
      <c r="AF66" s="58"/>
    </row>
    <row r="67" spans="1:32" ht="9" customHeight="1">
      <c r="A67" s="159">
        <v>1</v>
      </c>
      <c r="B67" s="121" t="s">
        <v>432</v>
      </c>
      <c r="C67" s="123"/>
      <c r="D67" s="123" t="s">
        <v>420</v>
      </c>
      <c r="E67" s="125">
        <v>37210</v>
      </c>
      <c r="F67" s="125">
        <v>42004</v>
      </c>
      <c r="G67" s="124">
        <v>42369</v>
      </c>
      <c r="H67" s="126">
        <f t="shared" si="27"/>
        <v>13.1</v>
      </c>
      <c r="I67" s="161">
        <f t="shared" si="27"/>
        <v>1</v>
      </c>
      <c r="J67" s="126">
        <f t="shared" si="28"/>
        <v>5</v>
      </c>
      <c r="K67" s="130">
        <v>1200000</v>
      </c>
      <c r="L67" s="160">
        <v>0.2</v>
      </c>
      <c r="M67" s="131">
        <v>1200000</v>
      </c>
      <c r="N67" s="128">
        <f t="shared" si="29"/>
        <v>0</v>
      </c>
      <c r="O67" s="128"/>
      <c r="P67" s="128">
        <f t="shared" si="30"/>
        <v>1200000</v>
      </c>
      <c r="Q67" s="128">
        <f t="shared" si="31"/>
        <v>0</v>
      </c>
      <c r="R67" s="128" t="s">
        <v>420</v>
      </c>
      <c r="S67" s="158"/>
      <c r="T67" s="128">
        <f t="shared" si="32"/>
        <v>0</v>
      </c>
      <c r="U67" s="128"/>
      <c r="V67" s="128">
        <f t="shared" si="33"/>
        <v>0</v>
      </c>
      <c r="W67" s="128">
        <f t="shared" si="33"/>
        <v>0</v>
      </c>
      <c r="X67" s="128">
        <f t="shared" si="33"/>
        <v>0</v>
      </c>
      <c r="Y67" s="128">
        <f t="shared" si="33"/>
        <v>0</v>
      </c>
      <c r="Z67" s="128">
        <f t="shared" si="33"/>
        <v>0</v>
      </c>
      <c r="AA67" s="128">
        <f t="shared" si="33"/>
        <v>0</v>
      </c>
      <c r="AB67" s="128">
        <f t="shared" si="33"/>
        <v>0</v>
      </c>
      <c r="AC67" s="128">
        <f t="shared" si="33"/>
        <v>0</v>
      </c>
      <c r="AD67" s="128">
        <f t="shared" si="33"/>
        <v>0</v>
      </c>
      <c r="AE67" s="58">
        <f t="shared" si="34"/>
        <v>0</v>
      </c>
      <c r="AF67" s="58"/>
    </row>
    <row r="68" spans="1:32" ht="9" customHeight="1">
      <c r="A68" s="159">
        <v>1</v>
      </c>
      <c r="B68" s="121" t="s">
        <v>433</v>
      </c>
      <c r="C68" s="123"/>
      <c r="D68" s="123" t="s">
        <v>456</v>
      </c>
      <c r="E68" s="125">
        <v>37376</v>
      </c>
      <c r="F68" s="125">
        <v>42004</v>
      </c>
      <c r="G68" s="124">
        <v>42369</v>
      </c>
      <c r="H68" s="126">
        <f t="shared" si="27"/>
        <v>12.7</v>
      </c>
      <c r="I68" s="161">
        <f t="shared" si="27"/>
        <v>1</v>
      </c>
      <c r="J68" s="126">
        <f t="shared" si="28"/>
        <v>5</v>
      </c>
      <c r="K68" s="130">
        <v>1800000</v>
      </c>
      <c r="L68" s="160">
        <v>0.2</v>
      </c>
      <c r="M68" s="131">
        <v>1800000</v>
      </c>
      <c r="N68" s="128">
        <f t="shared" si="29"/>
        <v>0</v>
      </c>
      <c r="O68" s="128"/>
      <c r="P68" s="128">
        <f t="shared" si="30"/>
        <v>1800000</v>
      </c>
      <c r="Q68" s="128">
        <f t="shared" si="31"/>
        <v>0</v>
      </c>
      <c r="R68" s="128" t="s">
        <v>456</v>
      </c>
      <c r="S68" s="158"/>
      <c r="T68" s="128">
        <f t="shared" si="32"/>
        <v>0</v>
      </c>
      <c r="U68" s="128"/>
      <c r="V68" s="128">
        <f t="shared" si="33"/>
        <v>0</v>
      </c>
      <c r="W68" s="128">
        <f t="shared" si="33"/>
        <v>0</v>
      </c>
      <c r="X68" s="128">
        <f t="shared" si="33"/>
        <v>0</v>
      </c>
      <c r="Y68" s="128">
        <f t="shared" si="33"/>
        <v>0</v>
      </c>
      <c r="Z68" s="128">
        <f t="shared" si="33"/>
        <v>0</v>
      </c>
      <c r="AA68" s="128">
        <f t="shared" si="33"/>
        <v>0</v>
      </c>
      <c r="AB68" s="128">
        <f t="shared" si="33"/>
        <v>0</v>
      </c>
      <c r="AC68" s="128">
        <f t="shared" si="33"/>
        <v>0</v>
      </c>
      <c r="AD68" s="128">
        <f t="shared" si="33"/>
        <v>0</v>
      </c>
      <c r="AE68" s="58">
        <f t="shared" si="34"/>
        <v>0</v>
      </c>
      <c r="AF68" s="58"/>
    </row>
    <row r="69" spans="1:32" ht="9" customHeight="1">
      <c r="A69" s="159">
        <v>1</v>
      </c>
      <c r="B69" s="121" t="s">
        <v>434</v>
      </c>
      <c r="C69" s="123"/>
      <c r="D69" s="123" t="s">
        <v>456</v>
      </c>
      <c r="E69" s="125">
        <v>37376</v>
      </c>
      <c r="F69" s="125">
        <v>42004</v>
      </c>
      <c r="G69" s="124">
        <v>42369</v>
      </c>
      <c r="H69" s="126">
        <f t="shared" si="27"/>
        <v>12.7</v>
      </c>
      <c r="I69" s="161">
        <f t="shared" si="27"/>
        <v>1</v>
      </c>
      <c r="J69" s="126">
        <f t="shared" si="28"/>
        <v>5</v>
      </c>
      <c r="K69" s="130">
        <v>1866000</v>
      </c>
      <c r="L69" s="160">
        <v>0.2</v>
      </c>
      <c r="M69" s="131">
        <v>1866000</v>
      </c>
      <c r="N69" s="128">
        <f t="shared" si="29"/>
        <v>0</v>
      </c>
      <c r="O69" s="128"/>
      <c r="P69" s="128">
        <f t="shared" si="30"/>
        <v>1866000</v>
      </c>
      <c r="Q69" s="128">
        <f t="shared" si="31"/>
        <v>0</v>
      </c>
      <c r="R69" s="128" t="s">
        <v>456</v>
      </c>
      <c r="S69" s="158"/>
      <c r="T69" s="128">
        <f t="shared" si="32"/>
        <v>0</v>
      </c>
      <c r="U69" s="128"/>
      <c r="V69" s="128">
        <f t="shared" si="33"/>
        <v>0</v>
      </c>
      <c r="W69" s="128">
        <f t="shared" si="33"/>
        <v>0</v>
      </c>
      <c r="X69" s="128">
        <f t="shared" si="33"/>
        <v>0</v>
      </c>
      <c r="Y69" s="128">
        <f t="shared" si="33"/>
        <v>0</v>
      </c>
      <c r="Z69" s="128">
        <f t="shared" si="33"/>
        <v>0</v>
      </c>
      <c r="AA69" s="128">
        <f t="shared" si="33"/>
        <v>0</v>
      </c>
      <c r="AB69" s="128">
        <f t="shared" si="33"/>
        <v>0</v>
      </c>
      <c r="AC69" s="128">
        <f t="shared" si="33"/>
        <v>0</v>
      </c>
      <c r="AD69" s="128">
        <f t="shared" si="33"/>
        <v>0</v>
      </c>
      <c r="AE69" s="58">
        <f t="shared" si="34"/>
        <v>0</v>
      </c>
      <c r="AF69" s="58"/>
    </row>
    <row r="70" spans="1:32" ht="9" customHeight="1">
      <c r="A70" s="159">
        <v>1</v>
      </c>
      <c r="B70" s="121" t="s">
        <v>435</v>
      </c>
      <c r="C70" s="123"/>
      <c r="D70" s="123" t="s">
        <v>456</v>
      </c>
      <c r="E70" s="125">
        <v>37351</v>
      </c>
      <c r="F70" s="125">
        <v>42004</v>
      </c>
      <c r="G70" s="124">
        <v>42369</v>
      </c>
      <c r="H70" s="126">
        <f t="shared" si="27"/>
        <v>12.7</v>
      </c>
      <c r="I70" s="161">
        <f t="shared" si="27"/>
        <v>1</v>
      </c>
      <c r="J70" s="126">
        <f t="shared" si="28"/>
        <v>5</v>
      </c>
      <c r="K70" s="130">
        <v>370955.2</v>
      </c>
      <c r="L70" s="160">
        <v>0.2</v>
      </c>
      <c r="M70" s="131">
        <v>370955.2</v>
      </c>
      <c r="N70" s="128">
        <f t="shared" si="29"/>
        <v>0</v>
      </c>
      <c r="O70" s="128"/>
      <c r="P70" s="128">
        <f t="shared" si="30"/>
        <v>370955.2</v>
      </c>
      <c r="Q70" s="128">
        <f t="shared" si="31"/>
        <v>0</v>
      </c>
      <c r="R70" s="128" t="s">
        <v>456</v>
      </c>
      <c r="S70" s="158"/>
      <c r="T70" s="128">
        <f t="shared" si="32"/>
        <v>0</v>
      </c>
      <c r="U70" s="128"/>
      <c r="V70" s="128">
        <f t="shared" si="33"/>
        <v>0</v>
      </c>
      <c r="W70" s="128">
        <f t="shared" si="33"/>
        <v>0</v>
      </c>
      <c r="X70" s="128">
        <f t="shared" si="33"/>
        <v>0</v>
      </c>
      <c r="Y70" s="128">
        <f t="shared" si="33"/>
        <v>0</v>
      </c>
      <c r="Z70" s="128">
        <f t="shared" si="33"/>
        <v>0</v>
      </c>
      <c r="AA70" s="128">
        <f t="shared" si="33"/>
        <v>0</v>
      </c>
      <c r="AB70" s="128">
        <f t="shared" si="33"/>
        <v>0</v>
      </c>
      <c r="AC70" s="128">
        <f t="shared" si="33"/>
        <v>0</v>
      </c>
      <c r="AD70" s="128">
        <f t="shared" si="33"/>
        <v>0</v>
      </c>
      <c r="AE70" s="58">
        <f t="shared" si="34"/>
        <v>0</v>
      </c>
      <c r="AF70" s="58"/>
    </row>
    <row r="71" spans="1:32" ht="9" customHeight="1">
      <c r="A71" s="159"/>
      <c r="B71" s="121" t="s">
        <v>437</v>
      </c>
      <c r="C71" s="123"/>
      <c r="D71" s="123" t="s">
        <v>538</v>
      </c>
      <c r="E71" s="125">
        <v>37363</v>
      </c>
      <c r="F71" s="125">
        <v>42004</v>
      </c>
      <c r="G71" s="124">
        <v>42369</v>
      </c>
      <c r="H71" s="126">
        <f t="shared" si="27"/>
        <v>12.7</v>
      </c>
      <c r="I71" s="161">
        <f t="shared" si="27"/>
        <v>1</v>
      </c>
      <c r="J71" s="126">
        <f t="shared" si="28"/>
        <v>5</v>
      </c>
      <c r="K71" s="130">
        <v>543336.4</v>
      </c>
      <c r="L71" s="160">
        <v>0.2</v>
      </c>
      <c r="M71" s="131">
        <v>543336.4</v>
      </c>
      <c r="N71" s="128">
        <f t="shared" si="29"/>
        <v>0</v>
      </c>
      <c r="O71" s="128"/>
      <c r="P71" s="128">
        <f t="shared" si="30"/>
        <v>543336.4</v>
      </c>
      <c r="Q71" s="128">
        <f t="shared" si="31"/>
        <v>0</v>
      </c>
      <c r="R71" s="128" t="s">
        <v>538</v>
      </c>
      <c r="S71" s="158"/>
      <c r="T71" s="128">
        <f t="shared" si="32"/>
        <v>0</v>
      </c>
      <c r="U71" s="128"/>
      <c r="V71" s="128">
        <f t="shared" si="33"/>
        <v>0</v>
      </c>
      <c r="W71" s="128">
        <f t="shared" si="33"/>
        <v>0</v>
      </c>
      <c r="X71" s="128">
        <f t="shared" si="33"/>
        <v>0</v>
      </c>
      <c r="Y71" s="128">
        <f t="shared" si="33"/>
        <v>0</v>
      </c>
      <c r="Z71" s="128">
        <f t="shared" si="33"/>
        <v>0</v>
      </c>
      <c r="AA71" s="128">
        <f t="shared" si="33"/>
        <v>0</v>
      </c>
      <c r="AB71" s="128">
        <f t="shared" si="33"/>
        <v>0</v>
      </c>
      <c r="AC71" s="128">
        <f t="shared" si="33"/>
        <v>0</v>
      </c>
      <c r="AD71" s="128">
        <f t="shared" si="33"/>
        <v>0</v>
      </c>
      <c r="AE71" s="58">
        <f t="shared" si="34"/>
        <v>0</v>
      </c>
      <c r="AF71" s="58"/>
    </row>
    <row r="72" spans="1:32" ht="9" customHeight="1">
      <c r="A72" s="159">
        <v>1</v>
      </c>
      <c r="B72" s="121" t="s">
        <v>438</v>
      </c>
      <c r="C72" s="123"/>
      <c r="D72" s="123" t="s">
        <v>456</v>
      </c>
      <c r="E72" s="125">
        <v>37363</v>
      </c>
      <c r="F72" s="125">
        <v>42004</v>
      </c>
      <c r="G72" s="124">
        <v>42369</v>
      </c>
      <c r="H72" s="126">
        <f t="shared" si="27"/>
        <v>12.7</v>
      </c>
      <c r="I72" s="161">
        <f t="shared" si="27"/>
        <v>1</v>
      </c>
      <c r="J72" s="126">
        <f t="shared" si="28"/>
        <v>5</v>
      </c>
      <c r="K72" s="130">
        <v>256955.8</v>
      </c>
      <c r="L72" s="160">
        <v>0.2</v>
      </c>
      <c r="M72" s="131">
        <v>256955.8</v>
      </c>
      <c r="N72" s="128">
        <f t="shared" si="29"/>
        <v>0</v>
      </c>
      <c r="O72" s="128"/>
      <c r="P72" s="128">
        <f t="shared" si="30"/>
        <v>256955.8</v>
      </c>
      <c r="Q72" s="128">
        <f t="shared" si="31"/>
        <v>0</v>
      </c>
      <c r="R72" s="128" t="s">
        <v>456</v>
      </c>
      <c r="S72" s="158"/>
      <c r="T72" s="128">
        <f t="shared" si="32"/>
        <v>0</v>
      </c>
      <c r="U72" s="128"/>
      <c r="V72" s="128">
        <f t="shared" si="33"/>
        <v>0</v>
      </c>
      <c r="W72" s="128">
        <f t="shared" si="33"/>
        <v>0</v>
      </c>
      <c r="X72" s="128">
        <f t="shared" si="33"/>
        <v>0</v>
      </c>
      <c r="Y72" s="128">
        <f t="shared" si="33"/>
        <v>0</v>
      </c>
      <c r="Z72" s="128">
        <f t="shared" si="33"/>
        <v>0</v>
      </c>
      <c r="AA72" s="128">
        <f t="shared" si="33"/>
        <v>0</v>
      </c>
      <c r="AB72" s="128">
        <f t="shared" si="33"/>
        <v>0</v>
      </c>
      <c r="AC72" s="128">
        <f t="shared" si="33"/>
        <v>0</v>
      </c>
      <c r="AD72" s="128">
        <f t="shared" si="33"/>
        <v>0</v>
      </c>
      <c r="AE72" s="58">
        <f t="shared" si="34"/>
        <v>0</v>
      </c>
      <c r="AF72" s="58"/>
    </row>
    <row r="73" spans="1:32" ht="9" customHeight="1">
      <c r="A73" s="159"/>
      <c r="B73" s="121" t="s">
        <v>439</v>
      </c>
      <c r="C73" s="123"/>
      <c r="D73" s="123" t="s">
        <v>456</v>
      </c>
      <c r="E73" s="125">
        <v>37363</v>
      </c>
      <c r="F73" s="125">
        <v>42004</v>
      </c>
      <c r="G73" s="124">
        <v>42369</v>
      </c>
      <c r="H73" s="126">
        <f t="shared" si="27"/>
        <v>12.7</v>
      </c>
      <c r="I73" s="161">
        <f t="shared" si="27"/>
        <v>1</v>
      </c>
      <c r="J73" s="126">
        <f t="shared" si="28"/>
        <v>5</v>
      </c>
      <c r="K73" s="130">
        <v>624474.19999999995</v>
      </c>
      <c r="L73" s="160">
        <v>0.2</v>
      </c>
      <c r="M73" s="131">
        <v>624474.19999999995</v>
      </c>
      <c r="N73" s="128">
        <f t="shared" si="29"/>
        <v>0</v>
      </c>
      <c r="O73" s="128"/>
      <c r="P73" s="128">
        <f t="shared" si="30"/>
        <v>624474.19999999995</v>
      </c>
      <c r="Q73" s="128">
        <f t="shared" si="31"/>
        <v>0</v>
      </c>
      <c r="R73" s="128" t="s">
        <v>456</v>
      </c>
      <c r="S73" s="158"/>
      <c r="T73" s="128">
        <f t="shared" si="32"/>
        <v>0</v>
      </c>
      <c r="U73" s="128"/>
      <c r="V73" s="128">
        <f t="shared" si="33"/>
        <v>0</v>
      </c>
      <c r="W73" s="128">
        <f t="shared" si="33"/>
        <v>0</v>
      </c>
      <c r="X73" s="128">
        <f t="shared" si="33"/>
        <v>0</v>
      </c>
      <c r="Y73" s="128">
        <f t="shared" si="33"/>
        <v>0</v>
      </c>
      <c r="Z73" s="128">
        <f t="shared" si="33"/>
        <v>0</v>
      </c>
      <c r="AA73" s="128">
        <f t="shared" si="33"/>
        <v>0</v>
      </c>
      <c r="AB73" s="128">
        <f t="shared" si="33"/>
        <v>0</v>
      </c>
      <c r="AC73" s="128">
        <f t="shared" si="33"/>
        <v>0</v>
      </c>
      <c r="AD73" s="128">
        <f t="shared" si="33"/>
        <v>0</v>
      </c>
      <c r="AE73" s="58">
        <f t="shared" si="34"/>
        <v>0</v>
      </c>
      <c r="AF73" s="58"/>
    </row>
    <row r="74" spans="1:32" ht="9" customHeight="1">
      <c r="A74" s="159"/>
      <c r="B74" s="121" t="s">
        <v>440</v>
      </c>
      <c r="C74" s="123"/>
      <c r="D74" s="123" t="s">
        <v>502</v>
      </c>
      <c r="E74" s="125">
        <v>37369</v>
      </c>
      <c r="F74" s="125">
        <v>42004</v>
      </c>
      <c r="G74" s="124">
        <v>42369</v>
      </c>
      <c r="H74" s="126">
        <f t="shared" si="27"/>
        <v>12.7</v>
      </c>
      <c r="I74" s="161">
        <f t="shared" si="27"/>
        <v>1</v>
      </c>
      <c r="J74" s="126">
        <f t="shared" si="28"/>
        <v>5</v>
      </c>
      <c r="K74" s="130">
        <v>18888506</v>
      </c>
      <c r="L74" s="160">
        <v>0.2</v>
      </c>
      <c r="M74" s="131">
        <v>18888506</v>
      </c>
      <c r="N74" s="128">
        <f t="shared" si="29"/>
        <v>0</v>
      </c>
      <c r="O74" s="128"/>
      <c r="P74" s="128">
        <f t="shared" si="30"/>
        <v>18888506</v>
      </c>
      <c r="Q74" s="128">
        <f t="shared" si="31"/>
        <v>0</v>
      </c>
      <c r="R74" s="128" t="s">
        <v>502</v>
      </c>
      <c r="S74" s="158"/>
      <c r="T74" s="128">
        <f t="shared" si="32"/>
        <v>0</v>
      </c>
      <c r="U74" s="128"/>
      <c r="V74" s="128">
        <f t="shared" si="33"/>
        <v>0</v>
      </c>
      <c r="W74" s="128">
        <f t="shared" si="33"/>
        <v>0</v>
      </c>
      <c r="X74" s="128">
        <f t="shared" si="33"/>
        <v>0</v>
      </c>
      <c r="Y74" s="128">
        <f t="shared" si="33"/>
        <v>0</v>
      </c>
      <c r="Z74" s="128">
        <f t="shared" si="33"/>
        <v>0</v>
      </c>
      <c r="AA74" s="128">
        <f t="shared" si="33"/>
        <v>0</v>
      </c>
      <c r="AB74" s="128">
        <f t="shared" si="33"/>
        <v>0</v>
      </c>
      <c r="AC74" s="128">
        <f t="shared" si="33"/>
        <v>0</v>
      </c>
      <c r="AD74" s="128">
        <f t="shared" si="33"/>
        <v>0</v>
      </c>
      <c r="AE74" s="58">
        <f t="shared" si="34"/>
        <v>0</v>
      </c>
      <c r="AF74" s="58"/>
    </row>
    <row r="75" spans="1:32" ht="9" customHeight="1">
      <c r="A75" s="159"/>
      <c r="B75" s="121" t="s">
        <v>441</v>
      </c>
      <c r="C75" s="123"/>
      <c r="D75" s="123" t="s">
        <v>502</v>
      </c>
      <c r="E75" s="125">
        <v>37369</v>
      </c>
      <c r="F75" s="125">
        <v>42004</v>
      </c>
      <c r="G75" s="124">
        <v>42369</v>
      </c>
      <c r="H75" s="126">
        <f t="shared" si="27"/>
        <v>12.7</v>
      </c>
      <c r="I75" s="161">
        <f t="shared" si="27"/>
        <v>1</v>
      </c>
      <c r="J75" s="126">
        <f t="shared" si="28"/>
        <v>5</v>
      </c>
      <c r="K75" s="130">
        <v>2011506</v>
      </c>
      <c r="L75" s="160">
        <v>0.2</v>
      </c>
      <c r="M75" s="131">
        <v>2011506</v>
      </c>
      <c r="N75" s="128">
        <f t="shared" si="29"/>
        <v>0</v>
      </c>
      <c r="O75" s="128"/>
      <c r="P75" s="128">
        <f t="shared" si="30"/>
        <v>2011506</v>
      </c>
      <c r="Q75" s="128">
        <f t="shared" si="31"/>
        <v>0</v>
      </c>
      <c r="R75" s="128" t="s">
        <v>502</v>
      </c>
      <c r="S75" s="158"/>
      <c r="T75" s="128">
        <f t="shared" si="32"/>
        <v>0</v>
      </c>
      <c r="U75" s="128"/>
      <c r="V75" s="128">
        <f t="shared" si="33"/>
        <v>0</v>
      </c>
      <c r="W75" s="128">
        <f t="shared" si="33"/>
        <v>0</v>
      </c>
      <c r="X75" s="128">
        <f t="shared" si="33"/>
        <v>0</v>
      </c>
      <c r="Y75" s="128">
        <f t="shared" si="33"/>
        <v>0</v>
      </c>
      <c r="Z75" s="128">
        <f t="shared" si="33"/>
        <v>0</v>
      </c>
      <c r="AA75" s="128">
        <f t="shared" si="33"/>
        <v>0</v>
      </c>
      <c r="AB75" s="128">
        <f t="shared" si="33"/>
        <v>0</v>
      </c>
      <c r="AC75" s="128">
        <f t="shared" si="33"/>
        <v>0</v>
      </c>
      <c r="AD75" s="128">
        <f t="shared" si="33"/>
        <v>0</v>
      </c>
      <c r="AE75" s="58">
        <f t="shared" si="34"/>
        <v>0</v>
      </c>
      <c r="AF75" s="58"/>
    </row>
    <row r="76" spans="1:32" ht="9" customHeight="1">
      <c r="A76" s="159">
        <v>1</v>
      </c>
      <c r="B76" s="121" t="s">
        <v>442</v>
      </c>
      <c r="C76" s="123"/>
      <c r="D76" s="123" t="s">
        <v>602</v>
      </c>
      <c r="E76" s="125">
        <v>37369</v>
      </c>
      <c r="F76" s="125">
        <v>42004</v>
      </c>
      <c r="G76" s="124">
        <v>42369</v>
      </c>
      <c r="H76" s="126">
        <f t="shared" si="27"/>
        <v>12.7</v>
      </c>
      <c r="I76" s="161">
        <f t="shared" si="27"/>
        <v>1</v>
      </c>
      <c r="J76" s="126">
        <f t="shared" si="28"/>
        <v>5</v>
      </c>
      <c r="K76" s="130">
        <v>244560</v>
      </c>
      <c r="L76" s="160">
        <v>0.2</v>
      </c>
      <c r="M76" s="131">
        <v>244560</v>
      </c>
      <c r="N76" s="128">
        <f t="shared" si="29"/>
        <v>0</v>
      </c>
      <c r="O76" s="128"/>
      <c r="P76" s="128">
        <f t="shared" si="30"/>
        <v>244560</v>
      </c>
      <c r="Q76" s="128">
        <f t="shared" si="31"/>
        <v>0</v>
      </c>
      <c r="R76" s="128" t="s">
        <v>602</v>
      </c>
      <c r="S76" s="158"/>
      <c r="T76" s="128">
        <f t="shared" si="32"/>
        <v>0</v>
      </c>
      <c r="U76" s="128"/>
      <c r="V76" s="128">
        <f t="shared" si="33"/>
        <v>0</v>
      </c>
      <c r="W76" s="128">
        <f t="shared" si="33"/>
        <v>0</v>
      </c>
      <c r="X76" s="128">
        <f t="shared" si="33"/>
        <v>0</v>
      </c>
      <c r="Y76" s="128">
        <f t="shared" si="33"/>
        <v>0</v>
      </c>
      <c r="Z76" s="128">
        <f t="shared" si="33"/>
        <v>0</v>
      </c>
      <c r="AA76" s="128">
        <f t="shared" si="33"/>
        <v>0</v>
      </c>
      <c r="AB76" s="128">
        <f t="shared" si="33"/>
        <v>0</v>
      </c>
      <c r="AC76" s="128">
        <f t="shared" si="33"/>
        <v>0</v>
      </c>
      <c r="AD76" s="128">
        <f t="shared" si="33"/>
        <v>0</v>
      </c>
      <c r="AE76" s="58">
        <f t="shared" si="34"/>
        <v>0</v>
      </c>
      <c r="AF76" s="58"/>
    </row>
    <row r="77" spans="1:32" ht="9" customHeight="1">
      <c r="A77" s="159">
        <v>1</v>
      </c>
      <c r="B77" s="121" t="s">
        <v>432</v>
      </c>
      <c r="C77" s="123"/>
      <c r="D77" s="123" t="s">
        <v>420</v>
      </c>
      <c r="E77" s="125">
        <v>37369</v>
      </c>
      <c r="F77" s="125">
        <v>42004</v>
      </c>
      <c r="G77" s="124">
        <v>42369</v>
      </c>
      <c r="H77" s="126">
        <f t="shared" si="27"/>
        <v>12.7</v>
      </c>
      <c r="I77" s="161">
        <f t="shared" si="27"/>
        <v>1</v>
      </c>
      <c r="J77" s="126">
        <f t="shared" si="28"/>
        <v>5</v>
      </c>
      <c r="K77" s="130">
        <v>1345080</v>
      </c>
      <c r="L77" s="160">
        <v>0.2</v>
      </c>
      <c r="M77" s="131">
        <v>1345080</v>
      </c>
      <c r="N77" s="128">
        <f t="shared" si="29"/>
        <v>0</v>
      </c>
      <c r="O77" s="128"/>
      <c r="P77" s="128">
        <f t="shared" si="30"/>
        <v>1345080</v>
      </c>
      <c r="Q77" s="128">
        <f t="shared" si="31"/>
        <v>0</v>
      </c>
      <c r="R77" s="128" t="s">
        <v>420</v>
      </c>
      <c r="S77" s="158"/>
      <c r="T77" s="128">
        <f t="shared" si="32"/>
        <v>0</v>
      </c>
      <c r="U77" s="128"/>
      <c r="V77" s="128">
        <f t="shared" si="33"/>
        <v>0</v>
      </c>
      <c r="W77" s="128">
        <f t="shared" si="33"/>
        <v>0</v>
      </c>
      <c r="X77" s="128">
        <f t="shared" si="33"/>
        <v>0</v>
      </c>
      <c r="Y77" s="128">
        <f t="shared" si="33"/>
        <v>0</v>
      </c>
      <c r="Z77" s="128">
        <f t="shared" si="33"/>
        <v>0</v>
      </c>
      <c r="AA77" s="128">
        <f t="shared" si="33"/>
        <v>0</v>
      </c>
      <c r="AB77" s="128">
        <f t="shared" si="33"/>
        <v>0</v>
      </c>
      <c r="AC77" s="128">
        <f t="shared" si="33"/>
        <v>0</v>
      </c>
      <c r="AD77" s="128">
        <f t="shared" si="33"/>
        <v>0</v>
      </c>
      <c r="AE77" s="58">
        <f t="shared" si="34"/>
        <v>0</v>
      </c>
      <c r="AF77" s="58"/>
    </row>
    <row r="78" spans="1:32" ht="9" customHeight="1">
      <c r="A78" s="159">
        <v>1</v>
      </c>
      <c r="B78" s="121" t="s">
        <v>444</v>
      </c>
      <c r="C78" s="123"/>
      <c r="D78" s="123" t="s">
        <v>502</v>
      </c>
      <c r="E78" s="125">
        <v>37407</v>
      </c>
      <c r="F78" s="125">
        <v>42004</v>
      </c>
      <c r="G78" s="124">
        <v>42369</v>
      </c>
      <c r="H78" s="126">
        <f t="shared" si="27"/>
        <v>12.6</v>
      </c>
      <c r="I78" s="161">
        <f t="shared" si="27"/>
        <v>1</v>
      </c>
      <c r="J78" s="126">
        <f t="shared" si="28"/>
        <v>5</v>
      </c>
      <c r="K78" s="130">
        <v>8847320</v>
      </c>
      <c r="L78" s="160">
        <v>0.2</v>
      </c>
      <c r="M78" s="131">
        <v>8847320</v>
      </c>
      <c r="N78" s="128">
        <f t="shared" si="29"/>
        <v>0</v>
      </c>
      <c r="O78" s="128"/>
      <c r="P78" s="128">
        <f t="shared" si="30"/>
        <v>8847320</v>
      </c>
      <c r="Q78" s="128">
        <f t="shared" si="31"/>
        <v>0</v>
      </c>
      <c r="R78" s="128" t="s">
        <v>502</v>
      </c>
      <c r="S78" s="158"/>
      <c r="T78" s="128">
        <f t="shared" si="32"/>
        <v>0</v>
      </c>
      <c r="U78" s="128"/>
      <c r="V78" s="128">
        <f t="shared" si="33"/>
        <v>0</v>
      </c>
      <c r="W78" s="128">
        <f t="shared" si="33"/>
        <v>0</v>
      </c>
      <c r="X78" s="128">
        <f t="shared" si="33"/>
        <v>0</v>
      </c>
      <c r="Y78" s="128">
        <f t="shared" si="33"/>
        <v>0</v>
      </c>
      <c r="Z78" s="128">
        <f t="shared" si="33"/>
        <v>0</v>
      </c>
      <c r="AA78" s="128">
        <f t="shared" si="33"/>
        <v>0</v>
      </c>
      <c r="AB78" s="128">
        <f t="shared" si="33"/>
        <v>0</v>
      </c>
      <c r="AC78" s="128">
        <f t="shared" si="33"/>
        <v>0</v>
      </c>
      <c r="AD78" s="128">
        <f t="shared" si="33"/>
        <v>0</v>
      </c>
      <c r="AE78" s="58">
        <f t="shared" si="34"/>
        <v>0</v>
      </c>
      <c r="AF78" s="58"/>
    </row>
    <row r="79" spans="1:32" ht="9" customHeight="1">
      <c r="A79" s="159">
        <v>4</v>
      </c>
      <c r="B79" s="121" t="s">
        <v>432</v>
      </c>
      <c r="C79" s="123"/>
      <c r="D79" s="123" t="s">
        <v>502</v>
      </c>
      <c r="E79" s="125">
        <v>37445</v>
      </c>
      <c r="F79" s="125">
        <v>42004</v>
      </c>
      <c r="G79" s="124">
        <v>42369</v>
      </c>
      <c r="H79" s="126">
        <f t="shared" ref="H79:I99" si="35">ROUND(((F79-E79)/365),1)</f>
        <v>12.5</v>
      </c>
      <c r="I79" s="161">
        <f t="shared" si="35"/>
        <v>1</v>
      </c>
      <c r="J79" s="126">
        <f t="shared" si="28"/>
        <v>5</v>
      </c>
      <c r="K79" s="130">
        <v>5380320</v>
      </c>
      <c r="L79" s="160">
        <v>0.2</v>
      </c>
      <c r="M79" s="131">
        <v>5380320</v>
      </c>
      <c r="N79" s="128">
        <f t="shared" si="29"/>
        <v>0</v>
      </c>
      <c r="O79" s="128"/>
      <c r="P79" s="128">
        <f t="shared" si="30"/>
        <v>5380320</v>
      </c>
      <c r="Q79" s="128">
        <f t="shared" si="31"/>
        <v>0</v>
      </c>
      <c r="R79" s="128" t="s">
        <v>502</v>
      </c>
      <c r="S79" s="158"/>
      <c r="T79" s="128">
        <f t="shared" si="32"/>
        <v>0</v>
      </c>
      <c r="U79" s="128"/>
      <c r="V79" s="128">
        <f t="shared" ref="V79:AD94" si="36">IF(ISNA(INDEX(coefficient,MATCH($R79,postes,0),MATCH(V$19,centres,0))),0,(INDEX(coefficient,MATCH($R79,postes,0),MATCH(V$19,centres,0))*$N79))</f>
        <v>0</v>
      </c>
      <c r="W79" s="128">
        <f t="shared" si="36"/>
        <v>0</v>
      </c>
      <c r="X79" s="128">
        <f t="shared" si="36"/>
        <v>0</v>
      </c>
      <c r="Y79" s="128">
        <f t="shared" si="36"/>
        <v>0</v>
      </c>
      <c r="Z79" s="128">
        <f t="shared" si="36"/>
        <v>0</v>
      </c>
      <c r="AA79" s="128">
        <f t="shared" si="36"/>
        <v>0</v>
      </c>
      <c r="AB79" s="128">
        <f t="shared" si="36"/>
        <v>0</v>
      </c>
      <c r="AC79" s="128">
        <f t="shared" si="36"/>
        <v>0</v>
      </c>
      <c r="AD79" s="128">
        <f t="shared" si="36"/>
        <v>0</v>
      </c>
      <c r="AE79" s="58">
        <f t="shared" si="34"/>
        <v>0</v>
      </c>
      <c r="AF79" s="58"/>
    </row>
    <row r="80" spans="1:32" ht="9" customHeight="1">
      <c r="A80" s="159">
        <v>2</v>
      </c>
      <c r="B80" s="121" t="s">
        <v>445</v>
      </c>
      <c r="C80" s="123"/>
      <c r="D80" s="123" t="s">
        <v>420</v>
      </c>
      <c r="E80" s="125">
        <v>37468</v>
      </c>
      <c r="F80" s="125">
        <v>42004</v>
      </c>
      <c r="G80" s="124">
        <v>42369</v>
      </c>
      <c r="H80" s="126">
        <f t="shared" si="35"/>
        <v>12.4</v>
      </c>
      <c r="I80" s="161">
        <f t="shared" si="35"/>
        <v>1</v>
      </c>
      <c r="J80" s="126">
        <f t="shared" si="28"/>
        <v>5</v>
      </c>
      <c r="K80" s="130">
        <v>1233333.3999999999</v>
      </c>
      <c r="L80" s="160">
        <v>0.2</v>
      </c>
      <c r="M80" s="131">
        <v>1233333.3999999999</v>
      </c>
      <c r="N80" s="128">
        <f t="shared" si="29"/>
        <v>0</v>
      </c>
      <c r="O80" s="128"/>
      <c r="P80" s="128">
        <f t="shared" si="30"/>
        <v>1233333.3999999999</v>
      </c>
      <c r="Q80" s="128">
        <f t="shared" si="31"/>
        <v>0</v>
      </c>
      <c r="R80" s="128" t="s">
        <v>420</v>
      </c>
      <c r="S80" s="158"/>
      <c r="T80" s="128">
        <f t="shared" si="32"/>
        <v>0</v>
      </c>
      <c r="U80" s="128"/>
      <c r="V80" s="128">
        <f t="shared" si="36"/>
        <v>0</v>
      </c>
      <c r="W80" s="128">
        <f t="shared" si="36"/>
        <v>0</v>
      </c>
      <c r="X80" s="128">
        <f t="shared" si="36"/>
        <v>0</v>
      </c>
      <c r="Y80" s="128">
        <f t="shared" si="36"/>
        <v>0</v>
      </c>
      <c r="Z80" s="128">
        <f t="shared" si="36"/>
        <v>0</v>
      </c>
      <c r="AA80" s="128">
        <f t="shared" si="36"/>
        <v>0</v>
      </c>
      <c r="AB80" s="128">
        <f t="shared" si="36"/>
        <v>0</v>
      </c>
      <c r="AC80" s="128">
        <f t="shared" si="36"/>
        <v>0</v>
      </c>
      <c r="AD80" s="128">
        <f t="shared" si="36"/>
        <v>0</v>
      </c>
      <c r="AE80" s="58">
        <f t="shared" si="34"/>
        <v>0</v>
      </c>
      <c r="AF80" s="58"/>
    </row>
    <row r="81" spans="1:32" ht="9" customHeight="1">
      <c r="A81" s="159">
        <v>5</v>
      </c>
      <c r="B81" s="121" t="s">
        <v>446</v>
      </c>
      <c r="C81" s="123"/>
      <c r="D81" s="123" t="s">
        <v>502</v>
      </c>
      <c r="E81" s="125">
        <v>37468</v>
      </c>
      <c r="F81" s="125">
        <v>42004</v>
      </c>
      <c r="G81" s="124">
        <v>42369</v>
      </c>
      <c r="H81" s="126">
        <f t="shared" si="35"/>
        <v>12.4</v>
      </c>
      <c r="I81" s="161">
        <f t="shared" si="35"/>
        <v>1</v>
      </c>
      <c r="J81" s="126">
        <f t="shared" si="28"/>
        <v>5</v>
      </c>
      <c r="K81" s="130">
        <v>5000000</v>
      </c>
      <c r="L81" s="160">
        <v>0.2</v>
      </c>
      <c r="M81" s="131">
        <v>5000000</v>
      </c>
      <c r="N81" s="128">
        <f t="shared" si="29"/>
        <v>0</v>
      </c>
      <c r="O81" s="128"/>
      <c r="P81" s="128">
        <f t="shared" si="30"/>
        <v>5000000</v>
      </c>
      <c r="Q81" s="128">
        <f t="shared" si="31"/>
        <v>0</v>
      </c>
      <c r="R81" s="128" t="s">
        <v>502</v>
      </c>
      <c r="S81" s="158"/>
      <c r="T81" s="128">
        <f t="shared" si="32"/>
        <v>0</v>
      </c>
      <c r="U81" s="128"/>
      <c r="V81" s="128">
        <f t="shared" si="36"/>
        <v>0</v>
      </c>
      <c r="W81" s="128">
        <f t="shared" si="36"/>
        <v>0</v>
      </c>
      <c r="X81" s="128">
        <f t="shared" si="36"/>
        <v>0</v>
      </c>
      <c r="Y81" s="128">
        <f t="shared" si="36"/>
        <v>0</v>
      </c>
      <c r="Z81" s="128">
        <f t="shared" si="36"/>
        <v>0</v>
      </c>
      <c r="AA81" s="128">
        <f t="shared" si="36"/>
        <v>0</v>
      </c>
      <c r="AB81" s="128">
        <f t="shared" si="36"/>
        <v>0</v>
      </c>
      <c r="AC81" s="128">
        <f t="shared" si="36"/>
        <v>0</v>
      </c>
      <c r="AD81" s="128">
        <f t="shared" si="36"/>
        <v>0</v>
      </c>
      <c r="AE81" s="58">
        <f t="shared" si="34"/>
        <v>0</v>
      </c>
      <c r="AF81" s="58"/>
    </row>
    <row r="82" spans="1:32" ht="9" customHeight="1">
      <c r="A82" s="159">
        <v>3</v>
      </c>
      <c r="B82" s="121" t="s">
        <v>447</v>
      </c>
      <c r="C82" s="123"/>
      <c r="D82" s="123" t="s">
        <v>538</v>
      </c>
      <c r="E82" s="125">
        <v>37503</v>
      </c>
      <c r="F82" s="125">
        <v>42004</v>
      </c>
      <c r="G82" s="124">
        <v>42369</v>
      </c>
      <c r="H82" s="126">
        <f t="shared" si="35"/>
        <v>12.3</v>
      </c>
      <c r="I82" s="161">
        <f t="shared" si="35"/>
        <v>1</v>
      </c>
      <c r="J82" s="126">
        <f t="shared" si="28"/>
        <v>5</v>
      </c>
      <c r="K82" s="130">
        <v>1231667</v>
      </c>
      <c r="L82" s="160">
        <v>0.2</v>
      </c>
      <c r="M82" s="131">
        <v>1231667</v>
      </c>
      <c r="N82" s="128">
        <f t="shared" si="29"/>
        <v>0</v>
      </c>
      <c r="O82" s="128"/>
      <c r="P82" s="128">
        <f t="shared" si="30"/>
        <v>1231667</v>
      </c>
      <c r="Q82" s="128">
        <f t="shared" si="31"/>
        <v>0</v>
      </c>
      <c r="R82" s="128" t="s">
        <v>538</v>
      </c>
      <c r="S82" s="158"/>
      <c r="T82" s="128">
        <f t="shared" si="32"/>
        <v>0</v>
      </c>
      <c r="U82" s="128"/>
      <c r="V82" s="128">
        <f t="shared" si="36"/>
        <v>0</v>
      </c>
      <c r="W82" s="128">
        <f t="shared" si="36"/>
        <v>0</v>
      </c>
      <c r="X82" s="128">
        <f t="shared" si="36"/>
        <v>0</v>
      </c>
      <c r="Y82" s="128">
        <f t="shared" si="36"/>
        <v>0</v>
      </c>
      <c r="Z82" s="128">
        <f t="shared" si="36"/>
        <v>0</v>
      </c>
      <c r="AA82" s="128">
        <f t="shared" si="36"/>
        <v>0</v>
      </c>
      <c r="AB82" s="128">
        <f t="shared" si="36"/>
        <v>0</v>
      </c>
      <c r="AC82" s="128">
        <f t="shared" si="36"/>
        <v>0</v>
      </c>
      <c r="AD82" s="128">
        <f t="shared" si="36"/>
        <v>0</v>
      </c>
      <c r="AE82" s="58">
        <f t="shared" si="34"/>
        <v>0</v>
      </c>
      <c r="AF82" s="58"/>
    </row>
    <row r="83" spans="1:32" ht="9" customHeight="1">
      <c r="A83" s="159">
        <v>1</v>
      </c>
      <c r="B83" s="121" t="s">
        <v>448</v>
      </c>
      <c r="C83" s="123"/>
      <c r="D83" s="123" t="s">
        <v>602</v>
      </c>
      <c r="E83" s="125">
        <v>37510</v>
      </c>
      <c r="F83" s="125">
        <v>42004</v>
      </c>
      <c r="G83" s="124">
        <v>42369</v>
      </c>
      <c r="H83" s="126">
        <f t="shared" si="35"/>
        <v>12.3</v>
      </c>
      <c r="I83" s="161">
        <f t="shared" si="35"/>
        <v>1</v>
      </c>
      <c r="J83" s="126">
        <f t="shared" si="28"/>
        <v>5</v>
      </c>
      <c r="K83" s="130">
        <v>217500</v>
      </c>
      <c r="L83" s="160">
        <v>0.2</v>
      </c>
      <c r="M83" s="131">
        <v>217500</v>
      </c>
      <c r="N83" s="128">
        <f t="shared" si="29"/>
        <v>0</v>
      </c>
      <c r="O83" s="128"/>
      <c r="P83" s="128">
        <f t="shared" si="30"/>
        <v>217500</v>
      </c>
      <c r="Q83" s="128">
        <f t="shared" si="31"/>
        <v>0</v>
      </c>
      <c r="R83" s="128" t="s">
        <v>602</v>
      </c>
      <c r="S83" s="158"/>
      <c r="T83" s="128">
        <f t="shared" si="32"/>
        <v>0</v>
      </c>
      <c r="U83" s="128"/>
      <c r="V83" s="128">
        <f t="shared" si="36"/>
        <v>0</v>
      </c>
      <c r="W83" s="128">
        <f t="shared" si="36"/>
        <v>0</v>
      </c>
      <c r="X83" s="128">
        <f t="shared" si="36"/>
        <v>0</v>
      </c>
      <c r="Y83" s="128">
        <f t="shared" si="36"/>
        <v>0</v>
      </c>
      <c r="Z83" s="128">
        <f t="shared" si="36"/>
        <v>0</v>
      </c>
      <c r="AA83" s="128">
        <f t="shared" si="36"/>
        <v>0</v>
      </c>
      <c r="AB83" s="128">
        <f t="shared" si="36"/>
        <v>0</v>
      </c>
      <c r="AC83" s="128">
        <f t="shared" si="36"/>
        <v>0</v>
      </c>
      <c r="AD83" s="128">
        <f t="shared" si="36"/>
        <v>0</v>
      </c>
      <c r="AE83" s="58">
        <f t="shared" si="34"/>
        <v>0</v>
      </c>
      <c r="AF83" s="58"/>
    </row>
    <row r="84" spans="1:32">
      <c r="A84" s="159">
        <v>1</v>
      </c>
      <c r="B84" s="121" t="s">
        <v>449</v>
      </c>
      <c r="C84" s="123"/>
      <c r="D84" s="123" t="s">
        <v>456</v>
      </c>
      <c r="E84" s="125">
        <v>37510</v>
      </c>
      <c r="F84" s="125">
        <v>42004</v>
      </c>
      <c r="G84" s="124">
        <v>42369</v>
      </c>
      <c r="H84" s="126">
        <f t="shared" si="35"/>
        <v>12.3</v>
      </c>
      <c r="I84" s="161">
        <f t="shared" si="35"/>
        <v>1</v>
      </c>
      <c r="J84" s="126">
        <f t="shared" si="28"/>
        <v>5</v>
      </c>
      <c r="K84" s="130">
        <v>1132500</v>
      </c>
      <c r="L84" s="160">
        <v>0.2</v>
      </c>
      <c r="M84" s="131">
        <v>1132500</v>
      </c>
      <c r="N84" s="128">
        <f t="shared" si="29"/>
        <v>0</v>
      </c>
      <c r="O84" s="128"/>
      <c r="P84" s="128">
        <f t="shared" si="30"/>
        <v>1132500</v>
      </c>
      <c r="Q84" s="128">
        <f t="shared" si="31"/>
        <v>0</v>
      </c>
      <c r="R84" s="128" t="s">
        <v>456</v>
      </c>
      <c r="S84" s="158"/>
      <c r="T84" s="128">
        <f t="shared" si="32"/>
        <v>0</v>
      </c>
      <c r="U84" s="128"/>
      <c r="V84" s="128">
        <f t="shared" si="36"/>
        <v>0</v>
      </c>
      <c r="W84" s="128">
        <f t="shared" si="36"/>
        <v>0</v>
      </c>
      <c r="X84" s="128">
        <f t="shared" si="36"/>
        <v>0</v>
      </c>
      <c r="Y84" s="128">
        <f t="shared" si="36"/>
        <v>0</v>
      </c>
      <c r="Z84" s="128">
        <f t="shared" si="36"/>
        <v>0</v>
      </c>
      <c r="AA84" s="128">
        <f t="shared" si="36"/>
        <v>0</v>
      </c>
      <c r="AB84" s="128">
        <f t="shared" si="36"/>
        <v>0</v>
      </c>
      <c r="AC84" s="128">
        <f t="shared" si="36"/>
        <v>0</v>
      </c>
      <c r="AD84" s="128">
        <f t="shared" si="36"/>
        <v>0</v>
      </c>
      <c r="AE84" s="58">
        <f t="shared" si="34"/>
        <v>0</v>
      </c>
      <c r="AF84" s="58"/>
    </row>
    <row r="85" spans="1:32">
      <c r="A85" s="159"/>
      <c r="B85" s="121" t="s">
        <v>450</v>
      </c>
      <c r="C85" s="123"/>
      <c r="D85" s="123" t="s">
        <v>456</v>
      </c>
      <c r="E85" s="125">
        <v>37529</v>
      </c>
      <c r="F85" s="125">
        <v>42004</v>
      </c>
      <c r="G85" s="124">
        <v>42369</v>
      </c>
      <c r="H85" s="126">
        <f t="shared" si="35"/>
        <v>12.3</v>
      </c>
      <c r="I85" s="161">
        <f t="shared" si="35"/>
        <v>1</v>
      </c>
      <c r="J85" s="126">
        <f t="shared" si="28"/>
        <v>5</v>
      </c>
      <c r="K85" s="130">
        <v>20760466</v>
      </c>
      <c r="L85" s="160">
        <v>0.2</v>
      </c>
      <c r="M85" s="131">
        <v>20760466</v>
      </c>
      <c r="N85" s="128">
        <f t="shared" si="29"/>
        <v>0</v>
      </c>
      <c r="O85" s="128"/>
      <c r="P85" s="128">
        <f t="shared" si="30"/>
        <v>20760466</v>
      </c>
      <c r="Q85" s="128">
        <f t="shared" si="31"/>
        <v>0</v>
      </c>
      <c r="R85" s="128" t="s">
        <v>456</v>
      </c>
      <c r="S85" s="158"/>
      <c r="T85" s="128">
        <f t="shared" si="32"/>
        <v>0</v>
      </c>
      <c r="U85" s="128"/>
      <c r="V85" s="128">
        <f t="shared" si="36"/>
        <v>0</v>
      </c>
      <c r="W85" s="128">
        <f t="shared" si="36"/>
        <v>0</v>
      </c>
      <c r="X85" s="128">
        <f t="shared" si="36"/>
        <v>0</v>
      </c>
      <c r="Y85" s="128">
        <f t="shared" si="36"/>
        <v>0</v>
      </c>
      <c r="Z85" s="128">
        <f t="shared" si="36"/>
        <v>0</v>
      </c>
      <c r="AA85" s="128">
        <f t="shared" si="36"/>
        <v>0</v>
      </c>
      <c r="AB85" s="128">
        <f t="shared" si="36"/>
        <v>0</v>
      </c>
      <c r="AC85" s="128">
        <f t="shared" si="36"/>
        <v>0</v>
      </c>
      <c r="AD85" s="128">
        <f t="shared" si="36"/>
        <v>0</v>
      </c>
      <c r="AE85" s="58">
        <f t="shared" si="34"/>
        <v>0</v>
      </c>
      <c r="AF85" s="58"/>
    </row>
    <row r="86" spans="1:32">
      <c r="A86" s="159"/>
      <c r="B86" s="121" t="s">
        <v>451</v>
      </c>
      <c r="C86" s="123"/>
      <c r="D86" s="123" t="s">
        <v>456</v>
      </c>
      <c r="E86" s="125">
        <v>37543</v>
      </c>
      <c r="F86" s="125">
        <v>42004</v>
      </c>
      <c r="G86" s="124">
        <v>42369</v>
      </c>
      <c r="H86" s="126">
        <f t="shared" si="35"/>
        <v>12.2</v>
      </c>
      <c r="I86" s="161">
        <f t="shared" si="35"/>
        <v>1</v>
      </c>
      <c r="J86" s="126">
        <f t="shared" si="28"/>
        <v>5</v>
      </c>
      <c r="K86" s="130">
        <v>9350719.8000000007</v>
      </c>
      <c r="L86" s="160">
        <v>0.2</v>
      </c>
      <c r="M86" s="131">
        <v>9350719.8000000007</v>
      </c>
      <c r="N86" s="128">
        <f t="shared" si="29"/>
        <v>0</v>
      </c>
      <c r="O86" s="128"/>
      <c r="P86" s="128">
        <f t="shared" si="30"/>
        <v>9350719.8000000007</v>
      </c>
      <c r="Q86" s="128">
        <f t="shared" si="31"/>
        <v>0</v>
      </c>
      <c r="R86" s="128" t="s">
        <v>456</v>
      </c>
      <c r="S86" s="158"/>
      <c r="T86" s="128">
        <f t="shared" si="32"/>
        <v>0</v>
      </c>
      <c r="U86" s="128"/>
      <c r="V86" s="128">
        <f t="shared" si="36"/>
        <v>0</v>
      </c>
      <c r="W86" s="128">
        <f t="shared" si="36"/>
        <v>0</v>
      </c>
      <c r="X86" s="128">
        <f t="shared" si="36"/>
        <v>0</v>
      </c>
      <c r="Y86" s="128">
        <f t="shared" si="36"/>
        <v>0</v>
      </c>
      <c r="Z86" s="128">
        <f t="shared" si="36"/>
        <v>0</v>
      </c>
      <c r="AA86" s="128">
        <f t="shared" si="36"/>
        <v>0</v>
      </c>
      <c r="AB86" s="128">
        <f t="shared" si="36"/>
        <v>0</v>
      </c>
      <c r="AC86" s="128">
        <f t="shared" si="36"/>
        <v>0</v>
      </c>
      <c r="AD86" s="128">
        <f t="shared" si="36"/>
        <v>0</v>
      </c>
      <c r="AE86" s="58">
        <f t="shared" si="34"/>
        <v>0</v>
      </c>
      <c r="AF86" s="58"/>
    </row>
    <row r="87" spans="1:32">
      <c r="A87" s="159">
        <v>1</v>
      </c>
      <c r="B87" s="121" t="s">
        <v>452</v>
      </c>
      <c r="C87" s="123"/>
      <c r="D87" s="123" t="s">
        <v>456</v>
      </c>
      <c r="E87" s="125">
        <v>37543</v>
      </c>
      <c r="F87" s="125">
        <v>42004</v>
      </c>
      <c r="G87" s="124">
        <v>42369</v>
      </c>
      <c r="H87" s="126">
        <f t="shared" si="35"/>
        <v>12.2</v>
      </c>
      <c r="I87" s="161">
        <f t="shared" si="35"/>
        <v>1</v>
      </c>
      <c r="J87" s="126">
        <f t="shared" si="28"/>
        <v>5</v>
      </c>
      <c r="K87" s="130">
        <v>4143564.7999999998</v>
      </c>
      <c r="L87" s="160">
        <v>0.2</v>
      </c>
      <c r="M87" s="131">
        <v>4143564.7999999998</v>
      </c>
      <c r="N87" s="128">
        <f t="shared" si="29"/>
        <v>0</v>
      </c>
      <c r="O87" s="128"/>
      <c r="P87" s="128">
        <f t="shared" si="30"/>
        <v>4143564.7999999998</v>
      </c>
      <c r="Q87" s="128">
        <f t="shared" si="31"/>
        <v>0</v>
      </c>
      <c r="R87" s="128" t="s">
        <v>456</v>
      </c>
      <c r="S87" s="158"/>
      <c r="T87" s="128">
        <f t="shared" si="32"/>
        <v>0</v>
      </c>
      <c r="U87" s="128"/>
      <c r="V87" s="128">
        <f t="shared" si="36"/>
        <v>0</v>
      </c>
      <c r="W87" s="128">
        <f t="shared" si="36"/>
        <v>0</v>
      </c>
      <c r="X87" s="128">
        <f t="shared" si="36"/>
        <v>0</v>
      </c>
      <c r="Y87" s="128">
        <f t="shared" si="36"/>
        <v>0</v>
      </c>
      <c r="Z87" s="128">
        <f t="shared" si="36"/>
        <v>0</v>
      </c>
      <c r="AA87" s="128">
        <f t="shared" si="36"/>
        <v>0</v>
      </c>
      <c r="AB87" s="128">
        <f t="shared" si="36"/>
        <v>0</v>
      </c>
      <c r="AC87" s="128">
        <f t="shared" si="36"/>
        <v>0</v>
      </c>
      <c r="AD87" s="128">
        <f t="shared" si="36"/>
        <v>0</v>
      </c>
      <c r="AE87" s="58">
        <f t="shared" si="34"/>
        <v>0</v>
      </c>
      <c r="AF87" s="58"/>
    </row>
    <row r="88" spans="1:32">
      <c r="A88" s="159">
        <v>2</v>
      </c>
      <c r="B88" s="121" t="s">
        <v>479</v>
      </c>
      <c r="C88" s="123"/>
      <c r="D88" s="123" t="s">
        <v>456</v>
      </c>
      <c r="E88" s="125">
        <v>37586</v>
      </c>
      <c r="F88" s="125">
        <v>42004</v>
      </c>
      <c r="G88" s="124">
        <v>42369</v>
      </c>
      <c r="H88" s="126">
        <f t="shared" si="35"/>
        <v>12.1</v>
      </c>
      <c r="I88" s="161">
        <f t="shared" si="35"/>
        <v>1</v>
      </c>
      <c r="J88" s="126">
        <f t="shared" si="28"/>
        <v>5</v>
      </c>
      <c r="K88" s="130">
        <v>192000</v>
      </c>
      <c r="L88" s="160">
        <v>0.2</v>
      </c>
      <c r="M88" s="131">
        <v>192000</v>
      </c>
      <c r="N88" s="128">
        <f t="shared" si="29"/>
        <v>0</v>
      </c>
      <c r="O88" s="128"/>
      <c r="P88" s="128">
        <f t="shared" si="30"/>
        <v>192000</v>
      </c>
      <c r="Q88" s="128">
        <f t="shared" si="31"/>
        <v>0</v>
      </c>
      <c r="R88" s="128" t="s">
        <v>456</v>
      </c>
      <c r="S88" s="158"/>
      <c r="T88" s="128">
        <f t="shared" si="32"/>
        <v>0</v>
      </c>
      <c r="U88" s="128"/>
      <c r="V88" s="128">
        <f t="shared" si="36"/>
        <v>0</v>
      </c>
      <c r="W88" s="128">
        <f t="shared" si="36"/>
        <v>0</v>
      </c>
      <c r="X88" s="128">
        <f t="shared" si="36"/>
        <v>0</v>
      </c>
      <c r="Y88" s="128">
        <f t="shared" si="36"/>
        <v>0</v>
      </c>
      <c r="Z88" s="128">
        <f t="shared" si="36"/>
        <v>0</v>
      </c>
      <c r="AA88" s="128">
        <f t="shared" si="36"/>
        <v>0</v>
      </c>
      <c r="AB88" s="128">
        <f t="shared" si="36"/>
        <v>0</v>
      </c>
      <c r="AC88" s="128">
        <f t="shared" si="36"/>
        <v>0</v>
      </c>
      <c r="AD88" s="128">
        <f t="shared" si="36"/>
        <v>0</v>
      </c>
      <c r="AE88" s="58">
        <f t="shared" si="34"/>
        <v>0</v>
      </c>
      <c r="AF88" s="58"/>
    </row>
    <row r="89" spans="1:32">
      <c r="A89" s="159"/>
      <c r="B89" s="121" t="s">
        <v>480</v>
      </c>
      <c r="C89" s="123"/>
      <c r="D89" s="123" t="s">
        <v>456</v>
      </c>
      <c r="E89" s="125">
        <v>37750</v>
      </c>
      <c r="F89" s="125">
        <v>42004</v>
      </c>
      <c r="G89" s="124">
        <v>42369</v>
      </c>
      <c r="H89" s="126">
        <f t="shared" si="35"/>
        <v>11.7</v>
      </c>
      <c r="I89" s="161">
        <f t="shared" si="35"/>
        <v>1</v>
      </c>
      <c r="J89" s="126">
        <f t="shared" si="28"/>
        <v>5</v>
      </c>
      <c r="K89" s="130">
        <v>3000000</v>
      </c>
      <c r="L89" s="160">
        <v>0.2</v>
      </c>
      <c r="M89" s="131">
        <v>3000000</v>
      </c>
      <c r="N89" s="128">
        <f t="shared" si="29"/>
        <v>0</v>
      </c>
      <c r="O89" s="128"/>
      <c r="P89" s="128">
        <f t="shared" si="30"/>
        <v>3000000</v>
      </c>
      <c r="Q89" s="128">
        <f t="shared" si="31"/>
        <v>0</v>
      </c>
      <c r="R89" s="128" t="s">
        <v>456</v>
      </c>
      <c r="S89" s="158"/>
      <c r="T89" s="128">
        <f t="shared" si="32"/>
        <v>0</v>
      </c>
      <c r="U89" s="128"/>
      <c r="V89" s="128">
        <f t="shared" si="36"/>
        <v>0</v>
      </c>
      <c r="W89" s="128">
        <f t="shared" si="36"/>
        <v>0</v>
      </c>
      <c r="X89" s="128">
        <f t="shared" si="36"/>
        <v>0</v>
      </c>
      <c r="Y89" s="128">
        <f t="shared" si="36"/>
        <v>0</v>
      </c>
      <c r="Z89" s="128">
        <f t="shared" si="36"/>
        <v>0</v>
      </c>
      <c r="AA89" s="128">
        <f t="shared" si="36"/>
        <v>0</v>
      </c>
      <c r="AB89" s="128">
        <f t="shared" si="36"/>
        <v>0</v>
      </c>
      <c r="AC89" s="128">
        <f t="shared" si="36"/>
        <v>0</v>
      </c>
      <c r="AD89" s="128">
        <f t="shared" si="36"/>
        <v>0</v>
      </c>
      <c r="AE89" s="58">
        <f t="shared" si="34"/>
        <v>0</v>
      </c>
      <c r="AF89" s="58"/>
    </row>
    <row r="90" spans="1:32">
      <c r="A90" s="159">
        <v>9</v>
      </c>
      <c r="B90" s="121" t="s">
        <v>481</v>
      </c>
      <c r="C90" s="123"/>
      <c r="D90" s="123" t="s">
        <v>456</v>
      </c>
      <c r="E90" s="125">
        <v>37750</v>
      </c>
      <c r="F90" s="125">
        <v>42004</v>
      </c>
      <c r="G90" s="124">
        <v>42369</v>
      </c>
      <c r="H90" s="126">
        <f t="shared" si="35"/>
        <v>11.7</v>
      </c>
      <c r="I90" s="161">
        <f t="shared" si="35"/>
        <v>1</v>
      </c>
      <c r="J90" s="126">
        <f t="shared" si="28"/>
        <v>5</v>
      </c>
      <c r="K90" s="130">
        <v>13055200</v>
      </c>
      <c r="L90" s="160">
        <v>0.2</v>
      </c>
      <c r="M90" s="131">
        <v>13055200</v>
      </c>
      <c r="N90" s="128">
        <f t="shared" si="29"/>
        <v>0</v>
      </c>
      <c r="O90" s="128"/>
      <c r="P90" s="128">
        <f t="shared" si="30"/>
        <v>13055200</v>
      </c>
      <c r="Q90" s="128">
        <f t="shared" si="31"/>
        <v>0</v>
      </c>
      <c r="R90" s="128" t="s">
        <v>456</v>
      </c>
      <c r="S90" s="158"/>
      <c r="T90" s="128">
        <f t="shared" si="32"/>
        <v>0</v>
      </c>
      <c r="U90" s="128"/>
      <c r="V90" s="128">
        <f t="shared" si="36"/>
        <v>0</v>
      </c>
      <c r="W90" s="128">
        <f t="shared" si="36"/>
        <v>0</v>
      </c>
      <c r="X90" s="128">
        <f t="shared" si="36"/>
        <v>0</v>
      </c>
      <c r="Y90" s="128">
        <f t="shared" si="36"/>
        <v>0</v>
      </c>
      <c r="Z90" s="128">
        <f t="shared" si="36"/>
        <v>0</v>
      </c>
      <c r="AA90" s="128">
        <f t="shared" si="36"/>
        <v>0</v>
      </c>
      <c r="AB90" s="128">
        <f t="shared" si="36"/>
        <v>0</v>
      </c>
      <c r="AC90" s="128">
        <f t="shared" si="36"/>
        <v>0</v>
      </c>
      <c r="AD90" s="128">
        <f t="shared" si="36"/>
        <v>0</v>
      </c>
      <c r="AE90" s="58">
        <f t="shared" si="34"/>
        <v>0</v>
      </c>
      <c r="AF90" s="58"/>
    </row>
    <row r="91" spans="1:32">
      <c r="A91" s="159">
        <v>1</v>
      </c>
      <c r="B91" s="121" t="s">
        <v>482</v>
      </c>
      <c r="C91" s="123"/>
      <c r="D91" s="123" t="s">
        <v>502</v>
      </c>
      <c r="E91" s="125">
        <v>37753</v>
      </c>
      <c r="F91" s="125">
        <v>42004</v>
      </c>
      <c r="G91" s="124">
        <v>42369</v>
      </c>
      <c r="H91" s="126">
        <f t="shared" si="35"/>
        <v>11.6</v>
      </c>
      <c r="I91" s="161">
        <f t="shared" si="35"/>
        <v>1</v>
      </c>
      <c r="J91" s="126">
        <f t="shared" si="28"/>
        <v>5</v>
      </c>
      <c r="K91" s="130">
        <v>348352.8</v>
      </c>
      <c r="L91" s="160">
        <v>0.2</v>
      </c>
      <c r="M91" s="131">
        <v>348353</v>
      </c>
      <c r="N91" s="128">
        <f t="shared" si="29"/>
        <v>0</v>
      </c>
      <c r="O91" s="128"/>
      <c r="P91" s="128">
        <f t="shared" si="30"/>
        <v>348353</v>
      </c>
      <c r="Q91" s="128"/>
      <c r="R91" s="128" t="s">
        <v>502</v>
      </c>
      <c r="S91" s="158"/>
      <c r="T91" s="128">
        <f t="shared" si="32"/>
        <v>0</v>
      </c>
      <c r="U91" s="128"/>
      <c r="V91" s="128">
        <f t="shared" si="36"/>
        <v>0</v>
      </c>
      <c r="W91" s="128">
        <f t="shared" si="36"/>
        <v>0</v>
      </c>
      <c r="X91" s="128">
        <f t="shared" si="36"/>
        <v>0</v>
      </c>
      <c r="Y91" s="128">
        <f t="shared" si="36"/>
        <v>0</v>
      </c>
      <c r="Z91" s="128">
        <f t="shared" si="36"/>
        <v>0</v>
      </c>
      <c r="AA91" s="128">
        <f t="shared" si="36"/>
        <v>0</v>
      </c>
      <c r="AB91" s="128">
        <f t="shared" si="36"/>
        <v>0</v>
      </c>
      <c r="AC91" s="128">
        <f t="shared" si="36"/>
        <v>0</v>
      </c>
      <c r="AD91" s="128">
        <f t="shared" si="36"/>
        <v>0</v>
      </c>
      <c r="AE91" s="58">
        <f t="shared" si="34"/>
        <v>0</v>
      </c>
      <c r="AF91" s="58"/>
    </row>
    <row r="92" spans="1:32">
      <c r="A92" s="159"/>
      <c r="B92" s="121" t="s">
        <v>483</v>
      </c>
      <c r="C92" s="123"/>
      <c r="D92" s="123" t="s">
        <v>502</v>
      </c>
      <c r="E92" s="125">
        <v>37790</v>
      </c>
      <c r="F92" s="125">
        <v>42004</v>
      </c>
      <c r="G92" s="124">
        <v>42369</v>
      </c>
      <c r="H92" s="126">
        <f t="shared" si="35"/>
        <v>11.5</v>
      </c>
      <c r="I92" s="161">
        <f t="shared" si="35"/>
        <v>1</v>
      </c>
      <c r="J92" s="126">
        <f t="shared" si="28"/>
        <v>5</v>
      </c>
      <c r="K92" s="130">
        <v>1192380</v>
      </c>
      <c r="L92" s="160">
        <v>0.2</v>
      </c>
      <c r="M92" s="131">
        <v>1192380</v>
      </c>
      <c r="N92" s="128">
        <f t="shared" si="29"/>
        <v>0</v>
      </c>
      <c r="O92" s="128"/>
      <c r="P92" s="128">
        <f t="shared" si="30"/>
        <v>1192380</v>
      </c>
      <c r="Q92" s="128">
        <f t="shared" si="31"/>
        <v>0</v>
      </c>
      <c r="R92" s="128" t="s">
        <v>502</v>
      </c>
      <c r="S92" s="158"/>
      <c r="T92" s="128">
        <f t="shared" si="32"/>
        <v>0</v>
      </c>
      <c r="U92" s="128"/>
      <c r="V92" s="128">
        <f t="shared" si="36"/>
        <v>0</v>
      </c>
      <c r="W92" s="128">
        <f t="shared" si="36"/>
        <v>0</v>
      </c>
      <c r="X92" s="128">
        <f t="shared" si="36"/>
        <v>0</v>
      </c>
      <c r="Y92" s="128">
        <f t="shared" si="36"/>
        <v>0</v>
      </c>
      <c r="Z92" s="128">
        <f t="shared" si="36"/>
        <v>0</v>
      </c>
      <c r="AA92" s="128">
        <f t="shared" si="36"/>
        <v>0</v>
      </c>
      <c r="AB92" s="128">
        <f t="shared" si="36"/>
        <v>0</v>
      </c>
      <c r="AC92" s="128">
        <f t="shared" si="36"/>
        <v>0</v>
      </c>
      <c r="AD92" s="128">
        <f t="shared" si="36"/>
        <v>0</v>
      </c>
      <c r="AE92" s="58">
        <f t="shared" si="34"/>
        <v>0</v>
      </c>
      <c r="AF92" s="58"/>
    </row>
    <row r="93" spans="1:32">
      <c r="A93" s="159">
        <v>7</v>
      </c>
      <c r="B93" s="121" t="s">
        <v>446</v>
      </c>
      <c r="C93" s="123"/>
      <c r="D93" s="123" t="s">
        <v>502</v>
      </c>
      <c r="E93" s="125">
        <v>37848</v>
      </c>
      <c r="F93" s="125">
        <v>42004</v>
      </c>
      <c r="G93" s="124">
        <v>42369</v>
      </c>
      <c r="H93" s="126">
        <f t="shared" si="35"/>
        <v>11.4</v>
      </c>
      <c r="I93" s="161">
        <f t="shared" si="35"/>
        <v>1</v>
      </c>
      <c r="J93" s="126">
        <f t="shared" si="28"/>
        <v>5</v>
      </c>
      <c r="K93" s="130">
        <v>7700000</v>
      </c>
      <c r="L93" s="160">
        <v>0.2</v>
      </c>
      <c r="M93" s="131">
        <v>7700000</v>
      </c>
      <c r="N93" s="128">
        <f t="shared" si="29"/>
        <v>0</v>
      </c>
      <c r="O93" s="128"/>
      <c r="P93" s="128">
        <f t="shared" si="30"/>
        <v>7700000</v>
      </c>
      <c r="Q93" s="128">
        <f t="shared" si="31"/>
        <v>0</v>
      </c>
      <c r="R93" s="128" t="s">
        <v>502</v>
      </c>
      <c r="S93" s="158"/>
      <c r="T93" s="128">
        <f t="shared" si="32"/>
        <v>0</v>
      </c>
      <c r="U93" s="128"/>
      <c r="V93" s="128">
        <f t="shared" si="36"/>
        <v>0</v>
      </c>
      <c r="W93" s="128">
        <f t="shared" si="36"/>
        <v>0</v>
      </c>
      <c r="X93" s="128">
        <f t="shared" si="36"/>
        <v>0</v>
      </c>
      <c r="Y93" s="128">
        <f t="shared" si="36"/>
        <v>0</v>
      </c>
      <c r="Z93" s="128">
        <f t="shared" si="36"/>
        <v>0</v>
      </c>
      <c r="AA93" s="128">
        <f t="shared" si="36"/>
        <v>0</v>
      </c>
      <c r="AB93" s="128">
        <f t="shared" si="36"/>
        <v>0</v>
      </c>
      <c r="AC93" s="128">
        <f t="shared" si="36"/>
        <v>0</v>
      </c>
      <c r="AD93" s="128">
        <f t="shared" si="36"/>
        <v>0</v>
      </c>
      <c r="AE93" s="58">
        <f t="shared" si="34"/>
        <v>0</v>
      </c>
      <c r="AF93" s="58"/>
    </row>
    <row r="94" spans="1:32">
      <c r="A94" s="159">
        <v>1</v>
      </c>
      <c r="B94" s="121" t="s">
        <v>484</v>
      </c>
      <c r="C94" s="123"/>
      <c r="D94" s="123" t="s">
        <v>456</v>
      </c>
      <c r="E94" s="125">
        <v>37891</v>
      </c>
      <c r="F94" s="125">
        <v>42004</v>
      </c>
      <c r="G94" s="124">
        <v>42369</v>
      </c>
      <c r="H94" s="126">
        <f t="shared" si="35"/>
        <v>11.3</v>
      </c>
      <c r="I94" s="161">
        <f t="shared" si="35"/>
        <v>1</v>
      </c>
      <c r="J94" s="126">
        <f t="shared" si="28"/>
        <v>5</v>
      </c>
      <c r="K94" s="130">
        <v>18600000</v>
      </c>
      <c r="L94" s="160">
        <v>0.2</v>
      </c>
      <c r="M94" s="131">
        <v>18600000</v>
      </c>
      <c r="N94" s="128">
        <f t="shared" si="29"/>
        <v>0</v>
      </c>
      <c r="O94" s="128"/>
      <c r="P94" s="128">
        <f t="shared" si="30"/>
        <v>18600000</v>
      </c>
      <c r="Q94" s="128">
        <f t="shared" si="31"/>
        <v>0</v>
      </c>
      <c r="R94" s="128" t="s">
        <v>456</v>
      </c>
      <c r="S94" s="158"/>
      <c r="T94" s="128">
        <f t="shared" si="32"/>
        <v>0</v>
      </c>
      <c r="U94" s="128"/>
      <c r="V94" s="128">
        <f t="shared" si="36"/>
        <v>0</v>
      </c>
      <c r="W94" s="128">
        <f t="shared" si="36"/>
        <v>0</v>
      </c>
      <c r="X94" s="128">
        <f t="shared" si="36"/>
        <v>0</v>
      </c>
      <c r="Y94" s="128">
        <f t="shared" si="36"/>
        <v>0</v>
      </c>
      <c r="Z94" s="128">
        <f t="shared" si="36"/>
        <v>0</v>
      </c>
      <c r="AA94" s="128">
        <f t="shared" si="36"/>
        <v>0</v>
      </c>
      <c r="AB94" s="128">
        <f t="shared" si="36"/>
        <v>0</v>
      </c>
      <c r="AC94" s="128">
        <f t="shared" si="36"/>
        <v>0</v>
      </c>
      <c r="AD94" s="128">
        <f t="shared" si="36"/>
        <v>0</v>
      </c>
      <c r="AE94" s="58">
        <f t="shared" si="34"/>
        <v>0</v>
      </c>
      <c r="AF94" s="58"/>
    </row>
    <row r="95" spans="1:32">
      <c r="A95" s="159">
        <v>1</v>
      </c>
      <c r="B95" s="121" t="s">
        <v>485</v>
      </c>
      <c r="C95" s="123"/>
      <c r="D95" s="123" t="s">
        <v>456</v>
      </c>
      <c r="E95" s="125">
        <v>37911</v>
      </c>
      <c r="F95" s="125">
        <v>42004</v>
      </c>
      <c r="G95" s="124">
        <v>42369</v>
      </c>
      <c r="H95" s="126">
        <f t="shared" si="35"/>
        <v>11.2</v>
      </c>
      <c r="I95" s="161">
        <f t="shared" si="35"/>
        <v>1</v>
      </c>
      <c r="J95" s="126">
        <f t="shared" si="28"/>
        <v>5</v>
      </c>
      <c r="K95" s="130">
        <v>616666.6</v>
      </c>
      <c r="L95" s="160">
        <v>0.2</v>
      </c>
      <c r="M95" s="131">
        <v>616667</v>
      </c>
      <c r="N95" s="128">
        <f t="shared" si="29"/>
        <v>0</v>
      </c>
      <c r="O95" s="128"/>
      <c r="P95" s="128">
        <f t="shared" si="30"/>
        <v>616667</v>
      </c>
      <c r="Q95" s="128"/>
      <c r="R95" s="128" t="s">
        <v>456</v>
      </c>
      <c r="S95" s="158"/>
      <c r="T95" s="128">
        <f t="shared" si="32"/>
        <v>0</v>
      </c>
      <c r="U95" s="128"/>
      <c r="V95" s="128">
        <f t="shared" ref="V95:AD110" si="37">IF(ISNA(INDEX(coefficient,MATCH($R95,postes,0),MATCH(V$19,centres,0))),0,(INDEX(coefficient,MATCH($R95,postes,0),MATCH(V$19,centres,0))*$N95))</f>
        <v>0</v>
      </c>
      <c r="W95" s="128">
        <f t="shared" si="37"/>
        <v>0</v>
      </c>
      <c r="X95" s="128">
        <f t="shared" si="37"/>
        <v>0</v>
      </c>
      <c r="Y95" s="128">
        <f t="shared" si="37"/>
        <v>0</v>
      </c>
      <c r="Z95" s="128">
        <f t="shared" si="37"/>
        <v>0</v>
      </c>
      <c r="AA95" s="128">
        <f t="shared" si="37"/>
        <v>0</v>
      </c>
      <c r="AB95" s="128">
        <f t="shared" si="37"/>
        <v>0</v>
      </c>
      <c r="AC95" s="128">
        <f t="shared" si="37"/>
        <v>0</v>
      </c>
      <c r="AD95" s="128">
        <f t="shared" si="37"/>
        <v>0</v>
      </c>
      <c r="AE95" s="58">
        <f t="shared" si="34"/>
        <v>0</v>
      </c>
      <c r="AF95" s="58"/>
    </row>
    <row r="96" spans="1:32">
      <c r="A96" s="159">
        <v>1</v>
      </c>
      <c r="B96" s="121" t="s">
        <v>486</v>
      </c>
      <c r="C96" s="123"/>
      <c r="D96" s="123" t="s">
        <v>456</v>
      </c>
      <c r="E96" s="125">
        <v>37911</v>
      </c>
      <c r="F96" s="125">
        <v>42004</v>
      </c>
      <c r="G96" s="124">
        <v>42369</v>
      </c>
      <c r="H96" s="126">
        <f t="shared" si="35"/>
        <v>11.2</v>
      </c>
      <c r="I96" s="161">
        <f t="shared" si="35"/>
        <v>1</v>
      </c>
      <c r="J96" s="126">
        <f t="shared" si="28"/>
        <v>5</v>
      </c>
      <c r="K96" s="130">
        <v>295000</v>
      </c>
      <c r="L96" s="160">
        <v>0.2</v>
      </c>
      <c r="M96" s="131">
        <v>295000</v>
      </c>
      <c r="N96" s="128">
        <f t="shared" si="29"/>
        <v>0</v>
      </c>
      <c r="O96" s="128"/>
      <c r="P96" s="128">
        <f t="shared" si="30"/>
        <v>295000</v>
      </c>
      <c r="Q96" s="128">
        <f t="shared" ref="Q96:Q159" si="38">+K96-P96</f>
        <v>0</v>
      </c>
      <c r="R96" s="128" t="s">
        <v>456</v>
      </c>
      <c r="S96" s="158"/>
      <c r="T96" s="128">
        <f t="shared" si="32"/>
        <v>0</v>
      </c>
      <c r="U96" s="128"/>
      <c r="V96" s="128">
        <f t="shared" si="37"/>
        <v>0</v>
      </c>
      <c r="W96" s="128">
        <f t="shared" si="37"/>
        <v>0</v>
      </c>
      <c r="X96" s="128">
        <f t="shared" si="37"/>
        <v>0</v>
      </c>
      <c r="Y96" s="128">
        <f t="shared" si="37"/>
        <v>0</v>
      </c>
      <c r="Z96" s="128">
        <f t="shared" si="37"/>
        <v>0</v>
      </c>
      <c r="AA96" s="128">
        <f t="shared" si="37"/>
        <v>0</v>
      </c>
      <c r="AB96" s="128">
        <f t="shared" si="37"/>
        <v>0</v>
      </c>
      <c r="AC96" s="128">
        <f t="shared" si="37"/>
        <v>0</v>
      </c>
      <c r="AD96" s="128">
        <f t="shared" si="37"/>
        <v>0</v>
      </c>
      <c r="AE96" s="58">
        <f t="shared" si="34"/>
        <v>0</v>
      </c>
      <c r="AF96" s="58"/>
    </row>
    <row r="97" spans="1:32">
      <c r="A97" s="162"/>
      <c r="B97" s="121" t="s">
        <v>487</v>
      </c>
      <c r="C97" s="123"/>
      <c r="D97" s="123" t="s">
        <v>502</v>
      </c>
      <c r="E97" s="125">
        <v>37796</v>
      </c>
      <c r="F97" s="125">
        <v>42004</v>
      </c>
      <c r="G97" s="124">
        <v>42369</v>
      </c>
      <c r="H97" s="126">
        <f t="shared" si="35"/>
        <v>11.5</v>
      </c>
      <c r="I97" s="161">
        <f t="shared" si="35"/>
        <v>1</v>
      </c>
      <c r="J97" s="126">
        <f t="shared" si="28"/>
        <v>5</v>
      </c>
      <c r="K97" s="130">
        <v>980000</v>
      </c>
      <c r="L97" s="160">
        <v>0.2</v>
      </c>
      <c r="M97" s="131">
        <v>980000</v>
      </c>
      <c r="N97" s="128">
        <f t="shared" si="29"/>
        <v>0</v>
      </c>
      <c r="O97" s="128"/>
      <c r="P97" s="128">
        <f t="shared" si="30"/>
        <v>980000</v>
      </c>
      <c r="Q97" s="128">
        <f t="shared" si="38"/>
        <v>0</v>
      </c>
      <c r="R97" s="128" t="s">
        <v>502</v>
      </c>
      <c r="S97" s="158"/>
      <c r="T97" s="128">
        <f t="shared" si="32"/>
        <v>0</v>
      </c>
      <c r="U97" s="128"/>
      <c r="V97" s="128">
        <f t="shared" si="37"/>
        <v>0</v>
      </c>
      <c r="W97" s="128">
        <f t="shared" si="37"/>
        <v>0</v>
      </c>
      <c r="X97" s="128">
        <f t="shared" si="37"/>
        <v>0</v>
      </c>
      <c r="Y97" s="128">
        <f t="shared" si="37"/>
        <v>0</v>
      </c>
      <c r="Z97" s="128">
        <f t="shared" si="37"/>
        <v>0</v>
      </c>
      <c r="AA97" s="128">
        <f t="shared" si="37"/>
        <v>0</v>
      </c>
      <c r="AB97" s="128">
        <f t="shared" si="37"/>
        <v>0</v>
      </c>
      <c r="AC97" s="128">
        <f t="shared" si="37"/>
        <v>0</v>
      </c>
      <c r="AD97" s="128">
        <f t="shared" si="37"/>
        <v>0</v>
      </c>
      <c r="AE97" s="58">
        <f t="shared" si="34"/>
        <v>0</v>
      </c>
      <c r="AF97" s="58"/>
    </row>
    <row r="98" spans="1:32">
      <c r="A98" s="159">
        <v>30</v>
      </c>
      <c r="B98" s="121" t="s">
        <v>488</v>
      </c>
      <c r="C98" s="123"/>
      <c r="D98" s="123" t="s">
        <v>502</v>
      </c>
      <c r="E98" s="125">
        <v>37753</v>
      </c>
      <c r="F98" s="125">
        <v>42004</v>
      </c>
      <c r="G98" s="124">
        <v>42369</v>
      </c>
      <c r="H98" s="126">
        <f t="shared" si="35"/>
        <v>11.6</v>
      </c>
      <c r="I98" s="161">
        <f t="shared" si="35"/>
        <v>1</v>
      </c>
      <c r="J98" s="126">
        <f t="shared" si="28"/>
        <v>5</v>
      </c>
      <c r="K98" s="130">
        <v>891010.8</v>
      </c>
      <c r="L98" s="160">
        <v>0.2</v>
      </c>
      <c r="M98" s="131">
        <v>891011</v>
      </c>
      <c r="N98" s="128">
        <f t="shared" si="29"/>
        <v>0</v>
      </c>
      <c r="O98" s="128"/>
      <c r="P98" s="128">
        <f t="shared" si="30"/>
        <v>891011</v>
      </c>
      <c r="Q98" s="128"/>
      <c r="R98" s="128" t="s">
        <v>502</v>
      </c>
      <c r="S98" s="158"/>
      <c r="T98" s="128">
        <f t="shared" si="32"/>
        <v>0</v>
      </c>
      <c r="U98" s="128"/>
      <c r="V98" s="128">
        <f t="shared" si="37"/>
        <v>0</v>
      </c>
      <c r="W98" s="128">
        <f t="shared" si="37"/>
        <v>0</v>
      </c>
      <c r="X98" s="128">
        <f t="shared" si="37"/>
        <v>0</v>
      </c>
      <c r="Y98" s="128">
        <f t="shared" si="37"/>
        <v>0</v>
      </c>
      <c r="Z98" s="128">
        <f t="shared" si="37"/>
        <v>0</v>
      </c>
      <c r="AA98" s="128">
        <f t="shared" si="37"/>
        <v>0</v>
      </c>
      <c r="AB98" s="128">
        <f t="shared" si="37"/>
        <v>0</v>
      </c>
      <c r="AC98" s="128">
        <f t="shared" si="37"/>
        <v>0</v>
      </c>
      <c r="AD98" s="128">
        <f t="shared" si="37"/>
        <v>0</v>
      </c>
      <c r="AE98" s="58">
        <f t="shared" si="34"/>
        <v>0</v>
      </c>
      <c r="AF98" s="58"/>
    </row>
    <row r="99" spans="1:32">
      <c r="A99" s="159">
        <v>1</v>
      </c>
      <c r="B99" s="121" t="s">
        <v>489</v>
      </c>
      <c r="C99" s="123"/>
      <c r="D99" s="123" t="s">
        <v>502</v>
      </c>
      <c r="E99" s="125">
        <v>37753</v>
      </c>
      <c r="F99" s="125">
        <v>42004</v>
      </c>
      <c r="G99" s="124">
        <v>42369</v>
      </c>
      <c r="H99" s="126">
        <f t="shared" si="35"/>
        <v>11.6</v>
      </c>
      <c r="I99" s="161">
        <f t="shared" si="35"/>
        <v>1</v>
      </c>
      <c r="J99" s="126">
        <f t="shared" si="28"/>
        <v>5</v>
      </c>
      <c r="K99" s="130">
        <v>489507</v>
      </c>
      <c r="L99" s="160">
        <v>0.2</v>
      </c>
      <c r="M99" s="131">
        <v>489507</v>
      </c>
      <c r="N99" s="128">
        <f t="shared" si="29"/>
        <v>0</v>
      </c>
      <c r="O99" s="128"/>
      <c r="P99" s="128">
        <f t="shared" si="30"/>
        <v>489507</v>
      </c>
      <c r="Q99" s="128">
        <f t="shared" si="38"/>
        <v>0</v>
      </c>
      <c r="R99" s="128" t="s">
        <v>502</v>
      </c>
      <c r="S99" s="158"/>
      <c r="T99" s="128">
        <f t="shared" si="32"/>
        <v>0</v>
      </c>
      <c r="U99" s="128"/>
      <c r="V99" s="128">
        <f t="shared" si="37"/>
        <v>0</v>
      </c>
      <c r="W99" s="128">
        <f t="shared" si="37"/>
        <v>0</v>
      </c>
      <c r="X99" s="128">
        <f t="shared" si="37"/>
        <v>0</v>
      </c>
      <c r="Y99" s="128">
        <f t="shared" si="37"/>
        <v>0</v>
      </c>
      <c r="Z99" s="128">
        <f t="shared" si="37"/>
        <v>0</v>
      </c>
      <c r="AA99" s="128">
        <f t="shared" si="37"/>
        <v>0</v>
      </c>
      <c r="AB99" s="128">
        <f t="shared" si="37"/>
        <v>0</v>
      </c>
      <c r="AC99" s="128">
        <f t="shared" si="37"/>
        <v>0</v>
      </c>
      <c r="AD99" s="128">
        <f t="shared" si="37"/>
        <v>0</v>
      </c>
      <c r="AE99" s="58">
        <f t="shared" si="34"/>
        <v>0</v>
      </c>
      <c r="AF99" s="58"/>
    </row>
    <row r="100" spans="1:32">
      <c r="A100" s="159">
        <v>1</v>
      </c>
      <c r="B100" s="121" t="s">
        <v>490</v>
      </c>
      <c r="C100" s="123"/>
      <c r="D100" s="123" t="s">
        <v>538</v>
      </c>
      <c r="E100" s="125">
        <v>37753</v>
      </c>
      <c r="F100" s="125">
        <v>42004</v>
      </c>
      <c r="G100" s="124">
        <v>42369</v>
      </c>
      <c r="H100" s="126">
        <f t="shared" ref="H100:I124" si="39">ROUND(((F100-E100)/365),1)</f>
        <v>11.6</v>
      </c>
      <c r="I100" s="161">
        <f t="shared" si="39"/>
        <v>1</v>
      </c>
      <c r="J100" s="126">
        <f t="shared" si="28"/>
        <v>5</v>
      </c>
      <c r="K100" s="130">
        <v>3539213.2</v>
      </c>
      <c r="L100" s="160">
        <v>0.2</v>
      </c>
      <c r="M100" s="131">
        <v>3539213</v>
      </c>
      <c r="N100" s="128">
        <f t="shared" si="29"/>
        <v>0</v>
      </c>
      <c r="O100" s="128"/>
      <c r="P100" s="128">
        <f t="shared" si="30"/>
        <v>3539213</v>
      </c>
      <c r="Q100" s="128"/>
      <c r="R100" s="128" t="s">
        <v>538</v>
      </c>
      <c r="S100" s="158"/>
      <c r="T100" s="128">
        <f t="shared" si="32"/>
        <v>0</v>
      </c>
      <c r="U100" s="128"/>
      <c r="V100" s="128">
        <f t="shared" si="37"/>
        <v>0</v>
      </c>
      <c r="W100" s="128">
        <f t="shared" si="37"/>
        <v>0</v>
      </c>
      <c r="X100" s="128">
        <f t="shared" si="37"/>
        <v>0</v>
      </c>
      <c r="Y100" s="128">
        <f t="shared" si="37"/>
        <v>0</v>
      </c>
      <c r="Z100" s="128">
        <f t="shared" si="37"/>
        <v>0</v>
      </c>
      <c r="AA100" s="128">
        <f t="shared" si="37"/>
        <v>0</v>
      </c>
      <c r="AB100" s="128">
        <f t="shared" si="37"/>
        <v>0</v>
      </c>
      <c r="AC100" s="128">
        <f t="shared" si="37"/>
        <v>0</v>
      </c>
      <c r="AD100" s="128">
        <f t="shared" si="37"/>
        <v>0</v>
      </c>
      <c r="AE100" s="58">
        <f t="shared" si="34"/>
        <v>0</v>
      </c>
      <c r="AF100" s="58"/>
    </row>
    <row r="101" spans="1:32">
      <c r="A101" s="159">
        <v>1</v>
      </c>
      <c r="B101" s="121" t="s">
        <v>491</v>
      </c>
      <c r="C101" s="123"/>
      <c r="D101" s="123" t="s">
        <v>502</v>
      </c>
      <c r="E101" s="125">
        <v>37790</v>
      </c>
      <c r="F101" s="125">
        <v>42004</v>
      </c>
      <c r="G101" s="124">
        <v>42369</v>
      </c>
      <c r="H101" s="126">
        <f t="shared" si="39"/>
        <v>11.5</v>
      </c>
      <c r="I101" s="161">
        <f t="shared" si="39"/>
        <v>1</v>
      </c>
      <c r="J101" s="126">
        <f t="shared" si="28"/>
        <v>5</v>
      </c>
      <c r="K101" s="130">
        <v>3208624.4</v>
      </c>
      <c r="L101" s="160">
        <v>0.2</v>
      </c>
      <c r="M101" s="131">
        <v>3208624</v>
      </c>
      <c r="N101" s="128">
        <f t="shared" si="29"/>
        <v>0</v>
      </c>
      <c r="O101" s="128"/>
      <c r="P101" s="128">
        <f t="shared" si="30"/>
        <v>3208624</v>
      </c>
      <c r="Q101" s="128"/>
      <c r="R101" s="128" t="s">
        <v>502</v>
      </c>
      <c r="S101" s="158"/>
      <c r="T101" s="128">
        <f t="shared" si="32"/>
        <v>0</v>
      </c>
      <c r="U101" s="128"/>
      <c r="V101" s="128">
        <f t="shared" si="37"/>
        <v>0</v>
      </c>
      <c r="W101" s="128">
        <f t="shared" si="37"/>
        <v>0</v>
      </c>
      <c r="X101" s="128">
        <f t="shared" si="37"/>
        <v>0</v>
      </c>
      <c r="Y101" s="128">
        <f t="shared" si="37"/>
        <v>0</v>
      </c>
      <c r="Z101" s="128">
        <f t="shared" si="37"/>
        <v>0</v>
      </c>
      <c r="AA101" s="128">
        <f t="shared" si="37"/>
        <v>0</v>
      </c>
      <c r="AB101" s="128">
        <f t="shared" si="37"/>
        <v>0</v>
      </c>
      <c r="AC101" s="128">
        <f t="shared" si="37"/>
        <v>0</v>
      </c>
      <c r="AD101" s="128">
        <f t="shared" si="37"/>
        <v>0</v>
      </c>
      <c r="AE101" s="58">
        <f t="shared" si="34"/>
        <v>0</v>
      </c>
      <c r="AF101" s="58"/>
    </row>
    <row r="102" spans="1:32">
      <c r="A102" s="162">
        <v>1</v>
      </c>
      <c r="B102" s="121" t="s">
        <v>492</v>
      </c>
      <c r="C102" s="123"/>
      <c r="D102" s="123" t="s">
        <v>502</v>
      </c>
      <c r="E102" s="125">
        <v>37790</v>
      </c>
      <c r="F102" s="125">
        <v>42004</v>
      </c>
      <c r="G102" s="124">
        <v>42369</v>
      </c>
      <c r="H102" s="126">
        <f t="shared" si="39"/>
        <v>11.5</v>
      </c>
      <c r="I102" s="161">
        <f t="shared" si="39"/>
        <v>1</v>
      </c>
      <c r="J102" s="126">
        <f t="shared" si="28"/>
        <v>5</v>
      </c>
      <c r="K102" s="130">
        <v>9195354</v>
      </c>
      <c r="L102" s="160">
        <v>0.2</v>
      </c>
      <c r="M102" s="131">
        <v>9195354</v>
      </c>
      <c r="N102" s="128">
        <f t="shared" si="29"/>
        <v>0</v>
      </c>
      <c r="O102" s="128"/>
      <c r="P102" s="128">
        <f t="shared" si="30"/>
        <v>9195354</v>
      </c>
      <c r="Q102" s="128">
        <f t="shared" si="38"/>
        <v>0</v>
      </c>
      <c r="R102" s="128" t="s">
        <v>502</v>
      </c>
      <c r="S102" s="158"/>
      <c r="T102" s="128">
        <f t="shared" si="32"/>
        <v>0</v>
      </c>
      <c r="U102" s="128"/>
      <c r="V102" s="128">
        <f t="shared" si="37"/>
        <v>0</v>
      </c>
      <c r="W102" s="128">
        <f t="shared" si="37"/>
        <v>0</v>
      </c>
      <c r="X102" s="128">
        <f t="shared" si="37"/>
        <v>0</v>
      </c>
      <c r="Y102" s="128">
        <f t="shared" si="37"/>
        <v>0</v>
      </c>
      <c r="Z102" s="128">
        <f t="shared" si="37"/>
        <v>0</v>
      </c>
      <c r="AA102" s="128">
        <f t="shared" si="37"/>
        <v>0</v>
      </c>
      <c r="AB102" s="128">
        <f t="shared" si="37"/>
        <v>0</v>
      </c>
      <c r="AC102" s="128">
        <f t="shared" si="37"/>
        <v>0</v>
      </c>
      <c r="AD102" s="128">
        <f t="shared" si="37"/>
        <v>0</v>
      </c>
      <c r="AE102" s="58">
        <f t="shared" si="34"/>
        <v>0</v>
      </c>
      <c r="AF102" s="58"/>
    </row>
    <row r="103" spans="1:32">
      <c r="A103" s="159">
        <v>1</v>
      </c>
      <c r="B103" s="121" t="s">
        <v>493</v>
      </c>
      <c r="C103" s="123"/>
      <c r="D103" s="123" t="s">
        <v>502</v>
      </c>
      <c r="E103" s="125">
        <v>37790</v>
      </c>
      <c r="F103" s="125">
        <v>42004</v>
      </c>
      <c r="G103" s="124">
        <v>42369</v>
      </c>
      <c r="H103" s="126">
        <f t="shared" si="39"/>
        <v>11.5</v>
      </c>
      <c r="I103" s="161">
        <f t="shared" si="39"/>
        <v>1</v>
      </c>
      <c r="J103" s="126">
        <f t="shared" si="28"/>
        <v>5</v>
      </c>
      <c r="K103" s="130">
        <v>455910</v>
      </c>
      <c r="L103" s="160">
        <v>0.2</v>
      </c>
      <c r="M103" s="131">
        <v>455910</v>
      </c>
      <c r="N103" s="128">
        <f t="shared" si="29"/>
        <v>0</v>
      </c>
      <c r="O103" s="128"/>
      <c r="P103" s="128">
        <f t="shared" si="30"/>
        <v>455910</v>
      </c>
      <c r="Q103" s="128">
        <f t="shared" si="38"/>
        <v>0</v>
      </c>
      <c r="R103" s="128" t="s">
        <v>502</v>
      </c>
      <c r="S103" s="158"/>
      <c r="T103" s="128">
        <f t="shared" si="32"/>
        <v>0</v>
      </c>
      <c r="U103" s="128"/>
      <c r="V103" s="128">
        <f t="shared" si="37"/>
        <v>0</v>
      </c>
      <c r="W103" s="128">
        <f t="shared" si="37"/>
        <v>0</v>
      </c>
      <c r="X103" s="128">
        <f t="shared" si="37"/>
        <v>0</v>
      </c>
      <c r="Y103" s="128">
        <f t="shared" si="37"/>
        <v>0</v>
      </c>
      <c r="Z103" s="128">
        <f t="shared" si="37"/>
        <v>0</v>
      </c>
      <c r="AA103" s="128">
        <f t="shared" si="37"/>
        <v>0</v>
      </c>
      <c r="AB103" s="128">
        <f t="shared" si="37"/>
        <v>0</v>
      </c>
      <c r="AC103" s="128">
        <f t="shared" si="37"/>
        <v>0</v>
      </c>
      <c r="AD103" s="128">
        <f t="shared" si="37"/>
        <v>0</v>
      </c>
      <c r="AE103" s="58">
        <f t="shared" si="34"/>
        <v>0</v>
      </c>
      <c r="AF103" s="58"/>
    </row>
    <row r="104" spans="1:32">
      <c r="A104" s="159">
        <v>1</v>
      </c>
      <c r="B104" s="121" t="s">
        <v>494</v>
      </c>
      <c r="C104" s="123"/>
      <c r="D104" s="123" t="s">
        <v>502</v>
      </c>
      <c r="E104" s="125">
        <v>37790</v>
      </c>
      <c r="F104" s="125">
        <v>42004</v>
      </c>
      <c r="G104" s="124">
        <v>42369</v>
      </c>
      <c r="H104" s="126">
        <f t="shared" si="39"/>
        <v>11.5</v>
      </c>
      <c r="I104" s="161">
        <f t="shared" si="39"/>
        <v>1</v>
      </c>
      <c r="J104" s="126">
        <f t="shared" si="28"/>
        <v>5</v>
      </c>
      <c r="K104" s="130">
        <v>224448</v>
      </c>
      <c r="L104" s="160">
        <v>0.2</v>
      </c>
      <c r="M104" s="131">
        <v>224448</v>
      </c>
      <c r="N104" s="128">
        <f t="shared" si="29"/>
        <v>0</v>
      </c>
      <c r="O104" s="128"/>
      <c r="P104" s="128">
        <f t="shared" si="30"/>
        <v>224448</v>
      </c>
      <c r="Q104" s="128">
        <f t="shared" si="38"/>
        <v>0</v>
      </c>
      <c r="R104" s="128" t="s">
        <v>502</v>
      </c>
      <c r="S104" s="158"/>
      <c r="T104" s="128">
        <f t="shared" si="32"/>
        <v>0</v>
      </c>
      <c r="U104" s="128"/>
      <c r="V104" s="128">
        <f t="shared" si="37"/>
        <v>0</v>
      </c>
      <c r="W104" s="128">
        <f t="shared" si="37"/>
        <v>0</v>
      </c>
      <c r="X104" s="128">
        <f t="shared" si="37"/>
        <v>0</v>
      </c>
      <c r="Y104" s="128">
        <f t="shared" si="37"/>
        <v>0</v>
      </c>
      <c r="Z104" s="128">
        <f t="shared" si="37"/>
        <v>0</v>
      </c>
      <c r="AA104" s="128">
        <f t="shared" si="37"/>
        <v>0</v>
      </c>
      <c r="AB104" s="128">
        <f t="shared" si="37"/>
        <v>0</v>
      </c>
      <c r="AC104" s="128">
        <f t="shared" si="37"/>
        <v>0</v>
      </c>
      <c r="AD104" s="128">
        <f t="shared" si="37"/>
        <v>0</v>
      </c>
      <c r="AE104" s="58">
        <f t="shared" si="34"/>
        <v>0</v>
      </c>
      <c r="AF104" s="58"/>
    </row>
    <row r="105" spans="1:32">
      <c r="A105" s="159">
        <v>1</v>
      </c>
      <c r="B105" s="121" t="s">
        <v>495</v>
      </c>
      <c r="C105" s="123"/>
      <c r="D105" s="123" t="s">
        <v>502</v>
      </c>
      <c r="E105" s="125">
        <v>37805</v>
      </c>
      <c r="F105" s="125">
        <v>42004</v>
      </c>
      <c r="G105" s="124">
        <v>42369</v>
      </c>
      <c r="H105" s="126">
        <f t="shared" si="39"/>
        <v>11.5</v>
      </c>
      <c r="I105" s="161">
        <f t="shared" si="39"/>
        <v>1</v>
      </c>
      <c r="J105" s="126">
        <f t="shared" si="28"/>
        <v>5</v>
      </c>
      <c r="K105" s="130">
        <v>4570675.2000000002</v>
      </c>
      <c r="L105" s="160">
        <v>0.2</v>
      </c>
      <c r="M105" s="131">
        <v>4570675</v>
      </c>
      <c r="N105" s="128">
        <f t="shared" si="29"/>
        <v>0</v>
      </c>
      <c r="O105" s="128"/>
      <c r="P105" s="128">
        <f t="shared" si="30"/>
        <v>4570675</v>
      </c>
      <c r="Q105" s="128"/>
      <c r="R105" s="128" t="s">
        <v>502</v>
      </c>
      <c r="S105" s="158"/>
      <c r="T105" s="128">
        <f t="shared" si="32"/>
        <v>0</v>
      </c>
      <c r="U105" s="128"/>
      <c r="V105" s="128">
        <f t="shared" si="37"/>
        <v>0</v>
      </c>
      <c r="W105" s="128">
        <f t="shared" si="37"/>
        <v>0</v>
      </c>
      <c r="X105" s="128">
        <f t="shared" si="37"/>
        <v>0</v>
      </c>
      <c r="Y105" s="128">
        <f t="shared" si="37"/>
        <v>0</v>
      </c>
      <c r="Z105" s="128">
        <f t="shared" si="37"/>
        <v>0</v>
      </c>
      <c r="AA105" s="128">
        <f t="shared" si="37"/>
        <v>0</v>
      </c>
      <c r="AB105" s="128">
        <f t="shared" si="37"/>
        <v>0</v>
      </c>
      <c r="AC105" s="128">
        <f t="shared" si="37"/>
        <v>0</v>
      </c>
      <c r="AD105" s="128">
        <f t="shared" si="37"/>
        <v>0</v>
      </c>
      <c r="AE105" s="58">
        <f t="shared" si="34"/>
        <v>0</v>
      </c>
      <c r="AF105" s="58"/>
    </row>
    <row r="106" spans="1:32">
      <c r="A106" s="159">
        <v>1</v>
      </c>
      <c r="B106" s="121" t="s">
        <v>496</v>
      </c>
      <c r="C106" s="123"/>
      <c r="D106" s="123" t="s">
        <v>456</v>
      </c>
      <c r="E106" s="125">
        <v>37812</v>
      </c>
      <c r="F106" s="125">
        <v>42004</v>
      </c>
      <c r="G106" s="124">
        <v>42369</v>
      </c>
      <c r="H106" s="126">
        <f t="shared" si="39"/>
        <v>11.5</v>
      </c>
      <c r="I106" s="161">
        <f t="shared" si="39"/>
        <v>1</v>
      </c>
      <c r="J106" s="126">
        <f t="shared" si="28"/>
        <v>5</v>
      </c>
      <c r="K106" s="130">
        <v>8167911.5999999996</v>
      </c>
      <c r="L106" s="160">
        <v>0.2</v>
      </c>
      <c r="M106" s="131">
        <v>8167912</v>
      </c>
      <c r="N106" s="128">
        <f t="shared" si="29"/>
        <v>0</v>
      </c>
      <c r="O106" s="128"/>
      <c r="P106" s="128">
        <f t="shared" si="30"/>
        <v>8167912</v>
      </c>
      <c r="Q106" s="128"/>
      <c r="R106" s="128" t="s">
        <v>456</v>
      </c>
      <c r="S106" s="158"/>
      <c r="T106" s="128">
        <f t="shared" si="32"/>
        <v>0</v>
      </c>
      <c r="U106" s="128"/>
      <c r="V106" s="128">
        <f t="shared" si="37"/>
        <v>0</v>
      </c>
      <c r="W106" s="128">
        <f t="shared" si="37"/>
        <v>0</v>
      </c>
      <c r="X106" s="128">
        <f t="shared" si="37"/>
        <v>0</v>
      </c>
      <c r="Y106" s="128">
        <f t="shared" si="37"/>
        <v>0</v>
      </c>
      <c r="Z106" s="128">
        <f t="shared" si="37"/>
        <v>0</v>
      </c>
      <c r="AA106" s="128">
        <f t="shared" si="37"/>
        <v>0</v>
      </c>
      <c r="AB106" s="128">
        <f t="shared" si="37"/>
        <v>0</v>
      </c>
      <c r="AC106" s="128">
        <f t="shared" si="37"/>
        <v>0</v>
      </c>
      <c r="AD106" s="128">
        <f t="shared" si="37"/>
        <v>0</v>
      </c>
      <c r="AE106" s="58">
        <f t="shared" si="34"/>
        <v>0</v>
      </c>
      <c r="AF106" s="58"/>
    </row>
    <row r="107" spans="1:32">
      <c r="A107" s="162">
        <v>1</v>
      </c>
      <c r="B107" s="121" t="s">
        <v>497</v>
      </c>
      <c r="C107" s="123"/>
      <c r="D107" s="123" t="s">
        <v>456</v>
      </c>
      <c r="E107" s="125">
        <v>37831</v>
      </c>
      <c r="F107" s="125">
        <v>42004</v>
      </c>
      <c r="G107" s="124">
        <v>42369</v>
      </c>
      <c r="H107" s="126">
        <f t="shared" si="39"/>
        <v>11.4</v>
      </c>
      <c r="I107" s="161">
        <f t="shared" si="39"/>
        <v>1</v>
      </c>
      <c r="J107" s="126">
        <f t="shared" si="28"/>
        <v>5</v>
      </c>
      <c r="K107" s="130">
        <v>1069838</v>
      </c>
      <c r="L107" s="160">
        <v>0.2</v>
      </c>
      <c r="M107" s="131">
        <v>1069838</v>
      </c>
      <c r="N107" s="128">
        <f t="shared" si="29"/>
        <v>0</v>
      </c>
      <c r="O107" s="128"/>
      <c r="P107" s="128">
        <f t="shared" si="30"/>
        <v>1069838</v>
      </c>
      <c r="Q107" s="128">
        <f t="shared" si="38"/>
        <v>0</v>
      </c>
      <c r="R107" s="128" t="s">
        <v>456</v>
      </c>
      <c r="S107" s="158"/>
      <c r="T107" s="128">
        <f t="shared" si="32"/>
        <v>0</v>
      </c>
      <c r="U107" s="128"/>
      <c r="V107" s="128">
        <f t="shared" si="37"/>
        <v>0</v>
      </c>
      <c r="W107" s="128">
        <f t="shared" si="37"/>
        <v>0</v>
      </c>
      <c r="X107" s="128">
        <f t="shared" si="37"/>
        <v>0</v>
      </c>
      <c r="Y107" s="128">
        <f t="shared" si="37"/>
        <v>0</v>
      </c>
      <c r="Z107" s="128">
        <f t="shared" si="37"/>
        <v>0</v>
      </c>
      <c r="AA107" s="128">
        <f t="shared" si="37"/>
        <v>0</v>
      </c>
      <c r="AB107" s="128">
        <f t="shared" si="37"/>
        <v>0</v>
      </c>
      <c r="AC107" s="128">
        <f t="shared" si="37"/>
        <v>0</v>
      </c>
      <c r="AD107" s="128">
        <f t="shared" si="37"/>
        <v>0</v>
      </c>
      <c r="AE107" s="58">
        <f t="shared" si="34"/>
        <v>0</v>
      </c>
      <c r="AF107" s="58"/>
    </row>
    <row r="108" spans="1:32">
      <c r="A108" s="159">
        <v>1</v>
      </c>
      <c r="B108" s="121" t="s">
        <v>498</v>
      </c>
      <c r="C108" s="123"/>
      <c r="D108" s="123" t="s">
        <v>456</v>
      </c>
      <c r="E108" s="125">
        <v>37831</v>
      </c>
      <c r="F108" s="125">
        <v>42004</v>
      </c>
      <c r="G108" s="124">
        <v>42369</v>
      </c>
      <c r="H108" s="126">
        <f t="shared" si="39"/>
        <v>11.4</v>
      </c>
      <c r="I108" s="161">
        <f t="shared" si="39"/>
        <v>1</v>
      </c>
      <c r="J108" s="126">
        <f t="shared" si="28"/>
        <v>5</v>
      </c>
      <c r="K108" s="130">
        <v>4553063.8</v>
      </c>
      <c r="L108" s="160">
        <v>0.2</v>
      </c>
      <c r="M108" s="131">
        <v>4553064</v>
      </c>
      <c r="N108" s="128">
        <f t="shared" si="29"/>
        <v>0</v>
      </c>
      <c r="O108" s="128"/>
      <c r="P108" s="128">
        <f t="shared" si="30"/>
        <v>4553064</v>
      </c>
      <c r="Q108" s="128"/>
      <c r="R108" s="128" t="s">
        <v>456</v>
      </c>
      <c r="S108" s="158"/>
      <c r="T108" s="128">
        <f t="shared" si="32"/>
        <v>0</v>
      </c>
      <c r="U108" s="128"/>
      <c r="V108" s="128">
        <f t="shared" si="37"/>
        <v>0</v>
      </c>
      <c r="W108" s="128">
        <f t="shared" si="37"/>
        <v>0</v>
      </c>
      <c r="X108" s="128">
        <f t="shared" si="37"/>
        <v>0</v>
      </c>
      <c r="Y108" s="128">
        <f t="shared" si="37"/>
        <v>0</v>
      </c>
      <c r="Z108" s="128">
        <f t="shared" si="37"/>
        <v>0</v>
      </c>
      <c r="AA108" s="128">
        <f t="shared" si="37"/>
        <v>0</v>
      </c>
      <c r="AB108" s="128">
        <f t="shared" si="37"/>
        <v>0</v>
      </c>
      <c r="AC108" s="128">
        <f t="shared" si="37"/>
        <v>0</v>
      </c>
      <c r="AD108" s="128">
        <f t="shared" si="37"/>
        <v>0</v>
      </c>
      <c r="AE108" s="58">
        <f t="shared" si="34"/>
        <v>0</v>
      </c>
      <c r="AF108" s="58"/>
    </row>
    <row r="109" spans="1:32">
      <c r="A109" s="159">
        <v>1</v>
      </c>
      <c r="B109" s="121" t="s">
        <v>499</v>
      </c>
      <c r="C109" s="123"/>
      <c r="D109" s="123" t="s">
        <v>502</v>
      </c>
      <c r="E109" s="125">
        <v>37831</v>
      </c>
      <c r="F109" s="125">
        <v>42004</v>
      </c>
      <c r="G109" s="124">
        <v>42369</v>
      </c>
      <c r="H109" s="126">
        <f t="shared" si="39"/>
        <v>11.4</v>
      </c>
      <c r="I109" s="161">
        <f t="shared" si="39"/>
        <v>1</v>
      </c>
      <c r="J109" s="126">
        <f t="shared" si="28"/>
        <v>5</v>
      </c>
      <c r="K109" s="130">
        <v>1464427.6</v>
      </c>
      <c r="L109" s="160">
        <v>0.2</v>
      </c>
      <c r="M109" s="131">
        <v>1464428</v>
      </c>
      <c r="N109" s="128">
        <f t="shared" si="29"/>
        <v>0</v>
      </c>
      <c r="O109" s="128"/>
      <c r="P109" s="128">
        <f t="shared" si="30"/>
        <v>1464428</v>
      </c>
      <c r="Q109" s="128"/>
      <c r="R109" s="128" t="s">
        <v>502</v>
      </c>
      <c r="S109" s="158"/>
      <c r="T109" s="128">
        <f t="shared" si="32"/>
        <v>0</v>
      </c>
      <c r="U109" s="128"/>
      <c r="V109" s="128">
        <f t="shared" si="37"/>
        <v>0</v>
      </c>
      <c r="W109" s="128">
        <f t="shared" si="37"/>
        <v>0</v>
      </c>
      <c r="X109" s="128">
        <f t="shared" si="37"/>
        <v>0</v>
      </c>
      <c r="Y109" s="128">
        <f t="shared" si="37"/>
        <v>0</v>
      </c>
      <c r="Z109" s="128">
        <f t="shared" si="37"/>
        <v>0</v>
      </c>
      <c r="AA109" s="128">
        <f t="shared" si="37"/>
        <v>0</v>
      </c>
      <c r="AB109" s="128">
        <f t="shared" si="37"/>
        <v>0</v>
      </c>
      <c r="AC109" s="128">
        <f t="shared" si="37"/>
        <v>0</v>
      </c>
      <c r="AD109" s="128">
        <f t="shared" si="37"/>
        <v>0</v>
      </c>
      <c r="AE109" s="58">
        <f t="shared" si="34"/>
        <v>0</v>
      </c>
      <c r="AF109" s="58"/>
    </row>
    <row r="110" spans="1:32">
      <c r="A110" s="159"/>
      <c r="B110" s="121" t="s">
        <v>500</v>
      </c>
      <c r="C110" s="123" t="s">
        <v>501</v>
      </c>
      <c r="D110" s="123" t="s">
        <v>502</v>
      </c>
      <c r="E110" s="125">
        <v>37987</v>
      </c>
      <c r="F110" s="125">
        <v>42004</v>
      </c>
      <c r="G110" s="124">
        <v>42369</v>
      </c>
      <c r="H110" s="126">
        <f t="shared" si="39"/>
        <v>11</v>
      </c>
      <c r="I110" s="161">
        <f t="shared" si="39"/>
        <v>1</v>
      </c>
      <c r="J110" s="126">
        <f t="shared" si="28"/>
        <v>5</v>
      </c>
      <c r="K110" s="130">
        <v>19853992.199999999</v>
      </c>
      <c r="L110" s="160">
        <v>0.2</v>
      </c>
      <c r="M110" s="131">
        <v>19853992</v>
      </c>
      <c r="N110" s="128">
        <f t="shared" si="29"/>
        <v>0</v>
      </c>
      <c r="O110" s="128"/>
      <c r="P110" s="128">
        <f t="shared" si="30"/>
        <v>19853992</v>
      </c>
      <c r="Q110" s="128"/>
      <c r="R110" s="128" t="s">
        <v>502</v>
      </c>
      <c r="S110" s="158"/>
      <c r="T110" s="128">
        <f t="shared" si="32"/>
        <v>0</v>
      </c>
      <c r="U110" s="128"/>
      <c r="V110" s="128">
        <f t="shared" si="37"/>
        <v>0</v>
      </c>
      <c r="W110" s="128">
        <f t="shared" si="37"/>
        <v>0</v>
      </c>
      <c r="X110" s="128">
        <f t="shared" si="37"/>
        <v>0</v>
      </c>
      <c r="Y110" s="128">
        <f t="shared" si="37"/>
        <v>0</v>
      </c>
      <c r="Z110" s="128">
        <f t="shared" si="37"/>
        <v>0</v>
      </c>
      <c r="AA110" s="128">
        <f t="shared" si="37"/>
        <v>0</v>
      </c>
      <c r="AB110" s="128">
        <f t="shared" si="37"/>
        <v>0</v>
      </c>
      <c r="AC110" s="128">
        <f t="shared" si="37"/>
        <v>0</v>
      </c>
      <c r="AD110" s="128">
        <f t="shared" si="37"/>
        <v>0</v>
      </c>
      <c r="AE110" s="58">
        <f t="shared" si="34"/>
        <v>0</v>
      </c>
      <c r="AF110" s="58"/>
    </row>
    <row r="111" spans="1:32">
      <c r="A111" s="159">
        <v>29</v>
      </c>
      <c r="B111" s="121" t="s">
        <v>444</v>
      </c>
      <c r="C111" s="123" t="s">
        <v>503</v>
      </c>
      <c r="D111" s="123" t="s">
        <v>502</v>
      </c>
      <c r="E111" s="125">
        <v>38021</v>
      </c>
      <c r="F111" s="125">
        <v>42004</v>
      </c>
      <c r="G111" s="124">
        <v>42369</v>
      </c>
      <c r="H111" s="126">
        <f t="shared" si="39"/>
        <v>10.9</v>
      </c>
      <c r="I111" s="161">
        <f t="shared" si="39"/>
        <v>1</v>
      </c>
      <c r="J111" s="126">
        <f t="shared" si="28"/>
        <v>5</v>
      </c>
      <c r="K111" s="130">
        <v>1312900</v>
      </c>
      <c r="L111" s="160">
        <v>0.2</v>
      </c>
      <c r="M111" s="131">
        <v>1312900</v>
      </c>
      <c r="N111" s="128">
        <f t="shared" si="29"/>
        <v>0</v>
      </c>
      <c r="O111" s="128"/>
      <c r="P111" s="128">
        <f t="shared" si="30"/>
        <v>1312900</v>
      </c>
      <c r="Q111" s="128">
        <f t="shared" si="38"/>
        <v>0</v>
      </c>
      <c r="R111" s="128" t="s">
        <v>502</v>
      </c>
      <c r="S111" s="158"/>
      <c r="T111" s="128">
        <f t="shared" si="32"/>
        <v>0</v>
      </c>
      <c r="U111" s="128"/>
      <c r="V111" s="128">
        <f t="shared" ref="V111:AD126" si="40">IF(ISNA(INDEX(coefficient,MATCH($R111,postes,0),MATCH(V$19,centres,0))),0,(INDEX(coefficient,MATCH($R111,postes,0),MATCH(V$19,centres,0))*$N111))</f>
        <v>0</v>
      </c>
      <c r="W111" s="128">
        <f t="shared" si="40"/>
        <v>0</v>
      </c>
      <c r="X111" s="128">
        <f t="shared" si="40"/>
        <v>0</v>
      </c>
      <c r="Y111" s="128">
        <f t="shared" si="40"/>
        <v>0</v>
      </c>
      <c r="Z111" s="128">
        <f t="shared" si="40"/>
        <v>0</v>
      </c>
      <c r="AA111" s="128">
        <f t="shared" si="40"/>
        <v>0</v>
      </c>
      <c r="AB111" s="128">
        <f t="shared" si="40"/>
        <v>0</v>
      </c>
      <c r="AC111" s="128">
        <f t="shared" si="40"/>
        <v>0</v>
      </c>
      <c r="AD111" s="128">
        <f t="shared" si="40"/>
        <v>0</v>
      </c>
      <c r="AE111" s="58">
        <f t="shared" si="34"/>
        <v>0</v>
      </c>
      <c r="AF111" s="58"/>
    </row>
    <row r="112" spans="1:32">
      <c r="A112" s="159">
        <v>6</v>
      </c>
      <c r="B112" s="121" t="s">
        <v>504</v>
      </c>
      <c r="C112" s="123" t="s">
        <v>505</v>
      </c>
      <c r="D112" s="123" t="s">
        <v>502</v>
      </c>
      <c r="E112" s="125">
        <v>38299</v>
      </c>
      <c r="F112" s="125">
        <v>42004</v>
      </c>
      <c r="G112" s="124">
        <v>42369</v>
      </c>
      <c r="H112" s="126">
        <f t="shared" si="39"/>
        <v>10.199999999999999</v>
      </c>
      <c r="I112" s="161">
        <f t="shared" si="39"/>
        <v>1</v>
      </c>
      <c r="J112" s="126">
        <f t="shared" si="28"/>
        <v>5</v>
      </c>
      <c r="K112" s="130">
        <v>1680593</v>
      </c>
      <c r="L112" s="160">
        <v>0.2</v>
      </c>
      <c r="M112" s="131">
        <v>1680593</v>
      </c>
      <c r="N112" s="128">
        <f t="shared" si="29"/>
        <v>0</v>
      </c>
      <c r="O112" s="128"/>
      <c r="P112" s="128">
        <f t="shared" si="30"/>
        <v>1680593</v>
      </c>
      <c r="Q112" s="128">
        <f t="shared" si="38"/>
        <v>0</v>
      </c>
      <c r="R112" s="128" t="s">
        <v>502</v>
      </c>
      <c r="S112" s="158"/>
      <c r="T112" s="128">
        <f t="shared" si="32"/>
        <v>0</v>
      </c>
      <c r="U112" s="128"/>
      <c r="V112" s="128">
        <f t="shared" si="40"/>
        <v>0</v>
      </c>
      <c r="W112" s="128">
        <f t="shared" si="40"/>
        <v>0</v>
      </c>
      <c r="X112" s="128">
        <f t="shared" si="40"/>
        <v>0</v>
      </c>
      <c r="Y112" s="128">
        <f t="shared" si="40"/>
        <v>0</v>
      </c>
      <c r="Z112" s="128">
        <f t="shared" si="40"/>
        <v>0</v>
      </c>
      <c r="AA112" s="128">
        <f t="shared" si="40"/>
        <v>0</v>
      </c>
      <c r="AB112" s="128">
        <f t="shared" si="40"/>
        <v>0</v>
      </c>
      <c r="AC112" s="128">
        <f t="shared" si="40"/>
        <v>0</v>
      </c>
      <c r="AD112" s="128">
        <f t="shared" si="40"/>
        <v>0</v>
      </c>
      <c r="AE112" s="58">
        <f t="shared" si="34"/>
        <v>0</v>
      </c>
      <c r="AF112" s="58"/>
    </row>
    <row r="113" spans="1:32">
      <c r="A113" s="159">
        <v>6</v>
      </c>
      <c r="B113" s="121" t="s">
        <v>506</v>
      </c>
      <c r="C113" s="123" t="s">
        <v>505</v>
      </c>
      <c r="D113" s="123" t="s">
        <v>502</v>
      </c>
      <c r="E113" s="125">
        <v>38299</v>
      </c>
      <c r="F113" s="125">
        <v>42004</v>
      </c>
      <c r="G113" s="124">
        <v>42369</v>
      </c>
      <c r="H113" s="126">
        <f t="shared" si="39"/>
        <v>10.199999999999999</v>
      </c>
      <c r="I113" s="161">
        <f t="shared" si="39"/>
        <v>1</v>
      </c>
      <c r="J113" s="126">
        <f t="shared" si="28"/>
        <v>5</v>
      </c>
      <c r="K113" s="130">
        <v>954576.8</v>
      </c>
      <c r="L113" s="160">
        <v>0.2</v>
      </c>
      <c r="M113" s="131">
        <v>954576.8</v>
      </c>
      <c r="N113" s="128">
        <f t="shared" si="29"/>
        <v>0</v>
      </c>
      <c r="O113" s="128"/>
      <c r="P113" s="128">
        <f t="shared" si="30"/>
        <v>954576.8</v>
      </c>
      <c r="Q113" s="128">
        <f t="shared" si="38"/>
        <v>0</v>
      </c>
      <c r="R113" s="128" t="s">
        <v>502</v>
      </c>
      <c r="S113" s="158"/>
      <c r="T113" s="128">
        <f t="shared" si="32"/>
        <v>0</v>
      </c>
      <c r="U113" s="128"/>
      <c r="V113" s="128">
        <f t="shared" si="40"/>
        <v>0</v>
      </c>
      <c r="W113" s="128">
        <f t="shared" si="40"/>
        <v>0</v>
      </c>
      <c r="X113" s="128">
        <f t="shared" si="40"/>
        <v>0</v>
      </c>
      <c r="Y113" s="128">
        <f t="shared" si="40"/>
        <v>0</v>
      </c>
      <c r="Z113" s="128">
        <f t="shared" si="40"/>
        <v>0</v>
      </c>
      <c r="AA113" s="128">
        <f t="shared" si="40"/>
        <v>0</v>
      </c>
      <c r="AB113" s="128">
        <f t="shared" si="40"/>
        <v>0</v>
      </c>
      <c r="AC113" s="128">
        <f t="shared" si="40"/>
        <v>0</v>
      </c>
      <c r="AD113" s="128">
        <f t="shared" si="40"/>
        <v>0</v>
      </c>
      <c r="AE113" s="58">
        <f t="shared" si="34"/>
        <v>0</v>
      </c>
      <c r="AF113" s="58"/>
    </row>
    <row r="114" spans="1:32">
      <c r="A114" s="159">
        <v>2</v>
      </c>
      <c r="B114" s="121" t="s">
        <v>509</v>
      </c>
      <c r="C114" s="123" t="s">
        <v>507</v>
      </c>
      <c r="D114" s="123" t="s">
        <v>508</v>
      </c>
      <c r="E114" s="125">
        <v>38299</v>
      </c>
      <c r="F114" s="125">
        <v>42004</v>
      </c>
      <c r="G114" s="124">
        <v>42369</v>
      </c>
      <c r="H114" s="126">
        <f t="shared" si="39"/>
        <v>10.199999999999999</v>
      </c>
      <c r="I114" s="161">
        <f t="shared" si="39"/>
        <v>1</v>
      </c>
      <c r="J114" s="126">
        <f t="shared" si="28"/>
        <v>5</v>
      </c>
      <c r="K114" s="130">
        <v>387868.8</v>
      </c>
      <c r="L114" s="160">
        <v>0.2</v>
      </c>
      <c r="M114" s="131">
        <v>387868.8</v>
      </c>
      <c r="N114" s="128">
        <f t="shared" si="29"/>
        <v>0</v>
      </c>
      <c r="O114" s="128"/>
      <c r="P114" s="128">
        <f t="shared" si="30"/>
        <v>387868.8</v>
      </c>
      <c r="Q114" s="128">
        <f t="shared" si="38"/>
        <v>0</v>
      </c>
      <c r="R114" s="506" t="s">
        <v>508</v>
      </c>
      <c r="S114" s="158"/>
      <c r="T114" s="128">
        <f t="shared" si="32"/>
        <v>0</v>
      </c>
      <c r="U114" s="128"/>
      <c r="V114" s="128">
        <f t="shared" si="40"/>
        <v>0</v>
      </c>
      <c r="W114" s="128">
        <f t="shared" si="40"/>
        <v>0</v>
      </c>
      <c r="X114" s="128">
        <f t="shared" si="40"/>
        <v>0</v>
      </c>
      <c r="Y114" s="128">
        <f t="shared" si="40"/>
        <v>0</v>
      </c>
      <c r="Z114" s="128">
        <f t="shared" si="40"/>
        <v>0</v>
      </c>
      <c r="AA114" s="128">
        <f t="shared" si="40"/>
        <v>0</v>
      </c>
      <c r="AB114" s="128">
        <f t="shared" si="40"/>
        <v>0</v>
      </c>
      <c r="AC114" s="128">
        <f t="shared" si="40"/>
        <v>0</v>
      </c>
      <c r="AD114" s="128">
        <f t="shared" si="40"/>
        <v>0</v>
      </c>
      <c r="AE114" s="58">
        <f t="shared" si="34"/>
        <v>0</v>
      </c>
      <c r="AF114" s="58"/>
    </row>
    <row r="115" spans="1:32">
      <c r="A115" s="159">
        <v>1</v>
      </c>
      <c r="B115" s="121" t="s">
        <v>510</v>
      </c>
      <c r="C115" s="123" t="s">
        <v>511</v>
      </c>
      <c r="D115" s="123" t="s">
        <v>420</v>
      </c>
      <c r="E115" s="125">
        <v>38299</v>
      </c>
      <c r="F115" s="125">
        <v>42004</v>
      </c>
      <c r="G115" s="124">
        <v>42369</v>
      </c>
      <c r="H115" s="126">
        <f t="shared" si="39"/>
        <v>10.199999999999999</v>
      </c>
      <c r="I115" s="161">
        <f t="shared" si="39"/>
        <v>1</v>
      </c>
      <c r="J115" s="126">
        <f t="shared" si="28"/>
        <v>5</v>
      </c>
      <c r="K115" s="130">
        <v>2908236</v>
      </c>
      <c r="L115" s="160">
        <v>0.2</v>
      </c>
      <c r="M115" s="131">
        <v>2908236</v>
      </c>
      <c r="N115" s="128">
        <f t="shared" si="29"/>
        <v>0</v>
      </c>
      <c r="O115" s="128"/>
      <c r="P115" s="128">
        <f t="shared" si="30"/>
        <v>2908236</v>
      </c>
      <c r="Q115" s="128">
        <f t="shared" si="38"/>
        <v>0</v>
      </c>
      <c r="R115" s="128" t="s">
        <v>420</v>
      </c>
      <c r="S115" s="158"/>
      <c r="T115" s="128">
        <f t="shared" si="32"/>
        <v>0</v>
      </c>
      <c r="U115" s="128"/>
      <c r="V115" s="128">
        <f t="shared" si="40"/>
        <v>0</v>
      </c>
      <c r="W115" s="128">
        <f t="shared" si="40"/>
        <v>0</v>
      </c>
      <c r="X115" s="128">
        <f t="shared" si="40"/>
        <v>0</v>
      </c>
      <c r="Y115" s="128">
        <f t="shared" si="40"/>
        <v>0</v>
      </c>
      <c r="Z115" s="128">
        <f t="shared" si="40"/>
        <v>0</v>
      </c>
      <c r="AA115" s="128">
        <f t="shared" si="40"/>
        <v>0</v>
      </c>
      <c r="AB115" s="128">
        <f t="shared" si="40"/>
        <v>0</v>
      </c>
      <c r="AC115" s="128">
        <f t="shared" si="40"/>
        <v>0</v>
      </c>
      <c r="AD115" s="128">
        <f t="shared" si="40"/>
        <v>0</v>
      </c>
      <c r="AE115" s="58">
        <f t="shared" si="34"/>
        <v>0</v>
      </c>
      <c r="AF115" s="58"/>
    </row>
    <row r="116" spans="1:32">
      <c r="A116" s="159">
        <v>3</v>
      </c>
      <c r="B116" s="121" t="s">
        <v>510</v>
      </c>
      <c r="C116" s="123" t="s">
        <v>512</v>
      </c>
      <c r="D116" s="123" t="s">
        <v>502</v>
      </c>
      <c r="E116" s="125">
        <v>38180</v>
      </c>
      <c r="F116" s="125">
        <v>42004</v>
      </c>
      <c r="G116" s="124">
        <v>42369</v>
      </c>
      <c r="H116" s="126">
        <f t="shared" si="39"/>
        <v>10.5</v>
      </c>
      <c r="I116" s="161">
        <f t="shared" si="39"/>
        <v>1</v>
      </c>
      <c r="J116" s="126">
        <f t="shared" si="28"/>
        <v>5</v>
      </c>
      <c r="K116" s="130">
        <v>5721120</v>
      </c>
      <c r="L116" s="160">
        <v>0.2</v>
      </c>
      <c r="M116" s="131">
        <v>5721120</v>
      </c>
      <c r="N116" s="128">
        <f t="shared" si="29"/>
        <v>0</v>
      </c>
      <c r="O116" s="128"/>
      <c r="P116" s="128">
        <f t="shared" si="30"/>
        <v>5721120</v>
      </c>
      <c r="Q116" s="128">
        <f t="shared" si="38"/>
        <v>0</v>
      </c>
      <c r="R116" s="128" t="s">
        <v>502</v>
      </c>
      <c r="S116" s="158"/>
      <c r="T116" s="128">
        <f t="shared" si="32"/>
        <v>0</v>
      </c>
      <c r="U116" s="128"/>
      <c r="V116" s="128">
        <f t="shared" si="40"/>
        <v>0</v>
      </c>
      <c r="W116" s="128">
        <f t="shared" si="40"/>
        <v>0</v>
      </c>
      <c r="X116" s="128">
        <f t="shared" si="40"/>
        <v>0</v>
      </c>
      <c r="Y116" s="128">
        <f t="shared" si="40"/>
        <v>0</v>
      </c>
      <c r="Z116" s="128">
        <f t="shared" si="40"/>
        <v>0</v>
      </c>
      <c r="AA116" s="128">
        <f t="shared" si="40"/>
        <v>0</v>
      </c>
      <c r="AB116" s="128">
        <f t="shared" si="40"/>
        <v>0</v>
      </c>
      <c r="AC116" s="128">
        <f t="shared" si="40"/>
        <v>0</v>
      </c>
      <c r="AD116" s="128">
        <f t="shared" si="40"/>
        <v>0</v>
      </c>
      <c r="AE116" s="58">
        <f t="shared" si="34"/>
        <v>0</v>
      </c>
      <c r="AF116" s="58"/>
    </row>
    <row r="117" spans="1:32">
      <c r="A117" s="159">
        <v>1</v>
      </c>
      <c r="B117" s="121" t="s">
        <v>510</v>
      </c>
      <c r="C117" s="123" t="s">
        <v>512</v>
      </c>
      <c r="D117" s="123" t="s">
        <v>420</v>
      </c>
      <c r="E117" s="125">
        <v>38180</v>
      </c>
      <c r="F117" s="125">
        <v>42004</v>
      </c>
      <c r="G117" s="124">
        <v>42369</v>
      </c>
      <c r="H117" s="126">
        <f t="shared" si="39"/>
        <v>10.5</v>
      </c>
      <c r="I117" s="161">
        <f t="shared" si="39"/>
        <v>1</v>
      </c>
      <c r="J117" s="126">
        <f t="shared" si="28"/>
        <v>5</v>
      </c>
      <c r="K117" s="130">
        <v>1907040</v>
      </c>
      <c r="L117" s="160">
        <v>0.2</v>
      </c>
      <c r="M117" s="131">
        <v>1907040</v>
      </c>
      <c r="N117" s="128">
        <f t="shared" si="29"/>
        <v>0</v>
      </c>
      <c r="O117" s="128"/>
      <c r="P117" s="128">
        <f t="shared" si="30"/>
        <v>1907040</v>
      </c>
      <c r="Q117" s="128">
        <f t="shared" si="38"/>
        <v>0</v>
      </c>
      <c r="R117" s="128" t="s">
        <v>420</v>
      </c>
      <c r="S117" s="158"/>
      <c r="T117" s="128">
        <f t="shared" si="32"/>
        <v>0</v>
      </c>
      <c r="U117" s="128"/>
      <c r="V117" s="128">
        <f t="shared" si="40"/>
        <v>0</v>
      </c>
      <c r="W117" s="128">
        <f t="shared" si="40"/>
        <v>0</v>
      </c>
      <c r="X117" s="128">
        <f t="shared" si="40"/>
        <v>0</v>
      </c>
      <c r="Y117" s="128">
        <f t="shared" si="40"/>
        <v>0</v>
      </c>
      <c r="Z117" s="128">
        <f t="shared" si="40"/>
        <v>0</v>
      </c>
      <c r="AA117" s="128">
        <f t="shared" si="40"/>
        <v>0</v>
      </c>
      <c r="AB117" s="128">
        <f t="shared" si="40"/>
        <v>0</v>
      </c>
      <c r="AC117" s="128">
        <f t="shared" si="40"/>
        <v>0</v>
      </c>
      <c r="AD117" s="128">
        <f t="shared" si="40"/>
        <v>0</v>
      </c>
      <c r="AE117" s="58">
        <f t="shared" si="34"/>
        <v>0</v>
      </c>
      <c r="AF117" s="58"/>
    </row>
    <row r="118" spans="1:32">
      <c r="A118" s="159">
        <v>19</v>
      </c>
      <c r="B118" s="121" t="s">
        <v>444</v>
      </c>
      <c r="C118" s="123" t="s">
        <v>513</v>
      </c>
      <c r="D118" s="123" t="s">
        <v>502</v>
      </c>
      <c r="E118" s="125">
        <v>38257</v>
      </c>
      <c r="F118" s="125">
        <v>42004</v>
      </c>
      <c r="G118" s="124">
        <v>42369</v>
      </c>
      <c r="H118" s="126">
        <f t="shared" si="39"/>
        <v>10.3</v>
      </c>
      <c r="I118" s="161">
        <f t="shared" si="39"/>
        <v>1</v>
      </c>
      <c r="J118" s="126">
        <f t="shared" si="28"/>
        <v>5</v>
      </c>
      <c r="K118" s="130">
        <v>3085153.4</v>
      </c>
      <c r="L118" s="160">
        <v>0.2</v>
      </c>
      <c r="M118" s="131">
        <v>3085153.4</v>
      </c>
      <c r="N118" s="128">
        <f t="shared" si="29"/>
        <v>0</v>
      </c>
      <c r="O118" s="128"/>
      <c r="P118" s="128">
        <f t="shared" si="30"/>
        <v>3085153.4</v>
      </c>
      <c r="Q118" s="128">
        <f t="shared" si="38"/>
        <v>0</v>
      </c>
      <c r="R118" s="128" t="s">
        <v>502</v>
      </c>
      <c r="S118" s="158"/>
      <c r="T118" s="128">
        <f t="shared" si="32"/>
        <v>0</v>
      </c>
      <c r="U118" s="128"/>
      <c r="V118" s="128">
        <f t="shared" si="40"/>
        <v>0</v>
      </c>
      <c r="W118" s="128">
        <f t="shared" si="40"/>
        <v>0</v>
      </c>
      <c r="X118" s="128">
        <f t="shared" si="40"/>
        <v>0</v>
      </c>
      <c r="Y118" s="128">
        <f t="shared" si="40"/>
        <v>0</v>
      </c>
      <c r="Z118" s="128">
        <f t="shared" si="40"/>
        <v>0</v>
      </c>
      <c r="AA118" s="128">
        <f t="shared" si="40"/>
        <v>0</v>
      </c>
      <c r="AB118" s="128">
        <f t="shared" si="40"/>
        <v>0</v>
      </c>
      <c r="AC118" s="128">
        <f t="shared" si="40"/>
        <v>0</v>
      </c>
      <c r="AD118" s="128">
        <f t="shared" si="40"/>
        <v>0</v>
      </c>
      <c r="AE118" s="58">
        <f t="shared" si="34"/>
        <v>0</v>
      </c>
      <c r="AF118" s="58"/>
    </row>
    <row r="119" spans="1:32">
      <c r="A119" s="159">
        <v>4</v>
      </c>
      <c r="B119" s="121" t="s">
        <v>514</v>
      </c>
      <c r="C119" s="123" t="s">
        <v>513</v>
      </c>
      <c r="D119" s="123" t="s">
        <v>508</v>
      </c>
      <c r="E119" s="125">
        <v>38257</v>
      </c>
      <c r="F119" s="125">
        <v>42004</v>
      </c>
      <c r="G119" s="124">
        <v>42369</v>
      </c>
      <c r="H119" s="126">
        <f t="shared" si="39"/>
        <v>10.3</v>
      </c>
      <c r="I119" s="161">
        <f t="shared" si="39"/>
        <v>1</v>
      </c>
      <c r="J119" s="126">
        <f t="shared" si="28"/>
        <v>5</v>
      </c>
      <c r="K119" s="130">
        <v>649505.6</v>
      </c>
      <c r="L119" s="160">
        <v>0.2</v>
      </c>
      <c r="M119" s="131">
        <v>649505.6</v>
      </c>
      <c r="N119" s="128">
        <f t="shared" si="29"/>
        <v>0</v>
      </c>
      <c r="O119" s="128"/>
      <c r="P119" s="128">
        <f t="shared" si="30"/>
        <v>649505.6</v>
      </c>
      <c r="Q119" s="128">
        <f t="shared" si="38"/>
        <v>0</v>
      </c>
      <c r="R119" s="506" t="s">
        <v>508</v>
      </c>
      <c r="S119" s="158"/>
      <c r="T119" s="128">
        <f t="shared" si="32"/>
        <v>0</v>
      </c>
      <c r="U119" s="128"/>
      <c r="V119" s="128">
        <f t="shared" si="40"/>
        <v>0</v>
      </c>
      <c r="W119" s="128">
        <f t="shared" si="40"/>
        <v>0</v>
      </c>
      <c r="X119" s="128">
        <f t="shared" si="40"/>
        <v>0</v>
      </c>
      <c r="Y119" s="128">
        <f t="shared" si="40"/>
        <v>0</v>
      </c>
      <c r="Z119" s="128">
        <f t="shared" si="40"/>
        <v>0</v>
      </c>
      <c r="AA119" s="128">
        <f t="shared" si="40"/>
        <v>0</v>
      </c>
      <c r="AB119" s="128">
        <f t="shared" si="40"/>
        <v>0</v>
      </c>
      <c r="AC119" s="128">
        <f t="shared" si="40"/>
        <v>0</v>
      </c>
      <c r="AD119" s="128">
        <f t="shared" si="40"/>
        <v>0</v>
      </c>
      <c r="AE119" s="58">
        <f t="shared" si="34"/>
        <v>0</v>
      </c>
      <c r="AF119" s="58"/>
    </row>
    <row r="120" spans="1:32">
      <c r="A120" s="159">
        <v>2</v>
      </c>
      <c r="B120" s="121" t="s">
        <v>515</v>
      </c>
      <c r="C120" s="123" t="s">
        <v>513</v>
      </c>
      <c r="D120" s="123" t="s">
        <v>456</v>
      </c>
      <c r="E120" s="125">
        <v>38257</v>
      </c>
      <c r="F120" s="125">
        <v>42004</v>
      </c>
      <c r="G120" s="124">
        <v>42369</v>
      </c>
      <c r="H120" s="126">
        <f t="shared" si="39"/>
        <v>10.3</v>
      </c>
      <c r="I120" s="161">
        <f t="shared" si="39"/>
        <v>1</v>
      </c>
      <c r="J120" s="126">
        <f t="shared" si="28"/>
        <v>5</v>
      </c>
      <c r="K120" s="130">
        <v>481466</v>
      </c>
      <c r="L120" s="160">
        <v>0.2</v>
      </c>
      <c r="M120" s="131">
        <v>481466</v>
      </c>
      <c r="N120" s="128">
        <f t="shared" si="29"/>
        <v>0</v>
      </c>
      <c r="O120" s="128"/>
      <c r="P120" s="128">
        <f t="shared" si="30"/>
        <v>481466</v>
      </c>
      <c r="Q120" s="128">
        <f t="shared" si="38"/>
        <v>0</v>
      </c>
      <c r="R120" s="128" t="s">
        <v>456</v>
      </c>
      <c r="S120" s="158"/>
      <c r="T120" s="128">
        <f t="shared" si="32"/>
        <v>0</v>
      </c>
      <c r="U120" s="128"/>
      <c r="V120" s="128">
        <f t="shared" si="40"/>
        <v>0</v>
      </c>
      <c r="W120" s="128">
        <f t="shared" si="40"/>
        <v>0</v>
      </c>
      <c r="X120" s="128">
        <f t="shared" si="40"/>
        <v>0</v>
      </c>
      <c r="Y120" s="128">
        <f t="shared" si="40"/>
        <v>0</v>
      </c>
      <c r="Z120" s="128">
        <f t="shared" si="40"/>
        <v>0</v>
      </c>
      <c r="AA120" s="128">
        <f t="shared" si="40"/>
        <v>0</v>
      </c>
      <c r="AB120" s="128">
        <f t="shared" si="40"/>
        <v>0</v>
      </c>
      <c r="AC120" s="128">
        <f t="shared" si="40"/>
        <v>0</v>
      </c>
      <c r="AD120" s="128">
        <f t="shared" si="40"/>
        <v>0</v>
      </c>
      <c r="AE120" s="58">
        <f t="shared" si="34"/>
        <v>0</v>
      </c>
      <c r="AF120" s="58"/>
    </row>
    <row r="121" spans="1:32">
      <c r="A121" s="159">
        <v>1</v>
      </c>
      <c r="B121" s="121" t="s">
        <v>516</v>
      </c>
      <c r="C121" s="123" t="s">
        <v>517</v>
      </c>
      <c r="D121" s="123" t="s">
        <v>502</v>
      </c>
      <c r="E121" s="125">
        <v>38285</v>
      </c>
      <c r="F121" s="125">
        <v>42004</v>
      </c>
      <c r="G121" s="124">
        <v>42369</v>
      </c>
      <c r="H121" s="126">
        <f t="shared" si="39"/>
        <v>10.199999999999999</v>
      </c>
      <c r="I121" s="161">
        <f t="shared" si="39"/>
        <v>1</v>
      </c>
      <c r="J121" s="126">
        <f t="shared" si="28"/>
        <v>5</v>
      </c>
      <c r="K121" s="130">
        <v>2631366.6</v>
      </c>
      <c r="L121" s="160">
        <v>0.2</v>
      </c>
      <c r="M121" s="131">
        <v>2631366.6</v>
      </c>
      <c r="N121" s="128">
        <f t="shared" si="29"/>
        <v>0</v>
      </c>
      <c r="O121" s="128"/>
      <c r="P121" s="128">
        <f t="shared" si="30"/>
        <v>2631366.6</v>
      </c>
      <c r="Q121" s="128">
        <f t="shared" si="38"/>
        <v>0</v>
      </c>
      <c r="R121" s="128" t="s">
        <v>502</v>
      </c>
      <c r="S121" s="158"/>
      <c r="T121" s="128">
        <f t="shared" si="32"/>
        <v>0</v>
      </c>
      <c r="U121" s="128"/>
      <c r="V121" s="128">
        <f t="shared" si="40"/>
        <v>0</v>
      </c>
      <c r="W121" s="128">
        <f t="shared" si="40"/>
        <v>0</v>
      </c>
      <c r="X121" s="128">
        <f t="shared" si="40"/>
        <v>0</v>
      </c>
      <c r="Y121" s="128">
        <f t="shared" si="40"/>
        <v>0</v>
      </c>
      <c r="Z121" s="128">
        <f t="shared" si="40"/>
        <v>0</v>
      </c>
      <c r="AA121" s="128">
        <f t="shared" si="40"/>
        <v>0</v>
      </c>
      <c r="AB121" s="128">
        <f t="shared" si="40"/>
        <v>0</v>
      </c>
      <c r="AC121" s="128">
        <f t="shared" si="40"/>
        <v>0</v>
      </c>
      <c r="AD121" s="128">
        <f t="shared" si="40"/>
        <v>0</v>
      </c>
      <c r="AE121" s="58">
        <f t="shared" si="34"/>
        <v>0</v>
      </c>
      <c r="AF121" s="58"/>
    </row>
    <row r="122" spans="1:32">
      <c r="A122" s="159">
        <v>1</v>
      </c>
      <c r="B122" s="121" t="s">
        <v>518</v>
      </c>
      <c r="C122" s="123" t="s">
        <v>519</v>
      </c>
      <c r="D122" s="123" t="s">
        <v>420</v>
      </c>
      <c r="E122" s="125">
        <v>38285</v>
      </c>
      <c r="F122" s="125">
        <v>42004</v>
      </c>
      <c r="G122" s="124">
        <v>42369</v>
      </c>
      <c r="H122" s="126">
        <f t="shared" si="39"/>
        <v>10.199999999999999</v>
      </c>
      <c r="I122" s="161">
        <f t="shared" si="39"/>
        <v>1</v>
      </c>
      <c r="J122" s="126">
        <f t="shared" si="28"/>
        <v>5</v>
      </c>
      <c r="K122" s="130">
        <v>5000000</v>
      </c>
      <c r="L122" s="160">
        <v>0.2</v>
      </c>
      <c r="M122" s="131">
        <v>5000000</v>
      </c>
      <c r="N122" s="128">
        <f t="shared" si="29"/>
        <v>0</v>
      </c>
      <c r="O122" s="128"/>
      <c r="P122" s="128">
        <f t="shared" si="30"/>
        <v>5000000</v>
      </c>
      <c r="Q122" s="128">
        <f t="shared" si="38"/>
        <v>0</v>
      </c>
      <c r="R122" s="128" t="s">
        <v>420</v>
      </c>
      <c r="S122" s="158"/>
      <c r="T122" s="128">
        <f t="shared" si="32"/>
        <v>0</v>
      </c>
      <c r="U122" s="128"/>
      <c r="V122" s="128">
        <f t="shared" si="40"/>
        <v>0</v>
      </c>
      <c r="W122" s="128">
        <f t="shared" si="40"/>
        <v>0</v>
      </c>
      <c r="X122" s="128">
        <f t="shared" si="40"/>
        <v>0</v>
      </c>
      <c r="Y122" s="128">
        <f t="shared" si="40"/>
        <v>0</v>
      </c>
      <c r="Z122" s="128">
        <f t="shared" si="40"/>
        <v>0</v>
      </c>
      <c r="AA122" s="128">
        <f t="shared" si="40"/>
        <v>0</v>
      </c>
      <c r="AB122" s="128">
        <f t="shared" si="40"/>
        <v>0</v>
      </c>
      <c r="AC122" s="128">
        <f t="shared" si="40"/>
        <v>0</v>
      </c>
      <c r="AD122" s="128">
        <f t="shared" si="40"/>
        <v>0</v>
      </c>
      <c r="AE122" s="58">
        <f t="shared" si="34"/>
        <v>0</v>
      </c>
      <c r="AF122" s="58"/>
    </row>
    <row r="123" spans="1:32">
      <c r="A123" s="159">
        <v>27</v>
      </c>
      <c r="B123" s="121" t="s">
        <v>520</v>
      </c>
      <c r="C123" s="123" t="s">
        <v>521</v>
      </c>
      <c r="D123" s="123" t="s">
        <v>508</v>
      </c>
      <c r="E123" s="125">
        <v>38322</v>
      </c>
      <c r="F123" s="125">
        <v>42004</v>
      </c>
      <c r="G123" s="124">
        <v>42369</v>
      </c>
      <c r="H123" s="126">
        <f t="shared" si="39"/>
        <v>10.1</v>
      </c>
      <c r="I123" s="161">
        <f t="shared" si="39"/>
        <v>1</v>
      </c>
      <c r="J123" s="126">
        <f t="shared" si="28"/>
        <v>5</v>
      </c>
      <c r="K123" s="130">
        <v>20496340.800000001</v>
      </c>
      <c r="L123" s="160">
        <v>0.2</v>
      </c>
      <c r="M123" s="131">
        <v>20496340.800000001</v>
      </c>
      <c r="N123" s="128">
        <f t="shared" si="29"/>
        <v>0</v>
      </c>
      <c r="O123" s="128"/>
      <c r="P123" s="128">
        <f t="shared" si="30"/>
        <v>20496340.800000001</v>
      </c>
      <c r="Q123" s="128">
        <f t="shared" si="38"/>
        <v>0</v>
      </c>
      <c r="R123" s="506" t="s">
        <v>508</v>
      </c>
      <c r="S123" s="158"/>
      <c r="T123" s="128">
        <f t="shared" si="32"/>
        <v>0</v>
      </c>
      <c r="U123" s="128"/>
      <c r="V123" s="128">
        <f t="shared" si="40"/>
        <v>0</v>
      </c>
      <c r="W123" s="128">
        <f t="shared" si="40"/>
        <v>0</v>
      </c>
      <c r="X123" s="128">
        <f t="shared" si="40"/>
        <v>0</v>
      </c>
      <c r="Y123" s="128">
        <f t="shared" si="40"/>
        <v>0</v>
      </c>
      <c r="Z123" s="128">
        <f t="shared" si="40"/>
        <v>0</v>
      </c>
      <c r="AA123" s="128">
        <f t="shared" si="40"/>
        <v>0</v>
      </c>
      <c r="AB123" s="128">
        <f t="shared" si="40"/>
        <v>0</v>
      </c>
      <c r="AC123" s="128">
        <f t="shared" si="40"/>
        <v>0</v>
      </c>
      <c r="AD123" s="128">
        <f t="shared" si="40"/>
        <v>0</v>
      </c>
      <c r="AE123" s="58">
        <f t="shared" si="34"/>
        <v>0</v>
      </c>
      <c r="AF123" s="58"/>
    </row>
    <row r="124" spans="1:32">
      <c r="A124" s="159">
        <v>1</v>
      </c>
      <c r="B124" s="121" t="s">
        <v>522</v>
      </c>
      <c r="C124" s="123" t="s">
        <v>523</v>
      </c>
      <c r="D124" s="123" t="s">
        <v>456</v>
      </c>
      <c r="E124" s="125">
        <v>38322</v>
      </c>
      <c r="F124" s="125">
        <v>42004</v>
      </c>
      <c r="G124" s="124">
        <v>42369</v>
      </c>
      <c r="H124" s="126">
        <f t="shared" si="39"/>
        <v>10.1</v>
      </c>
      <c r="I124" s="161">
        <f t="shared" si="39"/>
        <v>1</v>
      </c>
      <c r="J124" s="126">
        <f t="shared" si="28"/>
        <v>5</v>
      </c>
      <c r="K124" s="130">
        <v>1895820</v>
      </c>
      <c r="L124" s="160">
        <v>0.2</v>
      </c>
      <c r="M124" s="131">
        <v>1895820</v>
      </c>
      <c r="N124" s="128">
        <f t="shared" si="29"/>
        <v>0</v>
      </c>
      <c r="O124" s="128"/>
      <c r="P124" s="128">
        <f t="shared" si="30"/>
        <v>1895820</v>
      </c>
      <c r="Q124" s="128">
        <f t="shared" si="38"/>
        <v>0</v>
      </c>
      <c r="R124" s="128" t="s">
        <v>456</v>
      </c>
      <c r="S124" s="158"/>
      <c r="T124" s="128">
        <f t="shared" si="32"/>
        <v>0</v>
      </c>
      <c r="U124" s="128"/>
      <c r="V124" s="128">
        <f t="shared" si="40"/>
        <v>0</v>
      </c>
      <c r="W124" s="128">
        <f t="shared" si="40"/>
        <v>0</v>
      </c>
      <c r="X124" s="128">
        <f t="shared" si="40"/>
        <v>0</v>
      </c>
      <c r="Y124" s="128">
        <f t="shared" si="40"/>
        <v>0</v>
      </c>
      <c r="Z124" s="128">
        <f t="shared" si="40"/>
        <v>0</v>
      </c>
      <c r="AA124" s="128">
        <f t="shared" si="40"/>
        <v>0</v>
      </c>
      <c r="AB124" s="128">
        <f t="shared" si="40"/>
        <v>0</v>
      </c>
      <c r="AC124" s="128">
        <f t="shared" si="40"/>
        <v>0</v>
      </c>
      <c r="AD124" s="128">
        <f t="shared" si="40"/>
        <v>0</v>
      </c>
      <c r="AE124" s="58">
        <f t="shared" si="34"/>
        <v>0</v>
      </c>
      <c r="AF124" s="58"/>
    </row>
    <row r="125" spans="1:32">
      <c r="A125" s="159">
        <v>390</v>
      </c>
      <c r="B125" s="121" t="s">
        <v>524</v>
      </c>
      <c r="C125" s="123" t="s">
        <v>525</v>
      </c>
      <c r="D125" s="123" t="s">
        <v>502</v>
      </c>
      <c r="E125" s="125">
        <v>38336</v>
      </c>
      <c r="F125" s="125">
        <v>42004</v>
      </c>
      <c r="G125" s="124">
        <v>42369</v>
      </c>
      <c r="H125" s="126">
        <f t="shared" ref="H125:I146" si="41">ROUND(((F125-E125)/365),1)</f>
        <v>10</v>
      </c>
      <c r="I125" s="161">
        <f t="shared" si="41"/>
        <v>1</v>
      </c>
      <c r="J125" s="126">
        <f t="shared" si="28"/>
        <v>5</v>
      </c>
      <c r="K125" s="130">
        <v>6690000</v>
      </c>
      <c r="L125" s="160">
        <v>0.2</v>
      </c>
      <c r="M125" s="131">
        <v>6690000</v>
      </c>
      <c r="N125" s="128">
        <f t="shared" si="29"/>
        <v>0</v>
      </c>
      <c r="O125" s="128"/>
      <c r="P125" s="128">
        <f t="shared" si="30"/>
        <v>6690000</v>
      </c>
      <c r="Q125" s="128">
        <f t="shared" si="38"/>
        <v>0</v>
      </c>
      <c r="R125" s="128" t="s">
        <v>502</v>
      </c>
      <c r="S125" s="158"/>
      <c r="T125" s="128">
        <f t="shared" si="32"/>
        <v>0</v>
      </c>
      <c r="U125" s="128"/>
      <c r="V125" s="128">
        <f t="shared" si="40"/>
        <v>0</v>
      </c>
      <c r="W125" s="128">
        <f t="shared" si="40"/>
        <v>0</v>
      </c>
      <c r="X125" s="128">
        <f t="shared" si="40"/>
        <v>0</v>
      </c>
      <c r="Y125" s="128">
        <f t="shared" si="40"/>
        <v>0</v>
      </c>
      <c r="Z125" s="128">
        <f t="shared" si="40"/>
        <v>0</v>
      </c>
      <c r="AA125" s="128">
        <f t="shared" si="40"/>
        <v>0</v>
      </c>
      <c r="AB125" s="128">
        <f t="shared" si="40"/>
        <v>0</v>
      </c>
      <c r="AC125" s="128">
        <f t="shared" si="40"/>
        <v>0</v>
      </c>
      <c r="AD125" s="128">
        <f t="shared" si="40"/>
        <v>0</v>
      </c>
      <c r="AE125" s="58">
        <f t="shared" si="34"/>
        <v>0</v>
      </c>
      <c r="AF125" s="58"/>
    </row>
    <row r="126" spans="1:32">
      <c r="A126" s="159"/>
      <c r="B126" s="121" t="s">
        <v>526</v>
      </c>
      <c r="C126" s="123" t="s">
        <v>527</v>
      </c>
      <c r="D126" s="123" t="s">
        <v>502</v>
      </c>
      <c r="E126" s="125">
        <v>38473</v>
      </c>
      <c r="F126" s="125">
        <v>42004</v>
      </c>
      <c r="G126" s="124">
        <v>42369</v>
      </c>
      <c r="H126" s="126">
        <f t="shared" si="41"/>
        <v>9.6999999999999993</v>
      </c>
      <c r="I126" s="161">
        <f t="shared" si="41"/>
        <v>1</v>
      </c>
      <c r="J126" s="126">
        <f t="shared" si="28"/>
        <v>5</v>
      </c>
      <c r="K126" s="130">
        <f>10766311.4+5118870.67-3684120.55+3441641.28</f>
        <v>15642702.799999999</v>
      </c>
      <c r="L126" s="160">
        <v>0.2</v>
      </c>
      <c r="M126" s="131">
        <v>15642702.799999999</v>
      </c>
      <c r="N126" s="128">
        <f t="shared" si="29"/>
        <v>0</v>
      </c>
      <c r="O126" s="128"/>
      <c r="P126" s="128">
        <f t="shared" si="30"/>
        <v>15642702.799999999</v>
      </c>
      <c r="Q126" s="128">
        <f t="shared" si="38"/>
        <v>0</v>
      </c>
      <c r="R126" s="128" t="s">
        <v>502</v>
      </c>
      <c r="S126" s="158"/>
      <c r="T126" s="128">
        <f t="shared" si="32"/>
        <v>0</v>
      </c>
      <c r="U126" s="128"/>
      <c r="V126" s="128">
        <f t="shared" si="40"/>
        <v>0</v>
      </c>
      <c r="W126" s="128">
        <f t="shared" si="40"/>
        <v>0</v>
      </c>
      <c r="X126" s="128">
        <f t="shared" si="40"/>
        <v>0</v>
      </c>
      <c r="Y126" s="128">
        <f t="shared" si="40"/>
        <v>0</v>
      </c>
      <c r="Z126" s="128">
        <f t="shared" si="40"/>
        <v>0</v>
      </c>
      <c r="AA126" s="128">
        <f t="shared" si="40"/>
        <v>0</v>
      </c>
      <c r="AB126" s="128">
        <f t="shared" si="40"/>
        <v>0</v>
      </c>
      <c r="AC126" s="128">
        <f t="shared" si="40"/>
        <v>0</v>
      </c>
      <c r="AD126" s="128">
        <f t="shared" si="40"/>
        <v>0</v>
      </c>
      <c r="AE126" s="58">
        <f t="shared" si="34"/>
        <v>0</v>
      </c>
      <c r="AF126" s="58"/>
    </row>
    <row r="127" spans="1:32">
      <c r="A127" s="159">
        <v>1</v>
      </c>
      <c r="B127" s="121" t="s">
        <v>528</v>
      </c>
      <c r="C127" s="123" t="s">
        <v>529</v>
      </c>
      <c r="D127" s="123" t="s">
        <v>502</v>
      </c>
      <c r="E127" s="125">
        <v>38473</v>
      </c>
      <c r="F127" s="125">
        <v>42004</v>
      </c>
      <c r="G127" s="124">
        <v>42369</v>
      </c>
      <c r="H127" s="126">
        <f t="shared" si="41"/>
        <v>9.6999999999999993</v>
      </c>
      <c r="I127" s="161">
        <f t="shared" si="41"/>
        <v>1</v>
      </c>
      <c r="J127" s="126">
        <f t="shared" ref="J127:J181" si="42">100/L127/100</f>
        <v>5</v>
      </c>
      <c r="K127" s="130">
        <f>1560000+494080+121736</f>
        <v>2175816</v>
      </c>
      <c r="L127" s="160">
        <v>0.2</v>
      </c>
      <c r="M127" s="131">
        <v>2175816</v>
      </c>
      <c r="N127" s="128">
        <f t="shared" ref="N127:N140" si="43">IF(J127&lt;=H127,0,IF((J127-H127)&gt;=1,K127*L127*I127,K127-M127))</f>
        <v>0</v>
      </c>
      <c r="O127" s="128"/>
      <c r="P127" s="128">
        <f t="shared" ref="P127:P181" si="44">+M127+N127</f>
        <v>2175816</v>
      </c>
      <c r="Q127" s="128">
        <f t="shared" si="38"/>
        <v>0</v>
      </c>
      <c r="R127" s="128" t="s">
        <v>502</v>
      </c>
      <c r="S127" s="158"/>
      <c r="T127" s="128">
        <f t="shared" ref="T127:T197" si="45">IF(ISNA(INDEX(coefficient,MATCH($R127,postes,0),MATCH(T$19,centres,0))),0,(INDEX(coefficient,MATCH($R127,postes,0),MATCH(T$19,centres,0))*$N127))</f>
        <v>0</v>
      </c>
      <c r="U127" s="128"/>
      <c r="V127" s="128">
        <f t="shared" ref="V127:AD142" si="46">IF(ISNA(INDEX(coefficient,MATCH($R127,postes,0),MATCH(V$19,centres,0))),0,(INDEX(coefficient,MATCH($R127,postes,0),MATCH(V$19,centres,0))*$N127))</f>
        <v>0</v>
      </c>
      <c r="W127" s="128">
        <f t="shared" si="46"/>
        <v>0</v>
      </c>
      <c r="X127" s="128">
        <f t="shared" si="46"/>
        <v>0</v>
      </c>
      <c r="Y127" s="128">
        <f t="shared" si="46"/>
        <v>0</v>
      </c>
      <c r="Z127" s="128">
        <f t="shared" si="46"/>
        <v>0</v>
      </c>
      <c r="AA127" s="128">
        <f t="shared" si="46"/>
        <v>0</v>
      </c>
      <c r="AB127" s="128">
        <f t="shared" si="46"/>
        <v>0</v>
      </c>
      <c r="AC127" s="128">
        <f t="shared" si="46"/>
        <v>0</v>
      </c>
      <c r="AD127" s="128">
        <f t="shared" si="46"/>
        <v>0</v>
      </c>
      <c r="AE127" s="58">
        <f t="shared" si="34"/>
        <v>0</v>
      </c>
      <c r="AF127" s="58"/>
    </row>
    <row r="128" spans="1:32">
      <c r="A128" s="159">
        <v>110</v>
      </c>
      <c r="B128" s="121" t="s">
        <v>524</v>
      </c>
      <c r="C128" s="123" t="s">
        <v>525</v>
      </c>
      <c r="D128" s="123" t="s">
        <v>502</v>
      </c>
      <c r="E128" s="125">
        <v>38490</v>
      </c>
      <c r="F128" s="125">
        <v>42004</v>
      </c>
      <c r="G128" s="124">
        <v>42369</v>
      </c>
      <c r="H128" s="126">
        <f t="shared" si="41"/>
        <v>9.6</v>
      </c>
      <c r="I128" s="161">
        <f t="shared" si="41"/>
        <v>1</v>
      </c>
      <c r="J128" s="126">
        <f t="shared" si="42"/>
        <v>5</v>
      </c>
      <c r="K128" s="130">
        <v>1930000</v>
      </c>
      <c r="L128" s="160">
        <v>0.2</v>
      </c>
      <c r="M128" s="131">
        <v>1930000</v>
      </c>
      <c r="N128" s="128">
        <f t="shared" si="43"/>
        <v>0</v>
      </c>
      <c r="O128" s="128"/>
      <c r="P128" s="128">
        <f t="shared" si="44"/>
        <v>1930000</v>
      </c>
      <c r="Q128" s="128">
        <f t="shared" si="38"/>
        <v>0</v>
      </c>
      <c r="R128" s="128" t="s">
        <v>502</v>
      </c>
      <c r="S128" s="158"/>
      <c r="T128" s="128">
        <f t="shared" si="45"/>
        <v>0</v>
      </c>
      <c r="U128" s="128"/>
      <c r="V128" s="128">
        <f t="shared" si="46"/>
        <v>0</v>
      </c>
      <c r="W128" s="128">
        <f t="shared" si="46"/>
        <v>0</v>
      </c>
      <c r="X128" s="128">
        <f t="shared" si="46"/>
        <v>0</v>
      </c>
      <c r="Y128" s="128">
        <f t="shared" si="46"/>
        <v>0</v>
      </c>
      <c r="Z128" s="128">
        <f t="shared" si="46"/>
        <v>0</v>
      </c>
      <c r="AA128" s="128">
        <f t="shared" si="46"/>
        <v>0</v>
      </c>
      <c r="AB128" s="128">
        <f t="shared" si="46"/>
        <v>0</v>
      </c>
      <c r="AC128" s="128">
        <f t="shared" si="46"/>
        <v>0</v>
      </c>
      <c r="AD128" s="128">
        <f t="shared" si="46"/>
        <v>0</v>
      </c>
      <c r="AE128" s="58">
        <f t="shared" ref="AE128:AE191" si="47">SUM(T128:AD128)</f>
        <v>0</v>
      </c>
      <c r="AF128" s="58"/>
    </row>
    <row r="129" spans="1:32">
      <c r="A129" s="159">
        <v>1</v>
      </c>
      <c r="B129" s="121" t="s">
        <v>530</v>
      </c>
      <c r="C129" s="123" t="s">
        <v>531</v>
      </c>
      <c r="D129" s="123" t="s">
        <v>508</v>
      </c>
      <c r="E129" s="125">
        <v>38534</v>
      </c>
      <c r="F129" s="125">
        <v>42004</v>
      </c>
      <c r="G129" s="124">
        <v>42369</v>
      </c>
      <c r="H129" s="126">
        <f t="shared" si="41"/>
        <v>9.5</v>
      </c>
      <c r="I129" s="161">
        <f t="shared" si="41"/>
        <v>1</v>
      </c>
      <c r="J129" s="126">
        <f t="shared" si="42"/>
        <v>5</v>
      </c>
      <c r="K129" s="130">
        <v>1200000</v>
      </c>
      <c r="L129" s="160">
        <v>0.2</v>
      </c>
      <c r="M129" s="131">
        <v>1200000</v>
      </c>
      <c r="N129" s="128">
        <f t="shared" si="43"/>
        <v>0</v>
      </c>
      <c r="O129" s="128"/>
      <c r="P129" s="128">
        <f t="shared" si="44"/>
        <v>1200000</v>
      </c>
      <c r="Q129" s="128">
        <f t="shared" si="38"/>
        <v>0</v>
      </c>
      <c r="R129" s="128" t="s">
        <v>508</v>
      </c>
      <c r="S129" s="158"/>
      <c r="T129" s="128">
        <f t="shared" si="45"/>
        <v>0</v>
      </c>
      <c r="U129" s="128"/>
      <c r="V129" s="128">
        <f t="shared" si="46"/>
        <v>0</v>
      </c>
      <c r="W129" s="128">
        <f t="shared" si="46"/>
        <v>0</v>
      </c>
      <c r="X129" s="128">
        <f t="shared" si="46"/>
        <v>0</v>
      </c>
      <c r="Y129" s="128">
        <f t="shared" si="46"/>
        <v>0</v>
      </c>
      <c r="Z129" s="128">
        <f t="shared" si="46"/>
        <v>0</v>
      </c>
      <c r="AA129" s="128">
        <f t="shared" si="46"/>
        <v>0</v>
      </c>
      <c r="AB129" s="128">
        <f t="shared" si="46"/>
        <v>0</v>
      </c>
      <c r="AC129" s="128">
        <f t="shared" si="46"/>
        <v>0</v>
      </c>
      <c r="AD129" s="128">
        <f t="shared" si="46"/>
        <v>0</v>
      </c>
      <c r="AE129" s="58">
        <f t="shared" si="47"/>
        <v>0</v>
      </c>
      <c r="AF129" s="58"/>
    </row>
    <row r="130" spans="1:32">
      <c r="A130" s="159">
        <v>1</v>
      </c>
      <c r="B130" s="121" t="s">
        <v>532</v>
      </c>
      <c r="C130" s="123" t="s">
        <v>533</v>
      </c>
      <c r="D130" s="123" t="s">
        <v>502</v>
      </c>
      <c r="E130" s="125">
        <v>38534</v>
      </c>
      <c r="F130" s="125">
        <v>42004</v>
      </c>
      <c r="G130" s="124">
        <v>42369</v>
      </c>
      <c r="H130" s="126">
        <f t="shared" si="41"/>
        <v>9.5</v>
      </c>
      <c r="I130" s="161">
        <f t="shared" si="41"/>
        <v>1</v>
      </c>
      <c r="J130" s="126">
        <f t="shared" si="42"/>
        <v>5</v>
      </c>
      <c r="K130" s="130">
        <v>249166.67</v>
      </c>
      <c r="L130" s="160">
        <v>0.2</v>
      </c>
      <c r="M130" s="131">
        <v>249166.67</v>
      </c>
      <c r="N130" s="128">
        <f t="shared" si="43"/>
        <v>0</v>
      </c>
      <c r="O130" s="128"/>
      <c r="P130" s="128">
        <f t="shared" si="44"/>
        <v>249166.67</v>
      </c>
      <c r="Q130" s="128">
        <f t="shared" si="38"/>
        <v>0</v>
      </c>
      <c r="R130" s="128" t="s">
        <v>502</v>
      </c>
      <c r="S130" s="158"/>
      <c r="T130" s="128">
        <f t="shared" si="45"/>
        <v>0</v>
      </c>
      <c r="U130" s="128"/>
      <c r="V130" s="128">
        <f t="shared" si="46"/>
        <v>0</v>
      </c>
      <c r="W130" s="128">
        <f t="shared" si="46"/>
        <v>0</v>
      </c>
      <c r="X130" s="128">
        <f t="shared" si="46"/>
        <v>0</v>
      </c>
      <c r="Y130" s="128">
        <f t="shared" si="46"/>
        <v>0</v>
      </c>
      <c r="Z130" s="128">
        <f t="shared" si="46"/>
        <v>0</v>
      </c>
      <c r="AA130" s="128">
        <f t="shared" si="46"/>
        <v>0</v>
      </c>
      <c r="AB130" s="128">
        <f t="shared" si="46"/>
        <v>0</v>
      </c>
      <c r="AC130" s="128">
        <f t="shared" si="46"/>
        <v>0</v>
      </c>
      <c r="AD130" s="128">
        <f t="shared" si="46"/>
        <v>0</v>
      </c>
      <c r="AE130" s="58">
        <f t="shared" si="47"/>
        <v>0</v>
      </c>
      <c r="AF130" s="58"/>
    </row>
    <row r="131" spans="1:32">
      <c r="A131" s="159">
        <v>1</v>
      </c>
      <c r="B131" s="121" t="s">
        <v>518</v>
      </c>
      <c r="C131" s="123" t="s">
        <v>519</v>
      </c>
      <c r="D131" s="123" t="s">
        <v>508</v>
      </c>
      <c r="E131" s="125">
        <v>38565</v>
      </c>
      <c r="F131" s="125">
        <v>42004</v>
      </c>
      <c r="G131" s="124">
        <v>42369</v>
      </c>
      <c r="H131" s="126">
        <f t="shared" si="41"/>
        <v>9.4</v>
      </c>
      <c r="I131" s="161">
        <f t="shared" si="41"/>
        <v>1</v>
      </c>
      <c r="J131" s="126">
        <f t="shared" si="42"/>
        <v>5</v>
      </c>
      <c r="K131" s="130">
        <v>1000000</v>
      </c>
      <c r="L131" s="160">
        <v>0.2</v>
      </c>
      <c r="M131" s="131">
        <v>1000000</v>
      </c>
      <c r="N131" s="128">
        <f t="shared" si="43"/>
        <v>0</v>
      </c>
      <c r="O131" s="128"/>
      <c r="P131" s="128">
        <f t="shared" si="44"/>
        <v>1000000</v>
      </c>
      <c r="Q131" s="128">
        <f t="shared" si="38"/>
        <v>0</v>
      </c>
      <c r="R131" s="506" t="s">
        <v>508</v>
      </c>
      <c r="S131" s="158"/>
      <c r="T131" s="128">
        <f t="shared" si="45"/>
        <v>0</v>
      </c>
      <c r="U131" s="128"/>
      <c r="V131" s="128">
        <f t="shared" si="46"/>
        <v>0</v>
      </c>
      <c r="W131" s="128">
        <f t="shared" si="46"/>
        <v>0</v>
      </c>
      <c r="X131" s="128">
        <f t="shared" si="46"/>
        <v>0</v>
      </c>
      <c r="Y131" s="128">
        <f t="shared" si="46"/>
        <v>0</v>
      </c>
      <c r="Z131" s="128">
        <f t="shared" si="46"/>
        <v>0</v>
      </c>
      <c r="AA131" s="128">
        <f t="shared" si="46"/>
        <v>0</v>
      </c>
      <c r="AB131" s="128">
        <f t="shared" si="46"/>
        <v>0</v>
      </c>
      <c r="AC131" s="128">
        <f t="shared" si="46"/>
        <v>0</v>
      </c>
      <c r="AD131" s="128">
        <f t="shared" si="46"/>
        <v>0</v>
      </c>
      <c r="AE131" s="58">
        <f t="shared" si="47"/>
        <v>0</v>
      </c>
      <c r="AF131" s="58"/>
    </row>
    <row r="132" spans="1:32">
      <c r="A132" s="159">
        <v>3</v>
      </c>
      <c r="B132" s="121" t="s">
        <v>534</v>
      </c>
      <c r="C132" s="123" t="s">
        <v>531</v>
      </c>
      <c r="D132" s="123" t="s">
        <v>508</v>
      </c>
      <c r="E132" s="125">
        <v>38565</v>
      </c>
      <c r="F132" s="125">
        <v>42004</v>
      </c>
      <c r="G132" s="124">
        <v>42369</v>
      </c>
      <c r="H132" s="126">
        <f t="shared" si="41"/>
        <v>9.4</v>
      </c>
      <c r="I132" s="161">
        <f t="shared" si="41"/>
        <v>1</v>
      </c>
      <c r="J132" s="126">
        <f t="shared" si="42"/>
        <v>5</v>
      </c>
      <c r="K132" s="130">
        <v>3135000</v>
      </c>
      <c r="L132" s="160">
        <v>0.2</v>
      </c>
      <c r="M132" s="131">
        <v>3135000</v>
      </c>
      <c r="N132" s="128">
        <f t="shared" si="43"/>
        <v>0</v>
      </c>
      <c r="O132" s="128"/>
      <c r="P132" s="128">
        <f t="shared" si="44"/>
        <v>3135000</v>
      </c>
      <c r="Q132" s="128">
        <f t="shared" si="38"/>
        <v>0</v>
      </c>
      <c r="R132" s="506" t="s">
        <v>508</v>
      </c>
      <c r="S132" s="158"/>
      <c r="T132" s="128">
        <f t="shared" si="45"/>
        <v>0</v>
      </c>
      <c r="U132" s="128"/>
      <c r="V132" s="128">
        <f t="shared" si="46"/>
        <v>0</v>
      </c>
      <c r="W132" s="128">
        <f t="shared" si="46"/>
        <v>0</v>
      </c>
      <c r="X132" s="128">
        <f t="shared" si="46"/>
        <v>0</v>
      </c>
      <c r="Y132" s="128">
        <f t="shared" si="46"/>
        <v>0</v>
      </c>
      <c r="Z132" s="128">
        <f t="shared" si="46"/>
        <v>0</v>
      </c>
      <c r="AA132" s="128">
        <f t="shared" si="46"/>
        <v>0</v>
      </c>
      <c r="AB132" s="128">
        <f t="shared" si="46"/>
        <v>0</v>
      </c>
      <c r="AC132" s="128">
        <f t="shared" si="46"/>
        <v>0</v>
      </c>
      <c r="AD132" s="128">
        <f t="shared" si="46"/>
        <v>0</v>
      </c>
      <c r="AE132" s="58">
        <f t="shared" si="47"/>
        <v>0</v>
      </c>
      <c r="AF132" s="58"/>
    </row>
    <row r="133" spans="1:32">
      <c r="A133" s="159"/>
      <c r="B133" s="121" t="s">
        <v>535</v>
      </c>
      <c r="C133" s="123" t="s">
        <v>531</v>
      </c>
      <c r="D133" s="123" t="s">
        <v>508</v>
      </c>
      <c r="E133" s="125">
        <v>38657</v>
      </c>
      <c r="F133" s="125">
        <v>42004</v>
      </c>
      <c r="G133" s="124">
        <v>42369</v>
      </c>
      <c r="H133" s="126">
        <f t="shared" si="41"/>
        <v>9.1999999999999993</v>
      </c>
      <c r="I133" s="161">
        <f t="shared" si="41"/>
        <v>1</v>
      </c>
      <c r="J133" s="126">
        <f t="shared" si="42"/>
        <v>5</v>
      </c>
      <c r="K133" s="130">
        <f>260000+51090+26560+6300000</f>
        <v>6637650</v>
      </c>
      <c r="L133" s="160">
        <v>0.2</v>
      </c>
      <c r="M133" s="131">
        <v>6637650</v>
      </c>
      <c r="N133" s="128">
        <f t="shared" si="43"/>
        <v>0</v>
      </c>
      <c r="O133" s="128"/>
      <c r="P133" s="128">
        <f t="shared" si="44"/>
        <v>6637650</v>
      </c>
      <c r="Q133" s="128">
        <f t="shared" si="38"/>
        <v>0</v>
      </c>
      <c r="R133" s="506" t="s">
        <v>508</v>
      </c>
      <c r="S133" s="158"/>
      <c r="T133" s="128">
        <f t="shared" si="45"/>
        <v>0</v>
      </c>
      <c r="U133" s="128"/>
      <c r="V133" s="128">
        <f t="shared" si="46"/>
        <v>0</v>
      </c>
      <c r="W133" s="128">
        <f t="shared" si="46"/>
        <v>0</v>
      </c>
      <c r="X133" s="128">
        <f t="shared" si="46"/>
        <v>0</v>
      </c>
      <c r="Y133" s="128">
        <f t="shared" si="46"/>
        <v>0</v>
      </c>
      <c r="Z133" s="128">
        <f t="shared" si="46"/>
        <v>0</v>
      </c>
      <c r="AA133" s="128">
        <f t="shared" si="46"/>
        <v>0</v>
      </c>
      <c r="AB133" s="128">
        <f t="shared" si="46"/>
        <v>0</v>
      </c>
      <c r="AC133" s="128">
        <f t="shared" si="46"/>
        <v>0</v>
      </c>
      <c r="AD133" s="128">
        <f t="shared" si="46"/>
        <v>0</v>
      </c>
      <c r="AE133" s="58">
        <f t="shared" si="47"/>
        <v>0</v>
      </c>
      <c r="AF133" s="58"/>
    </row>
    <row r="134" spans="1:32">
      <c r="A134" s="159">
        <v>2</v>
      </c>
      <c r="B134" s="121" t="s">
        <v>591</v>
      </c>
      <c r="C134" s="123" t="s">
        <v>511</v>
      </c>
      <c r="D134" s="123" t="s">
        <v>508</v>
      </c>
      <c r="E134" s="125">
        <v>38808</v>
      </c>
      <c r="F134" s="125">
        <v>42004</v>
      </c>
      <c r="G134" s="124">
        <v>42369</v>
      </c>
      <c r="H134" s="126">
        <f t="shared" si="41"/>
        <v>8.8000000000000007</v>
      </c>
      <c r="I134" s="161">
        <f t="shared" si="41"/>
        <v>1</v>
      </c>
      <c r="J134" s="126">
        <f t="shared" si="42"/>
        <v>5</v>
      </c>
      <c r="K134" s="130">
        <f>8935395.54+7345145.49</f>
        <v>16280541.029999999</v>
      </c>
      <c r="L134" s="160">
        <v>0.2</v>
      </c>
      <c r="M134" s="131">
        <v>16280541.029999999</v>
      </c>
      <c r="N134" s="128">
        <f t="shared" si="43"/>
        <v>0</v>
      </c>
      <c r="O134" s="128"/>
      <c r="P134" s="128">
        <f t="shared" si="44"/>
        <v>16280541.029999999</v>
      </c>
      <c r="Q134" s="128">
        <f t="shared" si="38"/>
        <v>0</v>
      </c>
      <c r="R134" s="506" t="s">
        <v>508</v>
      </c>
      <c r="S134" s="158"/>
      <c r="T134" s="128">
        <f t="shared" si="45"/>
        <v>0</v>
      </c>
      <c r="U134" s="128"/>
      <c r="V134" s="128">
        <f t="shared" si="46"/>
        <v>0</v>
      </c>
      <c r="W134" s="128">
        <f t="shared" si="46"/>
        <v>0</v>
      </c>
      <c r="X134" s="128">
        <f t="shared" si="46"/>
        <v>0</v>
      </c>
      <c r="Y134" s="128">
        <f t="shared" si="46"/>
        <v>0</v>
      </c>
      <c r="Z134" s="128">
        <f t="shared" si="46"/>
        <v>0</v>
      </c>
      <c r="AA134" s="128">
        <f t="shared" si="46"/>
        <v>0</v>
      </c>
      <c r="AB134" s="128">
        <f t="shared" si="46"/>
        <v>0</v>
      </c>
      <c r="AC134" s="128">
        <f t="shared" si="46"/>
        <v>0</v>
      </c>
      <c r="AD134" s="128">
        <f t="shared" si="46"/>
        <v>0</v>
      </c>
      <c r="AE134" s="58">
        <f t="shared" si="47"/>
        <v>0</v>
      </c>
      <c r="AF134" s="58"/>
    </row>
    <row r="135" spans="1:32">
      <c r="A135" s="159">
        <v>1</v>
      </c>
      <c r="B135" s="121" t="s">
        <v>592</v>
      </c>
      <c r="C135" s="123" t="s">
        <v>593</v>
      </c>
      <c r="D135" s="123" t="s">
        <v>456</v>
      </c>
      <c r="E135" s="125">
        <v>38838</v>
      </c>
      <c r="F135" s="125">
        <v>42004</v>
      </c>
      <c r="G135" s="124">
        <v>42369</v>
      </c>
      <c r="H135" s="126">
        <f t="shared" si="41"/>
        <v>8.6999999999999993</v>
      </c>
      <c r="I135" s="161">
        <f t="shared" si="41"/>
        <v>1</v>
      </c>
      <c r="J135" s="126">
        <f t="shared" si="42"/>
        <v>5</v>
      </c>
      <c r="K135" s="130">
        <v>815000</v>
      </c>
      <c r="L135" s="160">
        <v>0.2</v>
      </c>
      <c r="M135" s="131">
        <v>815000</v>
      </c>
      <c r="N135" s="128">
        <f t="shared" si="43"/>
        <v>0</v>
      </c>
      <c r="O135" s="128"/>
      <c r="P135" s="128">
        <f t="shared" si="44"/>
        <v>815000</v>
      </c>
      <c r="Q135" s="128">
        <f t="shared" si="38"/>
        <v>0</v>
      </c>
      <c r="R135" s="128" t="s">
        <v>456</v>
      </c>
      <c r="S135" s="158"/>
      <c r="T135" s="128">
        <f t="shared" si="45"/>
        <v>0</v>
      </c>
      <c r="U135" s="128"/>
      <c r="V135" s="128">
        <f t="shared" si="46"/>
        <v>0</v>
      </c>
      <c r="W135" s="128">
        <f t="shared" si="46"/>
        <v>0</v>
      </c>
      <c r="X135" s="128">
        <f t="shared" si="46"/>
        <v>0</v>
      </c>
      <c r="Y135" s="128">
        <f t="shared" si="46"/>
        <v>0</v>
      </c>
      <c r="Z135" s="128">
        <f t="shared" si="46"/>
        <v>0</v>
      </c>
      <c r="AA135" s="128">
        <f t="shared" si="46"/>
        <v>0</v>
      </c>
      <c r="AB135" s="128">
        <f t="shared" si="46"/>
        <v>0</v>
      </c>
      <c r="AC135" s="128">
        <f t="shared" si="46"/>
        <v>0</v>
      </c>
      <c r="AD135" s="128">
        <f t="shared" si="46"/>
        <v>0</v>
      </c>
      <c r="AE135" s="58">
        <f t="shared" si="47"/>
        <v>0</v>
      </c>
      <c r="AF135" s="58"/>
    </row>
    <row r="136" spans="1:32">
      <c r="A136" s="159">
        <v>1</v>
      </c>
      <c r="B136" s="121" t="s">
        <v>594</v>
      </c>
      <c r="C136" s="123" t="s">
        <v>595</v>
      </c>
      <c r="D136" s="123" t="s">
        <v>420</v>
      </c>
      <c r="E136" s="125">
        <v>38838</v>
      </c>
      <c r="F136" s="125">
        <v>42004</v>
      </c>
      <c r="G136" s="124">
        <v>42369</v>
      </c>
      <c r="H136" s="126">
        <f t="shared" si="41"/>
        <v>8.6999999999999993</v>
      </c>
      <c r="I136" s="161">
        <f t="shared" si="41"/>
        <v>1</v>
      </c>
      <c r="J136" s="126">
        <f t="shared" si="42"/>
        <v>5</v>
      </c>
      <c r="K136" s="130">
        <v>1694915</v>
      </c>
      <c r="L136" s="160">
        <v>0.2</v>
      </c>
      <c r="M136" s="131">
        <v>1694915</v>
      </c>
      <c r="N136" s="128">
        <f t="shared" si="43"/>
        <v>0</v>
      </c>
      <c r="O136" s="128"/>
      <c r="P136" s="128">
        <f t="shared" si="44"/>
        <v>1694915</v>
      </c>
      <c r="Q136" s="128">
        <f t="shared" si="38"/>
        <v>0</v>
      </c>
      <c r="R136" s="128" t="s">
        <v>420</v>
      </c>
      <c r="S136" s="158"/>
      <c r="T136" s="128">
        <f t="shared" si="45"/>
        <v>0</v>
      </c>
      <c r="U136" s="128"/>
      <c r="V136" s="128">
        <f t="shared" si="46"/>
        <v>0</v>
      </c>
      <c r="W136" s="128">
        <f t="shared" si="46"/>
        <v>0</v>
      </c>
      <c r="X136" s="128">
        <f t="shared" si="46"/>
        <v>0</v>
      </c>
      <c r="Y136" s="128">
        <f t="shared" si="46"/>
        <v>0</v>
      </c>
      <c r="Z136" s="128">
        <f t="shared" si="46"/>
        <v>0</v>
      </c>
      <c r="AA136" s="128">
        <f t="shared" si="46"/>
        <v>0</v>
      </c>
      <c r="AB136" s="128">
        <f t="shared" si="46"/>
        <v>0</v>
      </c>
      <c r="AC136" s="128">
        <f t="shared" si="46"/>
        <v>0</v>
      </c>
      <c r="AD136" s="128">
        <f t="shared" si="46"/>
        <v>0</v>
      </c>
      <c r="AE136" s="58">
        <f t="shared" si="47"/>
        <v>0</v>
      </c>
      <c r="AF136" s="58"/>
    </row>
    <row r="137" spans="1:32">
      <c r="A137" s="159">
        <v>2</v>
      </c>
      <c r="B137" s="121" t="s">
        <v>596</v>
      </c>
      <c r="C137" s="123" t="s">
        <v>531</v>
      </c>
      <c r="D137" s="123" t="s">
        <v>508</v>
      </c>
      <c r="E137" s="125">
        <v>38737</v>
      </c>
      <c r="F137" s="125">
        <v>42004</v>
      </c>
      <c r="G137" s="124">
        <v>42369</v>
      </c>
      <c r="H137" s="126">
        <f t="shared" si="41"/>
        <v>9</v>
      </c>
      <c r="I137" s="161">
        <f t="shared" si="41"/>
        <v>1</v>
      </c>
      <c r="J137" s="126">
        <f t="shared" si="42"/>
        <v>5</v>
      </c>
      <c r="K137" s="130">
        <v>592800</v>
      </c>
      <c r="L137" s="160">
        <v>0.2</v>
      </c>
      <c r="M137" s="131">
        <v>592800</v>
      </c>
      <c r="N137" s="128">
        <f t="shared" si="43"/>
        <v>0</v>
      </c>
      <c r="O137" s="128"/>
      <c r="P137" s="128">
        <f t="shared" si="44"/>
        <v>592800</v>
      </c>
      <c r="Q137" s="128">
        <f t="shared" si="38"/>
        <v>0</v>
      </c>
      <c r="R137" s="506" t="s">
        <v>508</v>
      </c>
      <c r="S137" s="158"/>
      <c r="T137" s="128">
        <f t="shared" si="45"/>
        <v>0</v>
      </c>
      <c r="U137" s="128"/>
      <c r="V137" s="128">
        <f t="shared" si="46"/>
        <v>0</v>
      </c>
      <c r="W137" s="128">
        <f t="shared" si="46"/>
        <v>0</v>
      </c>
      <c r="X137" s="128">
        <f t="shared" si="46"/>
        <v>0</v>
      </c>
      <c r="Y137" s="128">
        <f t="shared" si="46"/>
        <v>0</v>
      </c>
      <c r="Z137" s="128">
        <f t="shared" si="46"/>
        <v>0</v>
      </c>
      <c r="AA137" s="128">
        <f t="shared" si="46"/>
        <v>0</v>
      </c>
      <c r="AB137" s="128">
        <f t="shared" si="46"/>
        <v>0</v>
      </c>
      <c r="AC137" s="128">
        <f t="shared" si="46"/>
        <v>0</v>
      </c>
      <c r="AD137" s="128">
        <f t="shared" si="46"/>
        <v>0</v>
      </c>
      <c r="AE137" s="58">
        <f t="shared" si="47"/>
        <v>0</v>
      </c>
      <c r="AF137" s="58"/>
    </row>
    <row r="138" spans="1:32">
      <c r="A138" s="159">
        <v>1</v>
      </c>
      <c r="B138" s="121" t="s">
        <v>598</v>
      </c>
      <c r="C138" s="123" t="s">
        <v>599</v>
      </c>
      <c r="D138" s="123" t="s">
        <v>508</v>
      </c>
      <c r="E138" s="125">
        <v>38796</v>
      </c>
      <c r="F138" s="125">
        <v>42004</v>
      </c>
      <c r="G138" s="124">
        <v>42369</v>
      </c>
      <c r="H138" s="126">
        <f t="shared" si="41"/>
        <v>8.8000000000000007</v>
      </c>
      <c r="I138" s="161">
        <f t="shared" si="41"/>
        <v>1</v>
      </c>
      <c r="J138" s="126">
        <f t="shared" si="42"/>
        <v>5</v>
      </c>
      <c r="K138" s="130">
        <v>542372.89</v>
      </c>
      <c r="L138" s="160">
        <v>0.2</v>
      </c>
      <c r="M138" s="131">
        <v>542372.89</v>
      </c>
      <c r="N138" s="128">
        <f t="shared" si="43"/>
        <v>0</v>
      </c>
      <c r="O138" s="128"/>
      <c r="P138" s="128">
        <f t="shared" si="44"/>
        <v>542372.89</v>
      </c>
      <c r="Q138" s="128">
        <f t="shared" si="38"/>
        <v>0</v>
      </c>
      <c r="R138" s="506" t="s">
        <v>508</v>
      </c>
      <c r="S138" s="158"/>
      <c r="T138" s="128">
        <f t="shared" si="45"/>
        <v>0</v>
      </c>
      <c r="U138" s="128"/>
      <c r="V138" s="128">
        <f t="shared" si="46"/>
        <v>0</v>
      </c>
      <c r="W138" s="128">
        <f t="shared" si="46"/>
        <v>0</v>
      </c>
      <c r="X138" s="128">
        <f t="shared" si="46"/>
        <v>0</v>
      </c>
      <c r="Y138" s="128">
        <f t="shared" si="46"/>
        <v>0</v>
      </c>
      <c r="Z138" s="128">
        <f t="shared" si="46"/>
        <v>0</v>
      </c>
      <c r="AA138" s="128">
        <f t="shared" si="46"/>
        <v>0</v>
      </c>
      <c r="AB138" s="128">
        <f t="shared" si="46"/>
        <v>0</v>
      </c>
      <c r="AC138" s="128">
        <f t="shared" si="46"/>
        <v>0</v>
      </c>
      <c r="AD138" s="128">
        <f t="shared" si="46"/>
        <v>0</v>
      </c>
      <c r="AE138" s="58">
        <f t="shared" si="47"/>
        <v>0</v>
      </c>
      <c r="AF138" s="58"/>
    </row>
    <row r="139" spans="1:32">
      <c r="A139" s="159">
        <v>1</v>
      </c>
      <c r="B139" s="121" t="s">
        <v>428</v>
      </c>
      <c r="C139" s="123" t="s">
        <v>600</v>
      </c>
      <c r="D139" s="123" t="s">
        <v>508</v>
      </c>
      <c r="E139" s="125">
        <v>38989</v>
      </c>
      <c r="F139" s="125">
        <v>42004</v>
      </c>
      <c r="G139" s="124">
        <v>42369</v>
      </c>
      <c r="H139" s="126">
        <f t="shared" si="41"/>
        <v>8.3000000000000007</v>
      </c>
      <c r="I139" s="161">
        <f t="shared" si="41"/>
        <v>1</v>
      </c>
      <c r="J139" s="126">
        <f t="shared" si="42"/>
        <v>5</v>
      </c>
      <c r="K139" s="130">
        <v>1315000</v>
      </c>
      <c r="L139" s="160">
        <v>0.2</v>
      </c>
      <c r="M139" s="131">
        <v>1315000</v>
      </c>
      <c r="N139" s="128">
        <f t="shared" si="43"/>
        <v>0</v>
      </c>
      <c r="O139" s="128"/>
      <c r="P139" s="128">
        <f t="shared" si="44"/>
        <v>1315000</v>
      </c>
      <c r="Q139" s="128">
        <f t="shared" si="38"/>
        <v>0</v>
      </c>
      <c r="R139" s="506" t="s">
        <v>508</v>
      </c>
      <c r="S139" s="158"/>
      <c r="T139" s="128">
        <f t="shared" si="45"/>
        <v>0</v>
      </c>
      <c r="U139" s="128"/>
      <c r="V139" s="128">
        <f t="shared" si="46"/>
        <v>0</v>
      </c>
      <c r="W139" s="128">
        <f t="shared" si="46"/>
        <v>0</v>
      </c>
      <c r="X139" s="128">
        <f t="shared" si="46"/>
        <v>0</v>
      </c>
      <c r="Y139" s="128">
        <f t="shared" si="46"/>
        <v>0</v>
      </c>
      <c r="Z139" s="128">
        <f t="shared" si="46"/>
        <v>0</v>
      </c>
      <c r="AA139" s="128">
        <f t="shared" si="46"/>
        <v>0</v>
      </c>
      <c r="AB139" s="128">
        <f t="shared" si="46"/>
        <v>0</v>
      </c>
      <c r="AC139" s="128">
        <f t="shared" si="46"/>
        <v>0</v>
      </c>
      <c r="AD139" s="128">
        <f t="shared" si="46"/>
        <v>0</v>
      </c>
      <c r="AE139" s="58">
        <f t="shared" si="47"/>
        <v>0</v>
      </c>
      <c r="AF139" s="58"/>
    </row>
    <row r="140" spans="1:32">
      <c r="A140" s="159">
        <v>1</v>
      </c>
      <c r="B140" s="121" t="s">
        <v>818</v>
      </c>
      <c r="C140" s="123" t="s">
        <v>819</v>
      </c>
      <c r="D140" s="123" t="s">
        <v>456</v>
      </c>
      <c r="E140" s="125">
        <v>39349</v>
      </c>
      <c r="F140" s="125">
        <v>42004</v>
      </c>
      <c r="G140" s="124">
        <v>42369</v>
      </c>
      <c r="H140" s="126">
        <f t="shared" si="41"/>
        <v>7.3</v>
      </c>
      <c r="I140" s="161">
        <f t="shared" si="41"/>
        <v>1</v>
      </c>
      <c r="J140" s="126">
        <f t="shared" si="42"/>
        <v>5</v>
      </c>
      <c r="K140" s="130">
        <v>6654491.1699999999</v>
      </c>
      <c r="L140" s="160">
        <v>0.2</v>
      </c>
      <c r="M140" s="131">
        <v>6654491.1699999999</v>
      </c>
      <c r="N140" s="128">
        <f t="shared" si="43"/>
        <v>0</v>
      </c>
      <c r="O140" s="128"/>
      <c r="P140" s="128">
        <f t="shared" si="44"/>
        <v>6654491.1699999999</v>
      </c>
      <c r="Q140" s="128">
        <f t="shared" si="38"/>
        <v>0</v>
      </c>
      <c r="R140" s="128" t="s">
        <v>456</v>
      </c>
      <c r="S140" s="158"/>
      <c r="T140" s="128">
        <f t="shared" si="45"/>
        <v>0</v>
      </c>
      <c r="U140" s="128"/>
      <c r="V140" s="128">
        <f t="shared" si="46"/>
        <v>0</v>
      </c>
      <c r="W140" s="128">
        <f t="shared" si="46"/>
        <v>0</v>
      </c>
      <c r="X140" s="128">
        <f t="shared" si="46"/>
        <v>0</v>
      </c>
      <c r="Y140" s="128">
        <f t="shared" si="46"/>
        <v>0</v>
      </c>
      <c r="Z140" s="128">
        <f t="shared" si="46"/>
        <v>0</v>
      </c>
      <c r="AA140" s="128">
        <f t="shared" si="46"/>
        <v>0</v>
      </c>
      <c r="AB140" s="128">
        <f t="shared" si="46"/>
        <v>0</v>
      </c>
      <c r="AC140" s="128">
        <f t="shared" si="46"/>
        <v>0</v>
      </c>
      <c r="AD140" s="128">
        <f t="shared" si="46"/>
        <v>0</v>
      </c>
      <c r="AE140" s="58">
        <f t="shared" si="47"/>
        <v>0</v>
      </c>
      <c r="AF140" s="58"/>
    </row>
    <row r="141" spans="1:32">
      <c r="A141" s="159">
        <v>1</v>
      </c>
      <c r="B141" s="121" t="s">
        <v>458</v>
      </c>
      <c r="C141" s="123" t="s">
        <v>459</v>
      </c>
      <c r="D141" s="123" t="s">
        <v>508</v>
      </c>
      <c r="E141" s="125">
        <v>39561</v>
      </c>
      <c r="F141" s="125">
        <v>42004</v>
      </c>
      <c r="G141" s="124">
        <v>42369</v>
      </c>
      <c r="H141" s="126">
        <f t="shared" si="41"/>
        <v>6.7</v>
      </c>
      <c r="I141" s="161">
        <f t="shared" si="41"/>
        <v>1</v>
      </c>
      <c r="J141" s="126">
        <f t="shared" si="42"/>
        <v>5</v>
      </c>
      <c r="K141" s="130">
        <v>3512700</v>
      </c>
      <c r="L141" s="160">
        <v>0.2</v>
      </c>
      <c r="M141" s="131">
        <v>3512700</v>
      </c>
      <c r="N141" s="128">
        <f t="shared" ref="N141:N146" si="48">+K141-M141</f>
        <v>0</v>
      </c>
      <c r="O141" s="128"/>
      <c r="P141" s="128">
        <f t="shared" si="44"/>
        <v>3512700</v>
      </c>
      <c r="Q141" s="128">
        <f t="shared" si="38"/>
        <v>0</v>
      </c>
      <c r="R141" s="506" t="s">
        <v>508</v>
      </c>
      <c r="S141" s="158"/>
      <c r="T141" s="128">
        <f t="shared" si="45"/>
        <v>0</v>
      </c>
      <c r="U141" s="128"/>
      <c r="V141" s="128">
        <f t="shared" si="46"/>
        <v>0</v>
      </c>
      <c r="W141" s="128">
        <f t="shared" si="46"/>
        <v>0</v>
      </c>
      <c r="X141" s="128">
        <f t="shared" si="46"/>
        <v>0</v>
      </c>
      <c r="Y141" s="128">
        <f t="shared" si="46"/>
        <v>0</v>
      </c>
      <c r="Z141" s="128">
        <f t="shared" si="46"/>
        <v>0</v>
      </c>
      <c r="AA141" s="128">
        <f t="shared" si="46"/>
        <v>0</v>
      </c>
      <c r="AB141" s="128">
        <f t="shared" si="46"/>
        <v>0</v>
      </c>
      <c r="AC141" s="128">
        <f t="shared" si="46"/>
        <v>0</v>
      </c>
      <c r="AD141" s="128">
        <f t="shared" si="46"/>
        <v>0</v>
      </c>
      <c r="AE141" s="58">
        <f t="shared" si="47"/>
        <v>0</v>
      </c>
      <c r="AF141" s="58"/>
    </row>
    <row r="142" spans="1:32">
      <c r="A142" s="159">
        <v>450</v>
      </c>
      <c r="B142" s="121" t="s">
        <v>461</v>
      </c>
      <c r="C142" s="123" t="s">
        <v>525</v>
      </c>
      <c r="D142" s="123" t="s">
        <v>502</v>
      </c>
      <c r="E142" s="125">
        <v>39645</v>
      </c>
      <c r="F142" s="125">
        <v>42004</v>
      </c>
      <c r="G142" s="124">
        <v>42369</v>
      </c>
      <c r="H142" s="126">
        <f t="shared" si="41"/>
        <v>6.5</v>
      </c>
      <c r="I142" s="161">
        <f t="shared" si="41"/>
        <v>1</v>
      </c>
      <c r="J142" s="126">
        <f t="shared" si="42"/>
        <v>5</v>
      </c>
      <c r="K142" s="130">
        <f>9600000*450/600</f>
        <v>7200000</v>
      </c>
      <c r="L142" s="160">
        <v>0.2</v>
      </c>
      <c r="M142" s="131">
        <v>7200000</v>
      </c>
      <c r="N142" s="128">
        <f t="shared" si="48"/>
        <v>0</v>
      </c>
      <c r="O142" s="128"/>
      <c r="P142" s="128">
        <f t="shared" si="44"/>
        <v>7200000</v>
      </c>
      <c r="Q142" s="128">
        <f t="shared" si="38"/>
        <v>0</v>
      </c>
      <c r="R142" s="128" t="s">
        <v>502</v>
      </c>
      <c r="S142" s="158"/>
      <c r="T142" s="128">
        <f t="shared" si="45"/>
        <v>0</v>
      </c>
      <c r="U142" s="128"/>
      <c r="V142" s="128">
        <f t="shared" si="46"/>
        <v>0</v>
      </c>
      <c r="W142" s="128">
        <f t="shared" si="46"/>
        <v>0</v>
      </c>
      <c r="X142" s="128">
        <f t="shared" si="46"/>
        <v>0</v>
      </c>
      <c r="Y142" s="128">
        <f t="shared" si="46"/>
        <v>0</v>
      </c>
      <c r="Z142" s="128">
        <f t="shared" si="46"/>
        <v>0</v>
      </c>
      <c r="AA142" s="128">
        <f t="shared" si="46"/>
        <v>0</v>
      </c>
      <c r="AB142" s="128">
        <f t="shared" si="46"/>
        <v>0</v>
      </c>
      <c r="AC142" s="128">
        <f t="shared" si="46"/>
        <v>0</v>
      </c>
      <c r="AD142" s="128">
        <f t="shared" si="46"/>
        <v>0</v>
      </c>
      <c r="AE142" s="58">
        <f t="shared" si="47"/>
        <v>0</v>
      </c>
      <c r="AF142" s="58"/>
    </row>
    <row r="143" spans="1:32">
      <c r="A143" s="159">
        <v>1</v>
      </c>
      <c r="B143" s="121" t="s">
        <v>462</v>
      </c>
      <c r="C143" s="123" t="s">
        <v>817</v>
      </c>
      <c r="D143" s="123" t="s">
        <v>456</v>
      </c>
      <c r="E143" s="125">
        <v>39652</v>
      </c>
      <c r="F143" s="125">
        <v>42004</v>
      </c>
      <c r="G143" s="124">
        <v>42369</v>
      </c>
      <c r="H143" s="126">
        <f t="shared" si="41"/>
        <v>6.4</v>
      </c>
      <c r="I143" s="161">
        <f t="shared" si="41"/>
        <v>1</v>
      </c>
      <c r="J143" s="126">
        <f t="shared" si="42"/>
        <v>5</v>
      </c>
      <c r="K143" s="130">
        <v>731500</v>
      </c>
      <c r="L143" s="160">
        <v>0.2</v>
      </c>
      <c r="M143" s="131">
        <v>731500</v>
      </c>
      <c r="N143" s="128">
        <f t="shared" si="48"/>
        <v>0</v>
      </c>
      <c r="O143" s="128"/>
      <c r="P143" s="128">
        <f t="shared" si="44"/>
        <v>731500</v>
      </c>
      <c r="Q143" s="128">
        <f t="shared" si="38"/>
        <v>0</v>
      </c>
      <c r="R143" s="128" t="s">
        <v>456</v>
      </c>
      <c r="S143" s="158"/>
      <c r="T143" s="128">
        <f t="shared" si="45"/>
        <v>0</v>
      </c>
      <c r="U143" s="128"/>
      <c r="V143" s="128">
        <f t="shared" ref="V143:AD158" si="49">IF(ISNA(INDEX(coefficient,MATCH($R143,postes,0),MATCH(V$19,centres,0))),0,(INDEX(coefficient,MATCH($R143,postes,0),MATCH(V$19,centres,0))*$N143))</f>
        <v>0</v>
      </c>
      <c r="W143" s="128">
        <f t="shared" si="49"/>
        <v>0</v>
      </c>
      <c r="X143" s="128">
        <f t="shared" si="49"/>
        <v>0</v>
      </c>
      <c r="Y143" s="128">
        <f t="shared" si="49"/>
        <v>0</v>
      </c>
      <c r="Z143" s="128">
        <f t="shared" si="49"/>
        <v>0</v>
      </c>
      <c r="AA143" s="128">
        <f t="shared" si="49"/>
        <v>0</v>
      </c>
      <c r="AB143" s="128">
        <f t="shared" si="49"/>
        <v>0</v>
      </c>
      <c r="AC143" s="128">
        <f t="shared" si="49"/>
        <v>0</v>
      </c>
      <c r="AD143" s="128">
        <f t="shared" si="49"/>
        <v>0</v>
      </c>
      <c r="AE143" s="58">
        <f t="shared" si="47"/>
        <v>0</v>
      </c>
      <c r="AF143" s="58"/>
    </row>
    <row r="144" spans="1:32">
      <c r="A144" s="159">
        <v>1</v>
      </c>
      <c r="B144" s="121" t="s">
        <v>463</v>
      </c>
      <c r="C144" s="123" t="s">
        <v>819</v>
      </c>
      <c r="D144" s="123" t="s">
        <v>456</v>
      </c>
      <c r="E144" s="125">
        <v>39702</v>
      </c>
      <c r="F144" s="125">
        <v>42004</v>
      </c>
      <c r="G144" s="124">
        <v>42369</v>
      </c>
      <c r="H144" s="126">
        <f t="shared" si="41"/>
        <v>6.3</v>
      </c>
      <c r="I144" s="161">
        <f t="shared" si="41"/>
        <v>1</v>
      </c>
      <c r="J144" s="126">
        <f t="shared" si="42"/>
        <v>5</v>
      </c>
      <c r="K144" s="130">
        <v>2198551.48</v>
      </c>
      <c r="L144" s="160">
        <v>0.2</v>
      </c>
      <c r="M144" s="131">
        <v>2198551.48</v>
      </c>
      <c r="N144" s="128">
        <f t="shared" si="48"/>
        <v>0</v>
      </c>
      <c r="O144" s="128"/>
      <c r="P144" s="128">
        <f t="shared" si="44"/>
        <v>2198551.48</v>
      </c>
      <c r="Q144" s="128">
        <f t="shared" si="38"/>
        <v>0</v>
      </c>
      <c r="R144" s="128" t="s">
        <v>456</v>
      </c>
      <c r="S144" s="158"/>
      <c r="T144" s="128">
        <f t="shared" si="45"/>
        <v>0</v>
      </c>
      <c r="U144" s="128"/>
      <c r="V144" s="128">
        <f t="shared" si="49"/>
        <v>0</v>
      </c>
      <c r="W144" s="128">
        <f t="shared" si="49"/>
        <v>0</v>
      </c>
      <c r="X144" s="128">
        <f t="shared" si="49"/>
        <v>0</v>
      </c>
      <c r="Y144" s="128">
        <f t="shared" si="49"/>
        <v>0</v>
      </c>
      <c r="Z144" s="128">
        <f t="shared" si="49"/>
        <v>0</v>
      </c>
      <c r="AA144" s="128">
        <f t="shared" si="49"/>
        <v>0</v>
      </c>
      <c r="AB144" s="128">
        <f t="shared" si="49"/>
        <v>0</v>
      </c>
      <c r="AC144" s="128">
        <f t="shared" si="49"/>
        <v>0</v>
      </c>
      <c r="AD144" s="128">
        <f t="shared" si="49"/>
        <v>0</v>
      </c>
      <c r="AE144" s="58">
        <f t="shared" si="47"/>
        <v>0</v>
      </c>
      <c r="AF144" s="58"/>
    </row>
    <row r="145" spans="1:32">
      <c r="A145" s="159">
        <v>2</v>
      </c>
      <c r="B145" s="121" t="s">
        <v>464</v>
      </c>
      <c r="C145" s="123" t="s">
        <v>465</v>
      </c>
      <c r="D145" s="123" t="s">
        <v>420</v>
      </c>
      <c r="E145" s="125">
        <v>39722</v>
      </c>
      <c r="F145" s="125">
        <v>42004</v>
      </c>
      <c r="G145" s="124">
        <v>42369</v>
      </c>
      <c r="H145" s="126">
        <f t="shared" si="41"/>
        <v>6.3</v>
      </c>
      <c r="I145" s="161">
        <f t="shared" si="41"/>
        <v>1</v>
      </c>
      <c r="J145" s="126">
        <f t="shared" si="42"/>
        <v>5</v>
      </c>
      <c r="K145" s="130">
        <v>2500000</v>
      </c>
      <c r="L145" s="160">
        <v>0.2</v>
      </c>
      <c r="M145" s="131">
        <v>2500000</v>
      </c>
      <c r="N145" s="128">
        <f t="shared" si="48"/>
        <v>0</v>
      </c>
      <c r="O145" s="128"/>
      <c r="P145" s="128">
        <f t="shared" si="44"/>
        <v>2500000</v>
      </c>
      <c r="Q145" s="128">
        <f t="shared" si="38"/>
        <v>0</v>
      </c>
      <c r="R145" s="128" t="s">
        <v>420</v>
      </c>
      <c r="S145" s="158"/>
      <c r="T145" s="128">
        <f t="shared" si="45"/>
        <v>0</v>
      </c>
      <c r="U145" s="128"/>
      <c r="V145" s="128">
        <f t="shared" si="49"/>
        <v>0</v>
      </c>
      <c r="W145" s="128">
        <f t="shared" si="49"/>
        <v>0</v>
      </c>
      <c r="X145" s="128">
        <f t="shared" si="49"/>
        <v>0</v>
      </c>
      <c r="Y145" s="128">
        <f t="shared" si="49"/>
        <v>0</v>
      </c>
      <c r="Z145" s="128">
        <f t="shared" si="49"/>
        <v>0</v>
      </c>
      <c r="AA145" s="128">
        <f t="shared" si="49"/>
        <v>0</v>
      </c>
      <c r="AB145" s="128">
        <f t="shared" si="49"/>
        <v>0</v>
      </c>
      <c r="AC145" s="128">
        <f t="shared" si="49"/>
        <v>0</v>
      </c>
      <c r="AD145" s="128">
        <f t="shared" si="49"/>
        <v>0</v>
      </c>
      <c r="AE145" s="58">
        <f t="shared" si="47"/>
        <v>0</v>
      </c>
      <c r="AF145" s="58"/>
    </row>
    <row r="146" spans="1:32">
      <c r="A146" s="159">
        <v>1</v>
      </c>
      <c r="B146" s="121" t="s">
        <v>460</v>
      </c>
      <c r="C146" s="123" t="s">
        <v>466</v>
      </c>
      <c r="D146" s="123" t="s">
        <v>508</v>
      </c>
      <c r="E146" s="125">
        <v>39743</v>
      </c>
      <c r="F146" s="125">
        <v>42004</v>
      </c>
      <c r="G146" s="124">
        <v>42369</v>
      </c>
      <c r="H146" s="126">
        <f t="shared" si="41"/>
        <v>6.2</v>
      </c>
      <c r="I146" s="161">
        <f t="shared" si="41"/>
        <v>1</v>
      </c>
      <c r="J146" s="126">
        <f t="shared" si="42"/>
        <v>5</v>
      </c>
      <c r="K146" s="130">
        <v>412475</v>
      </c>
      <c r="L146" s="160">
        <v>0.2</v>
      </c>
      <c r="M146" s="131">
        <v>412475</v>
      </c>
      <c r="N146" s="128">
        <f t="shared" si="48"/>
        <v>0</v>
      </c>
      <c r="O146" s="128"/>
      <c r="P146" s="128">
        <f t="shared" si="44"/>
        <v>412475</v>
      </c>
      <c r="Q146" s="128">
        <f t="shared" si="38"/>
        <v>0</v>
      </c>
      <c r="R146" s="506" t="s">
        <v>508</v>
      </c>
      <c r="S146" s="158"/>
      <c r="T146" s="128">
        <f t="shared" si="45"/>
        <v>0</v>
      </c>
      <c r="U146" s="128"/>
      <c r="V146" s="128">
        <f t="shared" si="49"/>
        <v>0</v>
      </c>
      <c r="W146" s="128">
        <f t="shared" si="49"/>
        <v>0</v>
      </c>
      <c r="X146" s="128">
        <f t="shared" si="49"/>
        <v>0</v>
      </c>
      <c r="Y146" s="128">
        <f t="shared" si="49"/>
        <v>0</v>
      </c>
      <c r="Z146" s="128">
        <f t="shared" si="49"/>
        <v>0</v>
      </c>
      <c r="AA146" s="128">
        <f t="shared" si="49"/>
        <v>0</v>
      </c>
      <c r="AB146" s="128">
        <f t="shared" si="49"/>
        <v>0</v>
      </c>
      <c r="AC146" s="128">
        <f t="shared" si="49"/>
        <v>0</v>
      </c>
      <c r="AD146" s="128">
        <f t="shared" si="49"/>
        <v>0</v>
      </c>
      <c r="AE146" s="58">
        <f t="shared" si="47"/>
        <v>0</v>
      </c>
      <c r="AF146" s="58"/>
    </row>
    <row r="147" spans="1:32">
      <c r="A147" s="159">
        <v>1</v>
      </c>
      <c r="B147" s="121" t="s">
        <v>162</v>
      </c>
      <c r="C147" s="123" t="s">
        <v>163</v>
      </c>
      <c r="D147" s="123" t="s">
        <v>164</v>
      </c>
      <c r="E147" s="125">
        <v>39846</v>
      </c>
      <c r="F147" s="125">
        <v>42004</v>
      </c>
      <c r="G147" s="124">
        <v>42369</v>
      </c>
      <c r="H147" s="126">
        <f t="shared" ref="H147:I171" si="50">ROUND(((F147-E147)/365),1)</f>
        <v>5.9</v>
      </c>
      <c r="I147" s="161">
        <f t="shared" si="50"/>
        <v>1</v>
      </c>
      <c r="J147" s="126">
        <f t="shared" si="42"/>
        <v>5</v>
      </c>
      <c r="K147" s="130">
        <v>461666.67</v>
      </c>
      <c r="L147" s="160">
        <v>0.2</v>
      </c>
      <c r="M147" s="131">
        <v>461666.67</v>
      </c>
      <c r="N147" s="128">
        <f t="shared" ref="N147:N181" si="51">IF(J147&lt;=H147,0,IF((J147-H147)&gt;=1,K147*L147*I147,K147-M147))</f>
        <v>0</v>
      </c>
      <c r="O147" s="128"/>
      <c r="P147" s="128">
        <f t="shared" si="44"/>
        <v>461666.67</v>
      </c>
      <c r="Q147" s="128">
        <f t="shared" si="38"/>
        <v>0</v>
      </c>
      <c r="R147" s="128" t="s">
        <v>164</v>
      </c>
      <c r="S147" s="158"/>
      <c r="T147" s="128">
        <f t="shared" si="45"/>
        <v>0</v>
      </c>
      <c r="U147" s="128"/>
      <c r="V147" s="128">
        <f t="shared" si="49"/>
        <v>0</v>
      </c>
      <c r="W147" s="128">
        <f t="shared" si="49"/>
        <v>0</v>
      </c>
      <c r="X147" s="128">
        <f t="shared" si="49"/>
        <v>0</v>
      </c>
      <c r="Y147" s="128">
        <f t="shared" si="49"/>
        <v>0</v>
      </c>
      <c r="Z147" s="128">
        <f t="shared" si="49"/>
        <v>0</v>
      </c>
      <c r="AA147" s="128">
        <f t="shared" si="49"/>
        <v>0</v>
      </c>
      <c r="AB147" s="128">
        <f t="shared" si="49"/>
        <v>0</v>
      </c>
      <c r="AC147" s="128">
        <f t="shared" si="49"/>
        <v>0</v>
      </c>
      <c r="AD147" s="128">
        <f t="shared" si="49"/>
        <v>0</v>
      </c>
      <c r="AE147" s="58">
        <f t="shared" si="47"/>
        <v>0</v>
      </c>
      <c r="AF147" s="58"/>
    </row>
    <row r="148" spans="1:32">
      <c r="A148" s="159">
        <v>1</v>
      </c>
      <c r="B148" s="121" t="s">
        <v>165</v>
      </c>
      <c r="C148" s="123" t="s">
        <v>166</v>
      </c>
      <c r="D148" s="123" t="s">
        <v>420</v>
      </c>
      <c r="E148" s="125">
        <v>39885</v>
      </c>
      <c r="F148" s="125">
        <v>42004</v>
      </c>
      <c r="G148" s="124">
        <v>42369</v>
      </c>
      <c r="H148" s="126">
        <f t="shared" si="50"/>
        <v>5.8</v>
      </c>
      <c r="I148" s="161">
        <f t="shared" si="50"/>
        <v>1</v>
      </c>
      <c r="J148" s="126">
        <f t="shared" si="42"/>
        <v>5</v>
      </c>
      <c r="K148" s="130">
        <v>300000</v>
      </c>
      <c r="L148" s="160">
        <v>0.2</v>
      </c>
      <c r="M148" s="131">
        <v>300000</v>
      </c>
      <c r="N148" s="128">
        <f t="shared" si="51"/>
        <v>0</v>
      </c>
      <c r="O148" s="128"/>
      <c r="P148" s="128">
        <f t="shared" si="44"/>
        <v>300000</v>
      </c>
      <c r="Q148" s="128">
        <f t="shared" si="38"/>
        <v>0</v>
      </c>
      <c r="R148" s="128" t="s">
        <v>420</v>
      </c>
      <c r="S148" s="158"/>
      <c r="T148" s="128">
        <f t="shared" si="45"/>
        <v>0</v>
      </c>
      <c r="U148" s="128"/>
      <c r="V148" s="128">
        <f t="shared" si="49"/>
        <v>0</v>
      </c>
      <c r="W148" s="128">
        <f t="shared" si="49"/>
        <v>0</v>
      </c>
      <c r="X148" s="128">
        <f t="shared" si="49"/>
        <v>0</v>
      </c>
      <c r="Y148" s="128">
        <f t="shared" si="49"/>
        <v>0</v>
      </c>
      <c r="Z148" s="128">
        <f t="shared" si="49"/>
        <v>0</v>
      </c>
      <c r="AA148" s="128">
        <f t="shared" si="49"/>
        <v>0</v>
      </c>
      <c r="AB148" s="128">
        <f t="shared" si="49"/>
        <v>0</v>
      </c>
      <c r="AC148" s="128">
        <f t="shared" si="49"/>
        <v>0</v>
      </c>
      <c r="AD148" s="128">
        <f t="shared" si="49"/>
        <v>0</v>
      </c>
      <c r="AE148" s="58">
        <f t="shared" si="47"/>
        <v>0</v>
      </c>
      <c r="AF148" s="58"/>
    </row>
    <row r="149" spans="1:32">
      <c r="A149" s="159">
        <v>24</v>
      </c>
      <c r="B149" s="121" t="s">
        <v>167</v>
      </c>
      <c r="C149" s="123" t="s">
        <v>168</v>
      </c>
      <c r="D149" s="123" t="s">
        <v>420</v>
      </c>
      <c r="E149" s="125">
        <v>39933</v>
      </c>
      <c r="F149" s="125">
        <v>42004</v>
      </c>
      <c r="G149" s="124">
        <v>42369</v>
      </c>
      <c r="H149" s="126">
        <f t="shared" si="50"/>
        <v>5.7</v>
      </c>
      <c r="I149" s="161">
        <f t="shared" si="50"/>
        <v>1</v>
      </c>
      <c r="J149" s="126">
        <f t="shared" si="42"/>
        <v>5</v>
      </c>
      <c r="K149" s="130">
        <v>600000</v>
      </c>
      <c r="L149" s="160">
        <v>0.2</v>
      </c>
      <c r="M149" s="131">
        <v>600000</v>
      </c>
      <c r="N149" s="128">
        <f t="shared" si="51"/>
        <v>0</v>
      </c>
      <c r="O149" s="128"/>
      <c r="P149" s="128">
        <f t="shared" si="44"/>
        <v>600000</v>
      </c>
      <c r="Q149" s="128">
        <f t="shared" si="38"/>
        <v>0</v>
      </c>
      <c r="R149" s="128" t="s">
        <v>420</v>
      </c>
      <c r="S149" s="158"/>
      <c r="T149" s="128">
        <f t="shared" si="45"/>
        <v>0</v>
      </c>
      <c r="U149" s="128"/>
      <c r="V149" s="128">
        <f t="shared" si="49"/>
        <v>0</v>
      </c>
      <c r="W149" s="128">
        <f t="shared" si="49"/>
        <v>0</v>
      </c>
      <c r="X149" s="128">
        <f t="shared" si="49"/>
        <v>0</v>
      </c>
      <c r="Y149" s="128">
        <f t="shared" si="49"/>
        <v>0</v>
      </c>
      <c r="Z149" s="128">
        <f t="shared" si="49"/>
        <v>0</v>
      </c>
      <c r="AA149" s="128">
        <f t="shared" si="49"/>
        <v>0</v>
      </c>
      <c r="AB149" s="128">
        <f t="shared" si="49"/>
        <v>0</v>
      </c>
      <c r="AC149" s="128">
        <f t="shared" si="49"/>
        <v>0</v>
      </c>
      <c r="AD149" s="128">
        <f t="shared" si="49"/>
        <v>0</v>
      </c>
      <c r="AE149" s="58">
        <f t="shared" si="47"/>
        <v>0</v>
      </c>
      <c r="AF149" s="58"/>
    </row>
    <row r="150" spans="1:32">
      <c r="A150" s="159">
        <v>1</v>
      </c>
      <c r="B150" s="121" t="s">
        <v>169</v>
      </c>
      <c r="C150" s="123" t="s">
        <v>170</v>
      </c>
      <c r="D150" s="123" t="s">
        <v>420</v>
      </c>
      <c r="E150" s="125">
        <v>40126</v>
      </c>
      <c r="F150" s="125">
        <v>42004</v>
      </c>
      <c r="G150" s="124">
        <v>42369</v>
      </c>
      <c r="H150" s="126">
        <f t="shared" si="50"/>
        <v>5.0999999999999996</v>
      </c>
      <c r="I150" s="161">
        <f t="shared" si="50"/>
        <v>1</v>
      </c>
      <c r="J150" s="126">
        <f t="shared" si="42"/>
        <v>5</v>
      </c>
      <c r="K150" s="130">
        <v>17807305.329999998</v>
      </c>
      <c r="L150" s="160">
        <v>0.2</v>
      </c>
      <c r="M150" s="131">
        <v>17807305.329999998</v>
      </c>
      <c r="N150" s="128">
        <f t="shared" si="51"/>
        <v>0</v>
      </c>
      <c r="O150" s="128"/>
      <c r="P150" s="128">
        <f t="shared" si="44"/>
        <v>17807305.329999998</v>
      </c>
      <c r="Q150" s="128">
        <f t="shared" si="38"/>
        <v>0</v>
      </c>
      <c r="R150" s="128" t="s">
        <v>420</v>
      </c>
      <c r="S150" s="158"/>
      <c r="T150" s="128">
        <f t="shared" si="45"/>
        <v>0</v>
      </c>
      <c r="U150" s="128"/>
      <c r="V150" s="128">
        <f t="shared" si="49"/>
        <v>0</v>
      </c>
      <c r="W150" s="128">
        <f t="shared" si="49"/>
        <v>0</v>
      </c>
      <c r="X150" s="128">
        <f t="shared" si="49"/>
        <v>0</v>
      </c>
      <c r="Y150" s="128">
        <f t="shared" si="49"/>
        <v>0</v>
      </c>
      <c r="Z150" s="128">
        <f t="shared" si="49"/>
        <v>0</v>
      </c>
      <c r="AA150" s="128">
        <f t="shared" si="49"/>
        <v>0</v>
      </c>
      <c r="AB150" s="128">
        <f t="shared" si="49"/>
        <v>0</v>
      </c>
      <c r="AC150" s="128">
        <f t="shared" si="49"/>
        <v>0</v>
      </c>
      <c r="AD150" s="128">
        <f t="shared" si="49"/>
        <v>0</v>
      </c>
      <c r="AE150" s="58">
        <f t="shared" si="47"/>
        <v>0</v>
      </c>
      <c r="AF150" s="58"/>
    </row>
    <row r="151" spans="1:32">
      <c r="A151" s="159">
        <v>2</v>
      </c>
      <c r="B151" s="121" t="s">
        <v>171</v>
      </c>
      <c r="C151" s="123" t="s">
        <v>172</v>
      </c>
      <c r="D151" s="123" t="s">
        <v>420</v>
      </c>
      <c r="E151" s="125">
        <v>40126</v>
      </c>
      <c r="F151" s="125">
        <v>42004</v>
      </c>
      <c r="G151" s="124">
        <v>42369</v>
      </c>
      <c r="H151" s="126">
        <f t="shared" si="50"/>
        <v>5.0999999999999996</v>
      </c>
      <c r="I151" s="161">
        <f t="shared" si="50"/>
        <v>1</v>
      </c>
      <c r="J151" s="126">
        <f>100/L151/100</f>
        <v>5</v>
      </c>
      <c r="K151" s="130">
        <f>14207023.72/2</f>
        <v>7103511.8600000003</v>
      </c>
      <c r="L151" s="160">
        <v>0.2</v>
      </c>
      <c r="M151" s="131">
        <v>7103511.8600000003</v>
      </c>
      <c r="N151" s="128">
        <f t="shared" si="51"/>
        <v>0</v>
      </c>
      <c r="O151" s="128"/>
      <c r="P151" s="128">
        <f t="shared" si="44"/>
        <v>7103511.8600000003</v>
      </c>
      <c r="Q151" s="128">
        <f t="shared" si="38"/>
        <v>0</v>
      </c>
      <c r="R151" s="128" t="s">
        <v>420</v>
      </c>
      <c r="S151" s="158"/>
      <c r="T151" s="128">
        <f t="shared" si="45"/>
        <v>0</v>
      </c>
      <c r="U151" s="128"/>
      <c r="V151" s="128">
        <f t="shared" si="49"/>
        <v>0</v>
      </c>
      <c r="W151" s="128">
        <f t="shared" si="49"/>
        <v>0</v>
      </c>
      <c r="X151" s="128">
        <f t="shared" si="49"/>
        <v>0</v>
      </c>
      <c r="Y151" s="128">
        <f t="shared" si="49"/>
        <v>0</v>
      </c>
      <c r="Z151" s="128">
        <f t="shared" si="49"/>
        <v>0</v>
      </c>
      <c r="AA151" s="128">
        <f t="shared" si="49"/>
        <v>0</v>
      </c>
      <c r="AB151" s="128">
        <f t="shared" si="49"/>
        <v>0</v>
      </c>
      <c r="AC151" s="128">
        <f t="shared" si="49"/>
        <v>0</v>
      </c>
      <c r="AD151" s="128">
        <f t="shared" si="49"/>
        <v>0</v>
      </c>
      <c r="AE151" s="58">
        <f t="shared" si="47"/>
        <v>0</v>
      </c>
      <c r="AF151" s="58"/>
    </row>
    <row r="152" spans="1:32">
      <c r="A152" s="159">
        <v>1</v>
      </c>
      <c r="B152" s="121" t="s">
        <v>173</v>
      </c>
      <c r="C152" s="123" t="s">
        <v>174</v>
      </c>
      <c r="D152" s="123" t="s">
        <v>420</v>
      </c>
      <c r="E152" s="125">
        <v>40126</v>
      </c>
      <c r="F152" s="125">
        <v>42004</v>
      </c>
      <c r="G152" s="124">
        <v>42369</v>
      </c>
      <c r="H152" s="126">
        <f t="shared" si="50"/>
        <v>5.0999999999999996</v>
      </c>
      <c r="I152" s="161">
        <f t="shared" si="50"/>
        <v>1</v>
      </c>
      <c r="J152" s="126">
        <f t="shared" si="42"/>
        <v>5</v>
      </c>
      <c r="K152" s="130">
        <v>106100258.73999999</v>
      </c>
      <c r="L152" s="160">
        <v>0.2</v>
      </c>
      <c r="M152" s="131">
        <v>106100258.73999999</v>
      </c>
      <c r="N152" s="128">
        <f t="shared" si="51"/>
        <v>0</v>
      </c>
      <c r="O152" s="128"/>
      <c r="P152" s="128">
        <f t="shared" si="44"/>
        <v>106100258.73999999</v>
      </c>
      <c r="Q152" s="128">
        <f t="shared" si="38"/>
        <v>0</v>
      </c>
      <c r="R152" s="128" t="s">
        <v>420</v>
      </c>
      <c r="S152" s="158"/>
      <c r="T152" s="128">
        <f t="shared" si="45"/>
        <v>0</v>
      </c>
      <c r="U152" s="128"/>
      <c r="V152" s="128">
        <f t="shared" si="49"/>
        <v>0</v>
      </c>
      <c r="W152" s="128">
        <f t="shared" si="49"/>
        <v>0</v>
      </c>
      <c r="X152" s="128">
        <f t="shared" si="49"/>
        <v>0</v>
      </c>
      <c r="Y152" s="128">
        <f t="shared" si="49"/>
        <v>0</v>
      </c>
      <c r="Z152" s="128">
        <f t="shared" si="49"/>
        <v>0</v>
      </c>
      <c r="AA152" s="128">
        <f t="shared" si="49"/>
        <v>0</v>
      </c>
      <c r="AB152" s="128">
        <f t="shared" si="49"/>
        <v>0</v>
      </c>
      <c r="AC152" s="128">
        <f t="shared" si="49"/>
        <v>0</v>
      </c>
      <c r="AD152" s="128">
        <f t="shared" si="49"/>
        <v>0</v>
      </c>
      <c r="AE152" s="58">
        <f t="shared" si="47"/>
        <v>0</v>
      </c>
      <c r="AF152" s="58"/>
    </row>
    <row r="153" spans="1:32">
      <c r="A153" s="159">
        <v>1</v>
      </c>
      <c r="B153" s="121" t="s">
        <v>176</v>
      </c>
      <c r="C153" s="123" t="s">
        <v>817</v>
      </c>
      <c r="D153" s="123" t="s">
        <v>164</v>
      </c>
      <c r="E153" s="125">
        <v>40107</v>
      </c>
      <c r="F153" s="125">
        <v>42004</v>
      </c>
      <c r="G153" s="124">
        <v>42369</v>
      </c>
      <c r="H153" s="126">
        <f t="shared" si="50"/>
        <v>5.2</v>
      </c>
      <c r="I153" s="161">
        <f t="shared" si="50"/>
        <v>1</v>
      </c>
      <c r="J153" s="126">
        <f t="shared" si="42"/>
        <v>5</v>
      </c>
      <c r="K153" s="130">
        <v>2716666.67</v>
      </c>
      <c r="L153" s="160">
        <v>0.2</v>
      </c>
      <c r="M153" s="131">
        <v>2716666.67</v>
      </c>
      <c r="N153" s="128">
        <f t="shared" si="51"/>
        <v>0</v>
      </c>
      <c r="O153" s="128"/>
      <c r="P153" s="128">
        <f t="shared" si="44"/>
        <v>2716666.67</v>
      </c>
      <c r="Q153" s="128">
        <f t="shared" si="38"/>
        <v>0</v>
      </c>
      <c r="R153" s="128" t="s">
        <v>164</v>
      </c>
      <c r="S153" s="158"/>
      <c r="T153" s="128">
        <f t="shared" si="45"/>
        <v>0</v>
      </c>
      <c r="U153" s="128"/>
      <c r="V153" s="128">
        <f t="shared" si="49"/>
        <v>0</v>
      </c>
      <c r="W153" s="128">
        <f t="shared" si="49"/>
        <v>0</v>
      </c>
      <c r="X153" s="128">
        <f t="shared" si="49"/>
        <v>0</v>
      </c>
      <c r="Y153" s="128">
        <f t="shared" si="49"/>
        <v>0</v>
      </c>
      <c r="Z153" s="128">
        <f t="shared" si="49"/>
        <v>0</v>
      </c>
      <c r="AA153" s="128">
        <f t="shared" si="49"/>
        <v>0</v>
      </c>
      <c r="AB153" s="128">
        <f t="shared" si="49"/>
        <v>0</v>
      </c>
      <c r="AC153" s="128">
        <f t="shared" si="49"/>
        <v>0</v>
      </c>
      <c r="AD153" s="128">
        <f t="shared" si="49"/>
        <v>0</v>
      </c>
      <c r="AE153" s="58">
        <f t="shared" si="47"/>
        <v>0</v>
      </c>
      <c r="AF153" s="58"/>
    </row>
    <row r="154" spans="1:32">
      <c r="A154" s="457">
        <v>1</v>
      </c>
      <c r="B154" s="121" t="s">
        <v>1071</v>
      </c>
      <c r="C154" s="123" t="s">
        <v>817</v>
      </c>
      <c r="D154" s="123" t="s">
        <v>456</v>
      </c>
      <c r="E154" s="125">
        <v>40815</v>
      </c>
      <c r="F154" s="125">
        <v>42004</v>
      </c>
      <c r="G154" s="124">
        <v>42369</v>
      </c>
      <c r="H154" s="126">
        <f t="shared" si="50"/>
        <v>3.3</v>
      </c>
      <c r="I154" s="161">
        <f t="shared" si="50"/>
        <v>1</v>
      </c>
      <c r="J154" s="126">
        <f t="shared" si="42"/>
        <v>5</v>
      </c>
      <c r="K154" s="130">
        <v>750000</v>
      </c>
      <c r="L154" s="160">
        <v>0.2</v>
      </c>
      <c r="M154" s="131">
        <v>495000</v>
      </c>
      <c r="N154" s="128">
        <f t="shared" si="51"/>
        <v>150000</v>
      </c>
      <c r="O154" s="128"/>
      <c r="P154" s="128">
        <f t="shared" si="44"/>
        <v>645000</v>
      </c>
      <c r="Q154" s="128">
        <f t="shared" si="38"/>
        <v>105000</v>
      </c>
      <c r="R154" s="128" t="s">
        <v>456</v>
      </c>
      <c r="S154" s="158"/>
      <c r="T154" s="128">
        <f t="shared" si="45"/>
        <v>0</v>
      </c>
      <c r="U154" s="128"/>
      <c r="V154" s="128">
        <f t="shared" si="49"/>
        <v>0</v>
      </c>
      <c r="W154" s="128">
        <f t="shared" si="49"/>
        <v>0</v>
      </c>
      <c r="X154" s="128">
        <f t="shared" si="49"/>
        <v>0</v>
      </c>
      <c r="Y154" s="128">
        <f t="shared" si="49"/>
        <v>0</v>
      </c>
      <c r="Z154" s="128">
        <f t="shared" si="49"/>
        <v>0</v>
      </c>
      <c r="AA154" s="128">
        <f t="shared" si="49"/>
        <v>0</v>
      </c>
      <c r="AB154" s="128">
        <f t="shared" si="49"/>
        <v>150000</v>
      </c>
      <c r="AC154" s="128">
        <f t="shared" si="49"/>
        <v>0</v>
      </c>
      <c r="AD154" s="128">
        <f t="shared" si="49"/>
        <v>0</v>
      </c>
      <c r="AE154" s="58">
        <f t="shared" si="47"/>
        <v>150000</v>
      </c>
      <c r="AF154" s="58"/>
    </row>
    <row r="155" spans="1:32">
      <c r="A155" s="159" t="s">
        <v>1072</v>
      </c>
      <c r="B155" s="121" t="s">
        <v>1073</v>
      </c>
      <c r="C155" s="123" t="s">
        <v>505</v>
      </c>
      <c r="D155" s="123" t="s">
        <v>456</v>
      </c>
      <c r="E155" s="125">
        <v>40908</v>
      </c>
      <c r="F155" s="125">
        <v>42004</v>
      </c>
      <c r="G155" s="124">
        <v>42369</v>
      </c>
      <c r="H155" s="126">
        <f t="shared" si="50"/>
        <v>3</v>
      </c>
      <c r="I155" s="161">
        <f t="shared" si="50"/>
        <v>1</v>
      </c>
      <c r="J155" s="126">
        <f t="shared" si="42"/>
        <v>5</v>
      </c>
      <c r="K155" s="130">
        <v>7630482</v>
      </c>
      <c r="L155" s="160">
        <v>0.2</v>
      </c>
      <c r="M155" s="131">
        <v>4578289.2</v>
      </c>
      <c r="N155" s="128">
        <f t="shared" si="51"/>
        <v>1526096.4000000001</v>
      </c>
      <c r="O155" s="128"/>
      <c r="P155" s="128">
        <f t="shared" si="44"/>
        <v>6104385.6000000006</v>
      </c>
      <c r="Q155" s="128">
        <f t="shared" si="38"/>
        <v>1526096.3999999994</v>
      </c>
      <c r="R155" s="128" t="s">
        <v>456</v>
      </c>
      <c r="S155" s="158"/>
      <c r="T155" s="128">
        <f t="shared" si="45"/>
        <v>0</v>
      </c>
      <c r="U155" s="128"/>
      <c r="V155" s="128">
        <f t="shared" si="49"/>
        <v>0</v>
      </c>
      <c r="W155" s="128">
        <f t="shared" si="49"/>
        <v>0</v>
      </c>
      <c r="X155" s="128">
        <f t="shared" si="49"/>
        <v>0</v>
      </c>
      <c r="Y155" s="128">
        <f t="shared" si="49"/>
        <v>0</v>
      </c>
      <c r="Z155" s="128">
        <f t="shared" si="49"/>
        <v>0</v>
      </c>
      <c r="AA155" s="128">
        <f t="shared" si="49"/>
        <v>0</v>
      </c>
      <c r="AB155" s="128">
        <f t="shared" si="49"/>
        <v>1526096.4000000001</v>
      </c>
      <c r="AC155" s="128">
        <f t="shared" si="49"/>
        <v>0</v>
      </c>
      <c r="AD155" s="128">
        <f t="shared" si="49"/>
        <v>0</v>
      </c>
      <c r="AE155" s="58">
        <f t="shared" si="47"/>
        <v>1526096.4000000001</v>
      </c>
      <c r="AF155" s="58"/>
    </row>
    <row r="156" spans="1:32">
      <c r="A156" s="159">
        <v>1</v>
      </c>
      <c r="B156" s="121" t="s">
        <v>1074</v>
      </c>
      <c r="C156" s="123" t="s">
        <v>1075</v>
      </c>
      <c r="D156" s="123" t="s">
        <v>456</v>
      </c>
      <c r="E156" s="125">
        <v>40908</v>
      </c>
      <c r="F156" s="125">
        <v>42004</v>
      </c>
      <c r="G156" s="124">
        <v>42369</v>
      </c>
      <c r="H156" s="126">
        <f t="shared" si="50"/>
        <v>3</v>
      </c>
      <c r="I156" s="161">
        <f t="shared" si="50"/>
        <v>1</v>
      </c>
      <c r="J156" s="126">
        <f t="shared" si="42"/>
        <v>5</v>
      </c>
      <c r="K156" s="130">
        <v>1964273.88</v>
      </c>
      <c r="L156" s="160">
        <v>0.2</v>
      </c>
      <c r="M156" s="131">
        <v>1178564.328</v>
      </c>
      <c r="N156" s="128">
        <f t="shared" si="51"/>
        <v>392854.77600000001</v>
      </c>
      <c r="O156" s="128"/>
      <c r="P156" s="128">
        <f t="shared" si="44"/>
        <v>1571419.1040000001</v>
      </c>
      <c r="Q156" s="128">
        <f t="shared" si="38"/>
        <v>392854.77599999984</v>
      </c>
      <c r="R156" s="128" t="s">
        <v>456</v>
      </c>
      <c r="S156" s="158"/>
      <c r="T156" s="128">
        <f t="shared" si="45"/>
        <v>0</v>
      </c>
      <c r="U156" s="128"/>
      <c r="V156" s="128">
        <f t="shared" si="49"/>
        <v>0</v>
      </c>
      <c r="W156" s="128">
        <f t="shared" si="49"/>
        <v>0</v>
      </c>
      <c r="X156" s="128">
        <f t="shared" si="49"/>
        <v>0</v>
      </c>
      <c r="Y156" s="128">
        <f t="shared" si="49"/>
        <v>0</v>
      </c>
      <c r="Z156" s="128">
        <f t="shared" si="49"/>
        <v>0</v>
      </c>
      <c r="AA156" s="128">
        <f t="shared" si="49"/>
        <v>0</v>
      </c>
      <c r="AB156" s="128">
        <f t="shared" si="49"/>
        <v>392854.77600000001</v>
      </c>
      <c r="AC156" s="128">
        <f t="shared" si="49"/>
        <v>0</v>
      </c>
      <c r="AD156" s="128">
        <f t="shared" si="49"/>
        <v>0</v>
      </c>
      <c r="AE156" s="58">
        <f t="shared" si="47"/>
        <v>392854.77600000001</v>
      </c>
      <c r="AF156" s="58"/>
    </row>
    <row r="157" spans="1:32">
      <c r="A157" s="159">
        <v>1</v>
      </c>
      <c r="B157" s="121" t="s">
        <v>1123</v>
      </c>
      <c r="C157" s="123" t="s">
        <v>1124</v>
      </c>
      <c r="D157" s="123" t="s">
        <v>537</v>
      </c>
      <c r="E157" s="125">
        <v>40909</v>
      </c>
      <c r="F157" s="125">
        <v>42004</v>
      </c>
      <c r="G157" s="124">
        <v>42369</v>
      </c>
      <c r="H157" s="126">
        <f t="shared" si="50"/>
        <v>3</v>
      </c>
      <c r="I157" s="161">
        <f t="shared" si="50"/>
        <v>1</v>
      </c>
      <c r="J157" s="126">
        <f t="shared" si="42"/>
        <v>5</v>
      </c>
      <c r="K157" s="130">
        <v>1850000</v>
      </c>
      <c r="L157" s="160">
        <v>0.2</v>
      </c>
      <c r="M157" s="131">
        <v>1110000</v>
      </c>
      <c r="N157" s="128">
        <f t="shared" si="51"/>
        <v>370000</v>
      </c>
      <c r="O157" s="128"/>
      <c r="P157" s="128">
        <f t="shared" si="44"/>
        <v>1480000</v>
      </c>
      <c r="Q157" s="128">
        <f t="shared" si="38"/>
        <v>370000</v>
      </c>
      <c r="R157" s="128" t="s">
        <v>537</v>
      </c>
      <c r="S157" s="158"/>
      <c r="T157" s="128">
        <f t="shared" si="45"/>
        <v>0</v>
      </c>
      <c r="U157" s="128"/>
      <c r="V157" s="128">
        <f t="shared" si="49"/>
        <v>0</v>
      </c>
      <c r="W157" s="128">
        <f t="shared" si="49"/>
        <v>0</v>
      </c>
      <c r="X157" s="128">
        <f t="shared" si="49"/>
        <v>0</v>
      </c>
      <c r="Y157" s="128">
        <f t="shared" si="49"/>
        <v>0</v>
      </c>
      <c r="Z157" s="128">
        <f t="shared" si="49"/>
        <v>0</v>
      </c>
      <c r="AA157" s="128">
        <f t="shared" si="49"/>
        <v>370000</v>
      </c>
      <c r="AB157" s="128">
        <f t="shared" si="49"/>
        <v>0</v>
      </c>
      <c r="AC157" s="128">
        <f t="shared" si="49"/>
        <v>0</v>
      </c>
      <c r="AD157" s="128">
        <f t="shared" si="49"/>
        <v>0</v>
      </c>
      <c r="AE157" s="58">
        <f t="shared" si="47"/>
        <v>370000</v>
      </c>
      <c r="AF157" s="58"/>
    </row>
    <row r="158" spans="1:32">
      <c r="A158" s="159">
        <v>1</v>
      </c>
      <c r="B158" s="121" t="s">
        <v>1125</v>
      </c>
      <c r="C158" s="123" t="s">
        <v>817</v>
      </c>
      <c r="D158" s="123" t="s">
        <v>456</v>
      </c>
      <c r="E158" s="125">
        <v>41138</v>
      </c>
      <c r="F158" s="125">
        <v>42004</v>
      </c>
      <c r="G158" s="124">
        <v>42369</v>
      </c>
      <c r="H158" s="126">
        <f t="shared" si="50"/>
        <v>2.4</v>
      </c>
      <c r="I158" s="161">
        <f t="shared" si="50"/>
        <v>1</v>
      </c>
      <c r="J158" s="126">
        <f t="shared" si="42"/>
        <v>5</v>
      </c>
      <c r="K158" s="130">
        <v>625000</v>
      </c>
      <c r="L158" s="160">
        <v>0.2</v>
      </c>
      <c r="M158" s="131">
        <v>300000</v>
      </c>
      <c r="N158" s="128">
        <f t="shared" si="51"/>
        <v>125000</v>
      </c>
      <c r="O158" s="128"/>
      <c r="P158" s="128">
        <f t="shared" si="44"/>
        <v>425000</v>
      </c>
      <c r="Q158" s="128">
        <f t="shared" si="38"/>
        <v>200000</v>
      </c>
      <c r="R158" s="128" t="s">
        <v>456</v>
      </c>
      <c r="S158" s="158"/>
      <c r="T158" s="128">
        <f t="shared" si="45"/>
        <v>0</v>
      </c>
      <c r="U158" s="128"/>
      <c r="V158" s="128">
        <f t="shared" si="49"/>
        <v>0</v>
      </c>
      <c r="W158" s="128">
        <f t="shared" si="49"/>
        <v>0</v>
      </c>
      <c r="X158" s="128">
        <f t="shared" si="49"/>
        <v>0</v>
      </c>
      <c r="Y158" s="128">
        <f t="shared" si="49"/>
        <v>0</v>
      </c>
      <c r="Z158" s="128">
        <f t="shared" si="49"/>
        <v>0</v>
      </c>
      <c r="AA158" s="128">
        <f t="shared" si="49"/>
        <v>0</v>
      </c>
      <c r="AB158" s="128">
        <f t="shared" si="49"/>
        <v>125000</v>
      </c>
      <c r="AC158" s="128">
        <f t="shared" si="49"/>
        <v>0</v>
      </c>
      <c r="AD158" s="128">
        <f t="shared" si="49"/>
        <v>0</v>
      </c>
      <c r="AE158" s="58">
        <f t="shared" si="47"/>
        <v>125000</v>
      </c>
      <c r="AF158" s="58"/>
    </row>
    <row r="159" spans="1:32">
      <c r="A159" s="159">
        <v>2</v>
      </c>
      <c r="B159" s="121" t="s">
        <v>1174</v>
      </c>
      <c r="C159" s="123" t="s">
        <v>519</v>
      </c>
      <c r="D159" s="123" t="s">
        <v>420</v>
      </c>
      <c r="E159" s="125">
        <v>41299</v>
      </c>
      <c r="F159" s="125">
        <v>42004</v>
      </c>
      <c r="G159" s="124">
        <v>42369</v>
      </c>
      <c r="H159" s="126">
        <f t="shared" si="50"/>
        <v>1.9</v>
      </c>
      <c r="I159" s="161">
        <f t="shared" si="50"/>
        <v>1</v>
      </c>
      <c r="J159" s="126">
        <f t="shared" si="42"/>
        <v>5</v>
      </c>
      <c r="K159" s="130">
        <v>1958333.33</v>
      </c>
      <c r="L159" s="160">
        <v>0.2</v>
      </c>
      <c r="M159" s="131">
        <v>744166.66540000006</v>
      </c>
      <c r="N159" s="128">
        <f t="shared" si="51"/>
        <v>391666.66600000003</v>
      </c>
      <c r="O159" s="128"/>
      <c r="P159" s="128">
        <f t="shared" si="44"/>
        <v>1135833.3314</v>
      </c>
      <c r="Q159" s="128">
        <f t="shared" si="38"/>
        <v>822499.99860000005</v>
      </c>
      <c r="R159" s="128" t="s">
        <v>420</v>
      </c>
      <c r="S159" s="158"/>
      <c r="T159" s="128">
        <f t="shared" si="45"/>
        <v>0</v>
      </c>
      <c r="U159" s="128"/>
      <c r="V159" s="128">
        <f t="shared" ref="V159:AD174" si="52">IF(ISNA(INDEX(coefficient,MATCH($R159,postes,0),MATCH(V$19,centres,0))),0,(INDEX(coefficient,MATCH($R159,postes,0),MATCH(V$19,centres,0))*$N159))</f>
        <v>0</v>
      </c>
      <c r="W159" s="128">
        <f t="shared" si="52"/>
        <v>391666.66600000003</v>
      </c>
      <c r="X159" s="128">
        <f t="shared" si="52"/>
        <v>0</v>
      </c>
      <c r="Y159" s="128">
        <f t="shared" si="52"/>
        <v>0</v>
      </c>
      <c r="Z159" s="128">
        <f t="shared" si="52"/>
        <v>0</v>
      </c>
      <c r="AA159" s="128">
        <f t="shared" si="52"/>
        <v>0</v>
      </c>
      <c r="AB159" s="128">
        <f t="shared" si="52"/>
        <v>0</v>
      </c>
      <c r="AC159" s="128">
        <f t="shared" si="52"/>
        <v>0</v>
      </c>
      <c r="AD159" s="128">
        <f t="shared" si="52"/>
        <v>0</v>
      </c>
      <c r="AE159" s="58">
        <f t="shared" si="47"/>
        <v>391666.66600000003</v>
      </c>
      <c r="AF159" s="58"/>
    </row>
    <row r="160" spans="1:32">
      <c r="A160" s="159">
        <v>2</v>
      </c>
      <c r="B160" s="121" t="s">
        <v>1175</v>
      </c>
      <c r="C160" s="123" t="s">
        <v>1176</v>
      </c>
      <c r="D160" s="123" t="s">
        <v>164</v>
      </c>
      <c r="E160" s="125">
        <v>41327</v>
      </c>
      <c r="F160" s="125">
        <v>42004</v>
      </c>
      <c r="G160" s="124">
        <v>42369</v>
      </c>
      <c r="H160" s="126">
        <f t="shared" si="50"/>
        <v>1.9</v>
      </c>
      <c r="I160" s="161">
        <f t="shared" si="50"/>
        <v>1</v>
      </c>
      <c r="J160" s="126">
        <f t="shared" si="42"/>
        <v>5</v>
      </c>
      <c r="K160" s="130">
        <v>1283700</v>
      </c>
      <c r="L160" s="160">
        <v>0.2</v>
      </c>
      <c r="M160" s="131">
        <v>487806</v>
      </c>
      <c r="N160" s="128">
        <f t="shared" si="51"/>
        <v>256740</v>
      </c>
      <c r="O160" s="128"/>
      <c r="P160" s="128">
        <f t="shared" si="44"/>
        <v>744546</v>
      </c>
      <c r="Q160" s="128">
        <f t="shared" ref="Q160:Q181" si="53">+K160-P160</f>
        <v>539154</v>
      </c>
      <c r="R160" s="128" t="s">
        <v>164</v>
      </c>
      <c r="S160" s="158"/>
      <c r="T160" s="128">
        <f t="shared" si="45"/>
        <v>0</v>
      </c>
      <c r="U160" s="128"/>
      <c r="V160" s="128">
        <f t="shared" si="52"/>
        <v>0</v>
      </c>
      <c r="W160" s="128">
        <f t="shared" si="52"/>
        <v>0</v>
      </c>
      <c r="X160" s="128">
        <f t="shared" si="52"/>
        <v>0</v>
      </c>
      <c r="Y160" s="128">
        <f t="shared" si="52"/>
        <v>256740</v>
      </c>
      <c r="Z160" s="128">
        <f t="shared" si="52"/>
        <v>0</v>
      </c>
      <c r="AA160" s="128">
        <f t="shared" si="52"/>
        <v>0</v>
      </c>
      <c r="AB160" s="128">
        <f t="shared" si="52"/>
        <v>0</v>
      </c>
      <c r="AC160" s="128">
        <f t="shared" si="52"/>
        <v>0</v>
      </c>
      <c r="AD160" s="128">
        <f t="shared" si="52"/>
        <v>0</v>
      </c>
      <c r="AE160" s="58">
        <f t="shared" si="47"/>
        <v>256740</v>
      </c>
      <c r="AF160" s="58"/>
    </row>
    <row r="161" spans="1:32">
      <c r="A161" s="159">
        <v>2</v>
      </c>
      <c r="B161" s="121" t="s">
        <v>1177</v>
      </c>
      <c r="C161" s="123" t="s">
        <v>172</v>
      </c>
      <c r="D161" s="123" t="s">
        <v>420</v>
      </c>
      <c r="E161" s="125">
        <v>41376</v>
      </c>
      <c r="F161" s="125">
        <v>42004</v>
      </c>
      <c r="G161" s="124">
        <v>42369</v>
      </c>
      <c r="H161" s="126">
        <f t="shared" si="50"/>
        <v>1.7</v>
      </c>
      <c r="I161" s="161">
        <f t="shared" si="50"/>
        <v>1</v>
      </c>
      <c r="J161" s="126">
        <f t="shared" si="42"/>
        <v>5</v>
      </c>
      <c r="K161" s="130">
        <v>14121350.449999999</v>
      </c>
      <c r="L161" s="160">
        <v>0.2</v>
      </c>
      <c r="M161" s="131">
        <v>4801259.1529999999</v>
      </c>
      <c r="N161" s="128">
        <f t="shared" si="51"/>
        <v>2824270.09</v>
      </c>
      <c r="O161" s="128"/>
      <c r="P161" s="128">
        <f t="shared" si="44"/>
        <v>7625529.2429999998</v>
      </c>
      <c r="Q161" s="128">
        <f t="shared" si="53"/>
        <v>6495821.2069999995</v>
      </c>
      <c r="R161" s="128" t="s">
        <v>420</v>
      </c>
      <c r="S161" s="158"/>
      <c r="T161" s="128">
        <f t="shared" si="45"/>
        <v>0</v>
      </c>
      <c r="U161" s="128"/>
      <c r="V161" s="128">
        <f t="shared" si="52"/>
        <v>0</v>
      </c>
      <c r="W161" s="128">
        <f t="shared" si="52"/>
        <v>2824270.09</v>
      </c>
      <c r="X161" s="128">
        <f t="shared" si="52"/>
        <v>0</v>
      </c>
      <c r="Y161" s="128">
        <f t="shared" si="52"/>
        <v>0</v>
      </c>
      <c r="Z161" s="128">
        <f t="shared" si="52"/>
        <v>0</v>
      </c>
      <c r="AA161" s="128">
        <f t="shared" si="52"/>
        <v>0</v>
      </c>
      <c r="AB161" s="128">
        <f t="shared" si="52"/>
        <v>0</v>
      </c>
      <c r="AC161" s="128">
        <f t="shared" si="52"/>
        <v>0</v>
      </c>
      <c r="AD161" s="128">
        <f t="shared" si="52"/>
        <v>0</v>
      </c>
      <c r="AE161" s="58">
        <f t="shared" si="47"/>
        <v>2824270.09</v>
      </c>
      <c r="AF161" s="58"/>
    </row>
    <row r="162" spans="1:32">
      <c r="A162" s="159">
        <v>1</v>
      </c>
      <c r="B162" s="121" t="s">
        <v>1178</v>
      </c>
      <c r="C162" s="123" t="s">
        <v>519</v>
      </c>
      <c r="D162" s="123" t="s">
        <v>420</v>
      </c>
      <c r="E162" s="125">
        <v>41400</v>
      </c>
      <c r="F162" s="125">
        <v>42004</v>
      </c>
      <c r="G162" s="124">
        <v>42369</v>
      </c>
      <c r="H162" s="126">
        <f t="shared" si="50"/>
        <v>1.7</v>
      </c>
      <c r="I162" s="161">
        <f t="shared" si="50"/>
        <v>1</v>
      </c>
      <c r="J162" s="126">
        <f t="shared" si="42"/>
        <v>5</v>
      </c>
      <c r="K162" s="130">
        <v>1261500.7</v>
      </c>
      <c r="L162" s="160">
        <v>0.2</v>
      </c>
      <c r="M162" s="131">
        <v>428910.23800000001</v>
      </c>
      <c r="N162" s="128">
        <f t="shared" si="51"/>
        <v>252300.14</v>
      </c>
      <c r="O162" s="128"/>
      <c r="P162" s="128">
        <f t="shared" si="44"/>
        <v>681210.37800000003</v>
      </c>
      <c r="Q162" s="128">
        <f t="shared" si="53"/>
        <v>580290.32199999993</v>
      </c>
      <c r="R162" s="128" t="s">
        <v>420</v>
      </c>
      <c r="S162" s="158"/>
      <c r="T162" s="128">
        <f t="shared" si="45"/>
        <v>0</v>
      </c>
      <c r="U162" s="128"/>
      <c r="V162" s="128">
        <f t="shared" si="52"/>
        <v>0</v>
      </c>
      <c r="W162" s="128">
        <f t="shared" si="52"/>
        <v>252300.14</v>
      </c>
      <c r="X162" s="128">
        <f t="shared" si="52"/>
        <v>0</v>
      </c>
      <c r="Y162" s="128">
        <f t="shared" si="52"/>
        <v>0</v>
      </c>
      <c r="Z162" s="128">
        <f t="shared" si="52"/>
        <v>0</v>
      </c>
      <c r="AA162" s="128">
        <f t="shared" si="52"/>
        <v>0</v>
      </c>
      <c r="AB162" s="128">
        <f t="shared" si="52"/>
        <v>0</v>
      </c>
      <c r="AC162" s="128">
        <f t="shared" si="52"/>
        <v>0</v>
      </c>
      <c r="AD162" s="128">
        <f t="shared" si="52"/>
        <v>0</v>
      </c>
      <c r="AE162" s="58">
        <f t="shared" si="47"/>
        <v>252300.14</v>
      </c>
      <c r="AF162" s="58"/>
    </row>
    <row r="163" spans="1:32">
      <c r="A163" s="159">
        <v>1</v>
      </c>
      <c r="B163" s="121" t="s">
        <v>1179</v>
      </c>
      <c r="C163" s="123" t="s">
        <v>1180</v>
      </c>
      <c r="D163" s="123" t="s">
        <v>420</v>
      </c>
      <c r="E163" s="125">
        <v>41428</v>
      </c>
      <c r="F163" s="125">
        <v>42004</v>
      </c>
      <c r="G163" s="124">
        <v>42369</v>
      </c>
      <c r="H163" s="126">
        <f t="shared" si="50"/>
        <v>1.6</v>
      </c>
      <c r="I163" s="161">
        <f t="shared" si="50"/>
        <v>1</v>
      </c>
      <c r="J163" s="126">
        <f t="shared" si="42"/>
        <v>5</v>
      </c>
      <c r="K163" s="130">
        <v>1255000</v>
      </c>
      <c r="L163" s="160">
        <v>0.2</v>
      </c>
      <c r="M163" s="131">
        <v>401600</v>
      </c>
      <c r="N163" s="128">
        <f t="shared" si="51"/>
        <v>251000</v>
      </c>
      <c r="O163" s="128"/>
      <c r="P163" s="128">
        <f t="shared" si="44"/>
        <v>652600</v>
      </c>
      <c r="Q163" s="128">
        <f t="shared" si="53"/>
        <v>602400</v>
      </c>
      <c r="R163" s="128" t="s">
        <v>420</v>
      </c>
      <c r="S163" s="158"/>
      <c r="T163" s="128">
        <f t="shared" si="45"/>
        <v>0</v>
      </c>
      <c r="U163" s="128"/>
      <c r="V163" s="128">
        <f t="shared" si="52"/>
        <v>0</v>
      </c>
      <c r="W163" s="128">
        <f t="shared" si="52"/>
        <v>251000</v>
      </c>
      <c r="X163" s="128">
        <f t="shared" si="52"/>
        <v>0</v>
      </c>
      <c r="Y163" s="128">
        <f t="shared" si="52"/>
        <v>0</v>
      </c>
      <c r="Z163" s="128">
        <f t="shared" si="52"/>
        <v>0</v>
      </c>
      <c r="AA163" s="128">
        <f t="shared" si="52"/>
        <v>0</v>
      </c>
      <c r="AB163" s="128">
        <f t="shared" si="52"/>
        <v>0</v>
      </c>
      <c r="AC163" s="128">
        <f t="shared" si="52"/>
        <v>0</v>
      </c>
      <c r="AD163" s="128">
        <f t="shared" si="52"/>
        <v>0</v>
      </c>
      <c r="AE163" s="58">
        <f t="shared" si="47"/>
        <v>251000</v>
      </c>
      <c r="AF163" s="58"/>
    </row>
    <row r="164" spans="1:32">
      <c r="A164" s="159">
        <v>1</v>
      </c>
      <c r="B164" s="121" t="s">
        <v>1181</v>
      </c>
      <c r="C164" s="123" t="s">
        <v>519</v>
      </c>
      <c r="D164" s="123" t="s">
        <v>164</v>
      </c>
      <c r="E164" s="125">
        <v>41431</v>
      </c>
      <c r="F164" s="125">
        <v>42004</v>
      </c>
      <c r="G164" s="124">
        <v>42369</v>
      </c>
      <c r="H164" s="126">
        <f t="shared" si="50"/>
        <v>1.6</v>
      </c>
      <c r="I164" s="161">
        <f t="shared" si="50"/>
        <v>1</v>
      </c>
      <c r="J164" s="126">
        <f t="shared" si="42"/>
        <v>5</v>
      </c>
      <c r="K164" s="130">
        <v>1645833.33</v>
      </c>
      <c r="L164" s="160">
        <v>0.2</v>
      </c>
      <c r="M164" s="131">
        <v>526666.66560000007</v>
      </c>
      <c r="N164" s="128">
        <f t="shared" si="51"/>
        <v>329166.66600000003</v>
      </c>
      <c r="O164" s="128"/>
      <c r="P164" s="128">
        <f t="shared" si="44"/>
        <v>855833.33160000015</v>
      </c>
      <c r="Q164" s="128">
        <f t="shared" si="53"/>
        <v>789999.99839999992</v>
      </c>
      <c r="R164" s="128" t="s">
        <v>164</v>
      </c>
      <c r="S164" s="158"/>
      <c r="T164" s="128">
        <f t="shared" si="45"/>
        <v>0</v>
      </c>
      <c r="U164" s="128"/>
      <c r="V164" s="128">
        <f t="shared" si="52"/>
        <v>0</v>
      </c>
      <c r="W164" s="128">
        <f t="shared" si="52"/>
        <v>0</v>
      </c>
      <c r="X164" s="128">
        <f t="shared" si="52"/>
        <v>0</v>
      </c>
      <c r="Y164" s="128">
        <f t="shared" si="52"/>
        <v>329166.66600000003</v>
      </c>
      <c r="Z164" s="128">
        <f t="shared" si="52"/>
        <v>0</v>
      </c>
      <c r="AA164" s="128">
        <f t="shared" si="52"/>
        <v>0</v>
      </c>
      <c r="AB164" s="128">
        <f t="shared" si="52"/>
        <v>0</v>
      </c>
      <c r="AC164" s="128">
        <f t="shared" si="52"/>
        <v>0</v>
      </c>
      <c r="AD164" s="128">
        <f t="shared" si="52"/>
        <v>0</v>
      </c>
      <c r="AE164" s="58">
        <f t="shared" si="47"/>
        <v>329166.66600000003</v>
      </c>
      <c r="AF164" s="58"/>
    </row>
    <row r="165" spans="1:32">
      <c r="A165" s="159">
        <v>10</v>
      </c>
      <c r="B165" s="121" t="s">
        <v>1182</v>
      </c>
      <c r="C165" s="123" t="s">
        <v>1183</v>
      </c>
      <c r="D165" s="123" t="s">
        <v>420</v>
      </c>
      <c r="E165" s="125">
        <v>41436</v>
      </c>
      <c r="F165" s="125">
        <v>42004</v>
      </c>
      <c r="G165" s="124">
        <v>42369</v>
      </c>
      <c r="H165" s="126">
        <f t="shared" si="50"/>
        <v>1.6</v>
      </c>
      <c r="I165" s="161">
        <f t="shared" si="50"/>
        <v>1</v>
      </c>
      <c r="J165" s="126">
        <f t="shared" si="42"/>
        <v>5</v>
      </c>
      <c r="K165" s="130">
        <v>1288600</v>
      </c>
      <c r="L165" s="160">
        <v>0.2</v>
      </c>
      <c r="M165" s="131">
        <v>412352</v>
      </c>
      <c r="N165" s="128">
        <f t="shared" si="51"/>
        <v>257720</v>
      </c>
      <c r="O165" s="128"/>
      <c r="P165" s="128">
        <f t="shared" si="44"/>
        <v>670072</v>
      </c>
      <c r="Q165" s="128">
        <f t="shared" si="53"/>
        <v>618528</v>
      </c>
      <c r="R165" s="128" t="s">
        <v>420</v>
      </c>
      <c r="S165" s="158"/>
      <c r="T165" s="128">
        <f t="shared" si="45"/>
        <v>0</v>
      </c>
      <c r="U165" s="128"/>
      <c r="V165" s="128">
        <f t="shared" si="52"/>
        <v>0</v>
      </c>
      <c r="W165" s="128">
        <f t="shared" si="52"/>
        <v>257720</v>
      </c>
      <c r="X165" s="128">
        <f t="shared" si="52"/>
        <v>0</v>
      </c>
      <c r="Y165" s="128">
        <f t="shared" si="52"/>
        <v>0</v>
      </c>
      <c r="Z165" s="128">
        <f t="shared" si="52"/>
        <v>0</v>
      </c>
      <c r="AA165" s="128">
        <f t="shared" si="52"/>
        <v>0</v>
      </c>
      <c r="AB165" s="128">
        <f t="shared" si="52"/>
        <v>0</v>
      </c>
      <c r="AC165" s="128">
        <f t="shared" si="52"/>
        <v>0</v>
      </c>
      <c r="AD165" s="128">
        <f t="shared" si="52"/>
        <v>0</v>
      </c>
      <c r="AE165" s="58">
        <f t="shared" si="47"/>
        <v>257720</v>
      </c>
      <c r="AF165" s="58"/>
    </row>
    <row r="166" spans="1:32">
      <c r="A166" s="159">
        <v>3</v>
      </c>
      <c r="B166" s="121" t="s">
        <v>1184</v>
      </c>
      <c r="C166" s="123" t="s">
        <v>1180</v>
      </c>
      <c r="D166" s="123" t="s">
        <v>420</v>
      </c>
      <c r="E166" s="125">
        <v>41467</v>
      </c>
      <c r="F166" s="125">
        <v>42004</v>
      </c>
      <c r="G166" s="124">
        <v>42369</v>
      </c>
      <c r="H166" s="126">
        <f t="shared" si="50"/>
        <v>1.5</v>
      </c>
      <c r="I166" s="161">
        <f t="shared" si="50"/>
        <v>1</v>
      </c>
      <c r="J166" s="126">
        <f t="shared" si="42"/>
        <v>5</v>
      </c>
      <c r="K166" s="130">
        <v>3200250</v>
      </c>
      <c r="L166" s="160">
        <v>0.2</v>
      </c>
      <c r="M166" s="131">
        <v>960075</v>
      </c>
      <c r="N166" s="128">
        <f t="shared" si="51"/>
        <v>640050</v>
      </c>
      <c r="O166" s="128"/>
      <c r="P166" s="128">
        <f t="shared" si="44"/>
        <v>1600125</v>
      </c>
      <c r="Q166" s="128">
        <f t="shared" si="53"/>
        <v>1600125</v>
      </c>
      <c r="R166" s="128" t="s">
        <v>420</v>
      </c>
      <c r="S166" s="158"/>
      <c r="T166" s="128">
        <f t="shared" si="45"/>
        <v>0</v>
      </c>
      <c r="U166" s="128"/>
      <c r="V166" s="128">
        <f t="shared" si="52"/>
        <v>0</v>
      </c>
      <c r="W166" s="128">
        <f t="shared" si="52"/>
        <v>640050</v>
      </c>
      <c r="X166" s="128">
        <f t="shared" si="52"/>
        <v>0</v>
      </c>
      <c r="Y166" s="128">
        <f t="shared" si="52"/>
        <v>0</v>
      </c>
      <c r="Z166" s="128">
        <f t="shared" si="52"/>
        <v>0</v>
      </c>
      <c r="AA166" s="128">
        <f t="shared" si="52"/>
        <v>0</v>
      </c>
      <c r="AB166" s="128">
        <f t="shared" si="52"/>
        <v>0</v>
      </c>
      <c r="AC166" s="128">
        <f t="shared" si="52"/>
        <v>0</v>
      </c>
      <c r="AD166" s="128">
        <f t="shared" si="52"/>
        <v>0</v>
      </c>
      <c r="AE166" s="58">
        <f t="shared" si="47"/>
        <v>640050</v>
      </c>
      <c r="AF166" s="58"/>
    </row>
    <row r="167" spans="1:32">
      <c r="A167" s="159">
        <v>1</v>
      </c>
      <c r="B167" s="121" t="s">
        <v>1185</v>
      </c>
      <c r="C167" s="123" t="s">
        <v>1180</v>
      </c>
      <c r="D167" s="123" t="s">
        <v>420</v>
      </c>
      <c r="E167" s="125">
        <v>41467</v>
      </c>
      <c r="F167" s="125">
        <v>42004</v>
      </c>
      <c r="G167" s="124">
        <v>42369</v>
      </c>
      <c r="H167" s="126">
        <f t="shared" si="50"/>
        <v>1.5</v>
      </c>
      <c r="I167" s="126">
        <f t="shared" si="50"/>
        <v>1</v>
      </c>
      <c r="J167" s="126">
        <f t="shared" si="42"/>
        <v>5</v>
      </c>
      <c r="K167" s="130">
        <v>1439900</v>
      </c>
      <c r="L167" s="160">
        <v>0.2</v>
      </c>
      <c r="M167" s="131">
        <v>431970</v>
      </c>
      <c r="N167" s="128">
        <f t="shared" si="51"/>
        <v>287980</v>
      </c>
      <c r="O167" s="128"/>
      <c r="P167" s="128">
        <f t="shared" si="44"/>
        <v>719950</v>
      </c>
      <c r="Q167" s="128">
        <f t="shared" si="53"/>
        <v>719950</v>
      </c>
      <c r="R167" s="128" t="s">
        <v>420</v>
      </c>
      <c r="S167" s="158"/>
      <c r="T167" s="128">
        <f t="shared" si="45"/>
        <v>0</v>
      </c>
      <c r="U167" s="128"/>
      <c r="V167" s="128">
        <f t="shared" si="52"/>
        <v>0</v>
      </c>
      <c r="W167" s="128">
        <f t="shared" si="52"/>
        <v>287980</v>
      </c>
      <c r="X167" s="128">
        <f t="shared" si="52"/>
        <v>0</v>
      </c>
      <c r="Y167" s="128">
        <f t="shared" si="52"/>
        <v>0</v>
      </c>
      <c r="Z167" s="128">
        <f t="shared" si="52"/>
        <v>0</v>
      </c>
      <c r="AA167" s="128">
        <f t="shared" si="52"/>
        <v>0</v>
      </c>
      <c r="AB167" s="128">
        <f t="shared" si="52"/>
        <v>0</v>
      </c>
      <c r="AC167" s="128">
        <f t="shared" si="52"/>
        <v>0</v>
      </c>
      <c r="AD167" s="128">
        <f t="shared" si="52"/>
        <v>0</v>
      </c>
      <c r="AE167" s="58">
        <f t="shared" si="47"/>
        <v>287980</v>
      </c>
      <c r="AF167" s="58"/>
    </row>
    <row r="168" spans="1:32">
      <c r="A168" s="159">
        <v>1</v>
      </c>
      <c r="B168" s="121" t="s">
        <v>1186</v>
      </c>
      <c r="C168" s="123" t="s">
        <v>519</v>
      </c>
      <c r="D168" s="123" t="s">
        <v>420</v>
      </c>
      <c r="E168" s="125">
        <v>41481</v>
      </c>
      <c r="F168" s="125">
        <v>42004</v>
      </c>
      <c r="G168" s="124">
        <v>42369</v>
      </c>
      <c r="H168" s="126">
        <f t="shared" si="50"/>
        <v>1.4</v>
      </c>
      <c r="I168" s="161">
        <f t="shared" si="50"/>
        <v>1</v>
      </c>
      <c r="J168" s="126">
        <f t="shared" si="42"/>
        <v>5</v>
      </c>
      <c r="K168" s="130">
        <v>1290000</v>
      </c>
      <c r="L168" s="160">
        <v>0.2</v>
      </c>
      <c r="M168" s="131">
        <v>361200</v>
      </c>
      <c r="N168" s="128">
        <f t="shared" si="51"/>
        <v>258000</v>
      </c>
      <c r="O168" s="128"/>
      <c r="P168" s="128">
        <f t="shared" si="44"/>
        <v>619200</v>
      </c>
      <c r="Q168" s="128">
        <f t="shared" si="53"/>
        <v>670800</v>
      </c>
      <c r="R168" s="128" t="s">
        <v>420</v>
      </c>
      <c r="S168" s="158"/>
      <c r="T168" s="128">
        <f t="shared" si="45"/>
        <v>0</v>
      </c>
      <c r="U168" s="128"/>
      <c r="V168" s="128">
        <f t="shared" si="52"/>
        <v>0</v>
      </c>
      <c r="W168" s="128">
        <f t="shared" si="52"/>
        <v>258000</v>
      </c>
      <c r="X168" s="128">
        <f t="shared" si="52"/>
        <v>0</v>
      </c>
      <c r="Y168" s="128">
        <f t="shared" si="52"/>
        <v>0</v>
      </c>
      <c r="Z168" s="128">
        <f t="shared" si="52"/>
        <v>0</v>
      </c>
      <c r="AA168" s="128">
        <f t="shared" si="52"/>
        <v>0</v>
      </c>
      <c r="AB168" s="128">
        <f t="shared" si="52"/>
        <v>0</v>
      </c>
      <c r="AC168" s="128">
        <f t="shared" si="52"/>
        <v>0</v>
      </c>
      <c r="AD168" s="128">
        <f t="shared" si="52"/>
        <v>0</v>
      </c>
      <c r="AE168" s="58">
        <f t="shared" si="47"/>
        <v>258000</v>
      </c>
      <c r="AF168" s="58"/>
    </row>
    <row r="169" spans="1:32">
      <c r="A169" s="159">
        <v>400</v>
      </c>
      <c r="B169" s="121" t="s">
        <v>1187</v>
      </c>
      <c r="C169" s="123" t="s">
        <v>1188</v>
      </c>
      <c r="D169" s="123" t="s">
        <v>456</v>
      </c>
      <c r="E169" s="125">
        <v>41492</v>
      </c>
      <c r="F169" s="125">
        <v>42004</v>
      </c>
      <c r="G169" s="124">
        <v>42369</v>
      </c>
      <c r="H169" s="126">
        <f t="shared" si="50"/>
        <v>1.4</v>
      </c>
      <c r="I169" s="161">
        <f t="shared" si="50"/>
        <v>1</v>
      </c>
      <c r="J169" s="126">
        <f t="shared" si="42"/>
        <v>5</v>
      </c>
      <c r="K169" s="130">
        <v>6400000</v>
      </c>
      <c r="L169" s="160">
        <v>0.2</v>
      </c>
      <c r="M169" s="131">
        <v>1792000</v>
      </c>
      <c r="N169" s="128">
        <f t="shared" si="51"/>
        <v>1280000</v>
      </c>
      <c r="O169" s="128"/>
      <c r="P169" s="128">
        <f t="shared" si="44"/>
        <v>3072000</v>
      </c>
      <c r="Q169" s="128">
        <f t="shared" si="53"/>
        <v>3328000</v>
      </c>
      <c r="R169" s="128" t="s">
        <v>456</v>
      </c>
      <c r="S169" s="158"/>
      <c r="T169" s="128">
        <f t="shared" si="45"/>
        <v>0</v>
      </c>
      <c r="U169" s="128"/>
      <c r="V169" s="128">
        <f t="shared" si="52"/>
        <v>0</v>
      </c>
      <c r="W169" s="128">
        <f t="shared" si="52"/>
        <v>0</v>
      </c>
      <c r="X169" s="128">
        <f t="shared" si="52"/>
        <v>0</v>
      </c>
      <c r="Y169" s="128">
        <f t="shared" si="52"/>
        <v>0</v>
      </c>
      <c r="Z169" s="128">
        <f t="shared" si="52"/>
        <v>0</v>
      </c>
      <c r="AA169" s="128">
        <f t="shared" si="52"/>
        <v>0</v>
      </c>
      <c r="AB169" s="128">
        <f t="shared" si="52"/>
        <v>1280000</v>
      </c>
      <c r="AC169" s="128">
        <f t="shared" si="52"/>
        <v>0</v>
      </c>
      <c r="AD169" s="128">
        <f t="shared" si="52"/>
        <v>0</v>
      </c>
      <c r="AE169" s="58">
        <f t="shared" si="47"/>
        <v>1280000</v>
      </c>
      <c r="AF169" s="58"/>
    </row>
    <row r="170" spans="1:32">
      <c r="A170" s="159">
        <v>15</v>
      </c>
      <c r="B170" s="121" t="s">
        <v>1189</v>
      </c>
      <c r="C170" s="123" t="s">
        <v>531</v>
      </c>
      <c r="D170" s="123" t="s">
        <v>456</v>
      </c>
      <c r="E170" s="125">
        <v>41562</v>
      </c>
      <c r="F170" s="125">
        <v>42004</v>
      </c>
      <c r="G170" s="124">
        <v>42369</v>
      </c>
      <c r="H170" s="126">
        <f t="shared" si="50"/>
        <v>1.2</v>
      </c>
      <c r="I170" s="161">
        <f t="shared" si="50"/>
        <v>1</v>
      </c>
      <c r="J170" s="126">
        <f>100/L170/100</f>
        <v>5</v>
      </c>
      <c r="K170" s="130">
        <v>1593750</v>
      </c>
      <c r="L170" s="160">
        <v>0.2</v>
      </c>
      <c r="M170" s="131">
        <v>382500</v>
      </c>
      <c r="N170" s="128">
        <f>IF(J170&lt;=H170,0,IF((J170-H170)&gt;=1,K170*L170*I170,K170-M170))</f>
        <v>318750</v>
      </c>
      <c r="O170" s="128"/>
      <c r="P170" s="128">
        <f>+M170+N170</f>
        <v>701250</v>
      </c>
      <c r="Q170" s="128">
        <f>+K170-P170</f>
        <v>892500</v>
      </c>
      <c r="R170" s="128" t="s">
        <v>456</v>
      </c>
      <c r="S170" s="158"/>
      <c r="T170" s="128">
        <f t="shared" si="45"/>
        <v>0</v>
      </c>
      <c r="U170" s="128"/>
      <c r="V170" s="128">
        <f t="shared" si="52"/>
        <v>0</v>
      </c>
      <c r="W170" s="128">
        <f t="shared" si="52"/>
        <v>0</v>
      </c>
      <c r="X170" s="128">
        <f t="shared" si="52"/>
        <v>0</v>
      </c>
      <c r="Y170" s="128">
        <f t="shared" si="52"/>
        <v>0</v>
      </c>
      <c r="Z170" s="128">
        <f t="shared" si="52"/>
        <v>0</v>
      </c>
      <c r="AA170" s="128">
        <f t="shared" si="52"/>
        <v>0</v>
      </c>
      <c r="AB170" s="128">
        <f t="shared" si="52"/>
        <v>318750</v>
      </c>
      <c r="AC170" s="128">
        <f t="shared" si="52"/>
        <v>0</v>
      </c>
      <c r="AD170" s="128">
        <f t="shared" si="52"/>
        <v>0</v>
      </c>
      <c r="AE170" s="58">
        <f t="shared" si="47"/>
        <v>318750</v>
      </c>
      <c r="AF170" s="58"/>
    </row>
    <row r="171" spans="1:32">
      <c r="A171" s="159">
        <v>300</v>
      </c>
      <c r="B171" s="121" t="s">
        <v>1187</v>
      </c>
      <c r="C171" s="123" t="s">
        <v>1188</v>
      </c>
      <c r="D171" s="123" t="s">
        <v>456</v>
      </c>
      <c r="E171" s="125">
        <v>41589</v>
      </c>
      <c r="F171" s="125">
        <v>42004</v>
      </c>
      <c r="G171" s="124">
        <v>42369</v>
      </c>
      <c r="H171" s="126">
        <f t="shared" si="50"/>
        <v>1.1000000000000001</v>
      </c>
      <c r="I171" s="161">
        <f t="shared" si="50"/>
        <v>1</v>
      </c>
      <c r="J171" s="126">
        <f t="shared" si="42"/>
        <v>5</v>
      </c>
      <c r="K171" s="130">
        <v>5100000</v>
      </c>
      <c r="L171" s="160">
        <v>0.2</v>
      </c>
      <c r="M171" s="131">
        <v>1122000</v>
      </c>
      <c r="N171" s="128">
        <f t="shared" si="51"/>
        <v>1020000</v>
      </c>
      <c r="O171" s="128"/>
      <c r="P171" s="128">
        <f t="shared" si="44"/>
        <v>2142000</v>
      </c>
      <c r="Q171" s="128">
        <f t="shared" si="53"/>
        <v>2958000</v>
      </c>
      <c r="R171" s="128" t="s">
        <v>456</v>
      </c>
      <c r="S171" s="158"/>
      <c r="T171" s="128">
        <f t="shared" si="45"/>
        <v>0</v>
      </c>
      <c r="U171" s="128"/>
      <c r="V171" s="128">
        <f t="shared" si="52"/>
        <v>0</v>
      </c>
      <c r="W171" s="128">
        <f t="shared" si="52"/>
        <v>0</v>
      </c>
      <c r="X171" s="128">
        <f t="shared" si="52"/>
        <v>0</v>
      </c>
      <c r="Y171" s="128">
        <f t="shared" si="52"/>
        <v>0</v>
      </c>
      <c r="Z171" s="128">
        <f t="shared" si="52"/>
        <v>0</v>
      </c>
      <c r="AA171" s="128">
        <f t="shared" si="52"/>
        <v>0</v>
      </c>
      <c r="AB171" s="128">
        <f t="shared" si="52"/>
        <v>1020000</v>
      </c>
      <c r="AC171" s="128">
        <f t="shared" si="52"/>
        <v>0</v>
      </c>
      <c r="AD171" s="128">
        <f t="shared" si="52"/>
        <v>0</v>
      </c>
      <c r="AE171" s="58">
        <f t="shared" si="47"/>
        <v>1020000</v>
      </c>
      <c r="AF171" s="58"/>
    </row>
    <row r="172" spans="1:32">
      <c r="A172" s="159">
        <v>1</v>
      </c>
      <c r="B172" s="121" t="s">
        <v>1190</v>
      </c>
      <c r="C172" s="123" t="s">
        <v>1191</v>
      </c>
      <c r="D172" s="123" t="s">
        <v>456</v>
      </c>
      <c r="E172" s="125">
        <v>41621</v>
      </c>
      <c r="F172" s="125">
        <v>42004</v>
      </c>
      <c r="G172" s="124">
        <v>42369</v>
      </c>
      <c r="H172" s="126">
        <f t="shared" ref="H172:I187" si="54">ROUND(((F172-E172)/365),1)</f>
        <v>1</v>
      </c>
      <c r="I172" s="161">
        <f t="shared" si="54"/>
        <v>1</v>
      </c>
      <c r="J172" s="126">
        <f t="shared" si="42"/>
        <v>5</v>
      </c>
      <c r="K172" s="130">
        <v>17313432.73</v>
      </c>
      <c r="L172" s="160">
        <v>0.2</v>
      </c>
      <c r="M172" s="131">
        <v>3462686.5460000001</v>
      </c>
      <c r="N172" s="128">
        <f t="shared" si="51"/>
        <v>3462686.5460000001</v>
      </c>
      <c r="O172" s="128"/>
      <c r="P172" s="128">
        <f t="shared" si="44"/>
        <v>6925373.0920000002</v>
      </c>
      <c r="Q172" s="128">
        <f t="shared" si="53"/>
        <v>10388059.638</v>
      </c>
      <c r="R172" s="128" t="s">
        <v>456</v>
      </c>
      <c r="S172" s="158"/>
      <c r="T172" s="128">
        <f t="shared" si="45"/>
        <v>0</v>
      </c>
      <c r="U172" s="128"/>
      <c r="V172" s="128">
        <f t="shared" si="52"/>
        <v>0</v>
      </c>
      <c r="W172" s="128">
        <f t="shared" si="52"/>
        <v>0</v>
      </c>
      <c r="X172" s="128">
        <f t="shared" si="52"/>
        <v>0</v>
      </c>
      <c r="Y172" s="128">
        <f t="shared" si="52"/>
        <v>0</v>
      </c>
      <c r="Z172" s="128">
        <f t="shared" si="52"/>
        <v>0</v>
      </c>
      <c r="AA172" s="128">
        <f t="shared" si="52"/>
        <v>0</v>
      </c>
      <c r="AB172" s="128">
        <f t="shared" si="52"/>
        <v>3462686.5460000001</v>
      </c>
      <c r="AC172" s="128">
        <f t="shared" si="52"/>
        <v>0</v>
      </c>
      <c r="AD172" s="128">
        <f t="shared" si="52"/>
        <v>0</v>
      </c>
      <c r="AE172" s="58">
        <f t="shared" si="47"/>
        <v>3462686.5460000001</v>
      </c>
      <c r="AF172" s="58"/>
    </row>
    <row r="173" spans="1:32">
      <c r="A173" s="159"/>
      <c r="B173" s="121" t="s">
        <v>1236</v>
      </c>
      <c r="C173" s="123" t="s">
        <v>1237</v>
      </c>
      <c r="D173" s="123" t="s">
        <v>1225</v>
      </c>
      <c r="E173" s="125">
        <v>41695</v>
      </c>
      <c r="F173" s="125">
        <v>42004</v>
      </c>
      <c r="G173" s="124">
        <v>42369</v>
      </c>
      <c r="H173" s="126">
        <f t="shared" si="54"/>
        <v>0.8</v>
      </c>
      <c r="I173" s="161">
        <f t="shared" si="54"/>
        <v>1</v>
      </c>
      <c r="J173" s="126">
        <f t="shared" si="42"/>
        <v>5</v>
      </c>
      <c r="K173" s="130">
        <v>743562</v>
      </c>
      <c r="L173" s="160">
        <v>0.2</v>
      </c>
      <c r="M173" s="131">
        <v>118969.92</v>
      </c>
      <c r="N173" s="128">
        <f t="shared" si="51"/>
        <v>148712.4</v>
      </c>
      <c r="O173" s="128"/>
      <c r="P173" s="128">
        <f t="shared" si="44"/>
        <v>267682.32</v>
      </c>
      <c r="Q173" s="128">
        <f t="shared" si="53"/>
        <v>475879.67999999999</v>
      </c>
      <c r="R173" s="128" t="s">
        <v>1225</v>
      </c>
      <c r="S173" s="158"/>
      <c r="T173" s="128">
        <f t="shared" si="45"/>
        <v>0</v>
      </c>
      <c r="U173" s="128"/>
      <c r="V173" s="128">
        <f t="shared" si="52"/>
        <v>0</v>
      </c>
      <c r="W173" s="128">
        <f t="shared" si="52"/>
        <v>0</v>
      </c>
      <c r="X173" s="128">
        <f t="shared" si="52"/>
        <v>148712.4</v>
      </c>
      <c r="Y173" s="128">
        <f t="shared" si="52"/>
        <v>0</v>
      </c>
      <c r="Z173" s="128">
        <f t="shared" si="52"/>
        <v>0</v>
      </c>
      <c r="AA173" s="128">
        <f t="shared" si="52"/>
        <v>0</v>
      </c>
      <c r="AB173" s="128">
        <f t="shared" si="52"/>
        <v>0</v>
      </c>
      <c r="AC173" s="128">
        <f t="shared" si="52"/>
        <v>0</v>
      </c>
      <c r="AD173" s="128">
        <f t="shared" si="52"/>
        <v>0</v>
      </c>
      <c r="AE173" s="58">
        <f t="shared" si="47"/>
        <v>148712.4</v>
      </c>
      <c r="AF173" s="58"/>
    </row>
    <row r="174" spans="1:32">
      <c r="A174" s="159">
        <v>1</v>
      </c>
      <c r="B174" s="121" t="s">
        <v>1238</v>
      </c>
      <c r="C174" s="123"/>
      <c r="D174" s="123" t="s">
        <v>502</v>
      </c>
      <c r="E174" s="125">
        <v>41785</v>
      </c>
      <c r="F174" s="125">
        <v>42004</v>
      </c>
      <c r="G174" s="124">
        <v>42369</v>
      </c>
      <c r="H174" s="126">
        <f t="shared" si="54"/>
        <v>0.6</v>
      </c>
      <c r="I174" s="161">
        <f t="shared" si="54"/>
        <v>1</v>
      </c>
      <c r="J174" s="126">
        <f t="shared" si="42"/>
        <v>5</v>
      </c>
      <c r="K174" s="130">
        <v>582459.69999999995</v>
      </c>
      <c r="L174" s="160">
        <v>0.2</v>
      </c>
      <c r="M174" s="131">
        <v>69895.164000000004</v>
      </c>
      <c r="N174" s="128">
        <f t="shared" si="51"/>
        <v>116491.94</v>
      </c>
      <c r="O174" s="128"/>
      <c r="P174" s="128">
        <f t="shared" si="44"/>
        <v>186387.10399999999</v>
      </c>
      <c r="Q174" s="128">
        <f t="shared" si="53"/>
        <v>396072.59599999996</v>
      </c>
      <c r="R174" s="128" t="s">
        <v>502</v>
      </c>
      <c r="S174" s="158"/>
      <c r="T174" s="128">
        <f t="shared" si="45"/>
        <v>0</v>
      </c>
      <c r="U174" s="128"/>
      <c r="V174" s="128">
        <f t="shared" si="52"/>
        <v>116491.94</v>
      </c>
      <c r="W174" s="128">
        <f t="shared" si="52"/>
        <v>0</v>
      </c>
      <c r="X174" s="128">
        <f t="shared" si="52"/>
        <v>0</v>
      </c>
      <c r="Y174" s="128">
        <f t="shared" si="52"/>
        <v>0</v>
      </c>
      <c r="Z174" s="128">
        <f t="shared" si="52"/>
        <v>0</v>
      </c>
      <c r="AA174" s="128">
        <f t="shared" si="52"/>
        <v>0</v>
      </c>
      <c r="AB174" s="128">
        <f t="shared" si="52"/>
        <v>0</v>
      </c>
      <c r="AC174" s="128">
        <f t="shared" si="52"/>
        <v>0</v>
      </c>
      <c r="AD174" s="128">
        <f t="shared" si="52"/>
        <v>0</v>
      </c>
      <c r="AE174" s="58">
        <f t="shared" si="47"/>
        <v>116491.94</v>
      </c>
      <c r="AF174" s="58"/>
    </row>
    <row r="175" spans="1:32">
      <c r="A175" s="159"/>
      <c r="B175" s="121" t="s">
        <v>1239</v>
      </c>
      <c r="C175" s="123"/>
      <c r="D175" s="123" t="s">
        <v>1224</v>
      </c>
      <c r="E175" s="125">
        <v>41798</v>
      </c>
      <c r="F175" s="125">
        <v>42004</v>
      </c>
      <c r="G175" s="124">
        <v>42369</v>
      </c>
      <c r="H175" s="126">
        <f t="shared" si="54"/>
        <v>0.6</v>
      </c>
      <c r="I175" s="161">
        <f t="shared" si="54"/>
        <v>1</v>
      </c>
      <c r="J175" s="126">
        <f t="shared" si="42"/>
        <v>5</v>
      </c>
      <c r="K175" s="130">
        <v>1286788</v>
      </c>
      <c r="L175" s="160">
        <v>0.2</v>
      </c>
      <c r="M175" s="131">
        <v>154414.56</v>
      </c>
      <c r="N175" s="128">
        <f t="shared" si="51"/>
        <v>257357.6</v>
      </c>
      <c r="O175" s="128"/>
      <c r="P175" s="128">
        <f t="shared" si="44"/>
        <v>411772.16000000003</v>
      </c>
      <c r="Q175" s="128">
        <f t="shared" si="53"/>
        <v>875015.84</v>
      </c>
      <c r="R175" s="128" t="s">
        <v>1224</v>
      </c>
      <c r="S175" s="158"/>
      <c r="T175" s="128">
        <f t="shared" si="45"/>
        <v>0</v>
      </c>
      <c r="U175" s="128">
        <f>+N175</f>
        <v>257357.6</v>
      </c>
      <c r="V175" s="128">
        <f t="shared" ref="V175:AD197" si="55">IF(ISNA(INDEX(coefficient,MATCH($R175,postes,0),MATCH(V$19,centres,0))),0,(INDEX(coefficient,MATCH($R175,postes,0),MATCH(V$19,centres,0))*$N175))</f>
        <v>0</v>
      </c>
      <c r="W175" s="128">
        <f t="shared" si="55"/>
        <v>0</v>
      </c>
      <c r="X175" s="128">
        <f t="shared" si="55"/>
        <v>0</v>
      </c>
      <c r="Y175" s="128">
        <f t="shared" si="55"/>
        <v>0</v>
      </c>
      <c r="Z175" s="128">
        <f t="shared" si="55"/>
        <v>0</v>
      </c>
      <c r="AA175" s="128">
        <f t="shared" si="55"/>
        <v>0</v>
      </c>
      <c r="AB175" s="128">
        <f t="shared" si="55"/>
        <v>0</v>
      </c>
      <c r="AC175" s="128">
        <f t="shared" si="55"/>
        <v>0</v>
      </c>
      <c r="AD175" s="128">
        <f t="shared" si="55"/>
        <v>0</v>
      </c>
      <c r="AE175" s="58">
        <f t="shared" si="47"/>
        <v>257357.6</v>
      </c>
      <c r="AF175" s="58"/>
    </row>
    <row r="176" spans="1:32">
      <c r="A176" s="159">
        <v>2</v>
      </c>
      <c r="B176" s="121" t="s">
        <v>1240</v>
      </c>
      <c r="C176" s="123" t="s">
        <v>1241</v>
      </c>
      <c r="D176" s="123" t="s">
        <v>502</v>
      </c>
      <c r="E176" s="125">
        <v>41802</v>
      </c>
      <c r="F176" s="125">
        <v>42004</v>
      </c>
      <c r="G176" s="124">
        <v>42369</v>
      </c>
      <c r="H176" s="126">
        <f t="shared" si="54"/>
        <v>0.6</v>
      </c>
      <c r="I176" s="161">
        <f t="shared" si="54"/>
        <v>1</v>
      </c>
      <c r="J176" s="126">
        <f t="shared" si="42"/>
        <v>5</v>
      </c>
      <c r="K176" s="130">
        <v>400000</v>
      </c>
      <c r="L176" s="160">
        <v>0.2</v>
      </c>
      <c r="M176" s="131">
        <v>48000</v>
      </c>
      <c r="N176" s="128">
        <f t="shared" si="51"/>
        <v>80000</v>
      </c>
      <c r="O176" s="128"/>
      <c r="P176" s="128">
        <f t="shared" si="44"/>
        <v>128000</v>
      </c>
      <c r="Q176" s="128">
        <f t="shared" si="53"/>
        <v>272000</v>
      </c>
      <c r="R176" s="128" t="s">
        <v>502</v>
      </c>
      <c r="S176" s="158"/>
      <c r="T176" s="128">
        <f t="shared" si="45"/>
        <v>0</v>
      </c>
      <c r="U176" s="128"/>
      <c r="V176" s="128">
        <f t="shared" si="55"/>
        <v>80000</v>
      </c>
      <c r="W176" s="128">
        <f t="shared" si="55"/>
        <v>0</v>
      </c>
      <c r="X176" s="128">
        <f t="shared" si="55"/>
        <v>0</v>
      </c>
      <c r="Y176" s="128">
        <f t="shared" si="55"/>
        <v>0</v>
      </c>
      <c r="Z176" s="128">
        <f t="shared" si="55"/>
        <v>0</v>
      </c>
      <c r="AA176" s="128">
        <f t="shared" si="55"/>
        <v>0</v>
      </c>
      <c r="AB176" s="128">
        <f t="shared" si="55"/>
        <v>0</v>
      </c>
      <c r="AC176" s="128">
        <f t="shared" si="55"/>
        <v>0</v>
      </c>
      <c r="AD176" s="128">
        <f t="shared" si="55"/>
        <v>0</v>
      </c>
      <c r="AE176" s="58">
        <f t="shared" si="47"/>
        <v>80000</v>
      </c>
      <c r="AF176" s="58"/>
    </row>
    <row r="177" spans="1:32">
      <c r="A177" s="159">
        <v>1</v>
      </c>
      <c r="B177" s="121" t="s">
        <v>1242</v>
      </c>
      <c r="C177" s="123" t="s">
        <v>558</v>
      </c>
      <c r="D177" s="123" t="s">
        <v>502</v>
      </c>
      <c r="E177" s="125">
        <v>41897</v>
      </c>
      <c r="F177" s="125">
        <v>42004</v>
      </c>
      <c r="G177" s="124">
        <v>42369</v>
      </c>
      <c r="H177" s="126">
        <f t="shared" si="54"/>
        <v>0.3</v>
      </c>
      <c r="I177" s="161">
        <f t="shared" si="54"/>
        <v>1</v>
      </c>
      <c r="J177" s="126">
        <f t="shared" si="42"/>
        <v>5</v>
      </c>
      <c r="K177" s="130">
        <v>3333333.33</v>
      </c>
      <c r="L177" s="160">
        <v>0.2</v>
      </c>
      <c r="M177" s="131">
        <v>199999.99980000002</v>
      </c>
      <c r="N177" s="128">
        <f t="shared" si="51"/>
        <v>666666.66600000008</v>
      </c>
      <c r="O177" s="128"/>
      <c r="P177" s="128">
        <f t="shared" si="44"/>
        <v>866666.66580000008</v>
      </c>
      <c r="Q177" s="128">
        <f t="shared" si="53"/>
        <v>2466666.6642</v>
      </c>
      <c r="R177" s="128" t="s">
        <v>502</v>
      </c>
      <c r="S177" s="158"/>
      <c r="T177" s="128">
        <f t="shared" si="45"/>
        <v>0</v>
      </c>
      <c r="U177" s="128"/>
      <c r="V177" s="128">
        <f t="shared" si="55"/>
        <v>666666.66600000008</v>
      </c>
      <c r="W177" s="128">
        <f t="shared" si="55"/>
        <v>0</v>
      </c>
      <c r="X177" s="128">
        <f t="shared" si="55"/>
        <v>0</v>
      </c>
      <c r="Y177" s="128">
        <f t="shared" si="55"/>
        <v>0</v>
      </c>
      <c r="Z177" s="128">
        <f t="shared" si="55"/>
        <v>0</v>
      </c>
      <c r="AA177" s="128">
        <f t="shared" si="55"/>
        <v>0</v>
      </c>
      <c r="AB177" s="128">
        <f t="shared" si="55"/>
        <v>0</v>
      </c>
      <c r="AC177" s="128">
        <f t="shared" si="55"/>
        <v>0</v>
      </c>
      <c r="AD177" s="128">
        <f t="shared" si="55"/>
        <v>0</v>
      </c>
      <c r="AE177" s="58">
        <f t="shared" si="47"/>
        <v>666666.66600000008</v>
      </c>
      <c r="AF177" s="58"/>
    </row>
    <row r="178" spans="1:32">
      <c r="A178" s="159">
        <v>2</v>
      </c>
      <c r="B178" s="121" t="s">
        <v>1243</v>
      </c>
      <c r="C178" s="123" t="s">
        <v>1244</v>
      </c>
      <c r="D178" s="123" t="s">
        <v>1245</v>
      </c>
      <c r="E178" s="125">
        <v>41992</v>
      </c>
      <c r="F178" s="125">
        <v>42004</v>
      </c>
      <c r="G178" s="124">
        <v>42369</v>
      </c>
      <c r="H178" s="126">
        <f t="shared" si="54"/>
        <v>0</v>
      </c>
      <c r="I178" s="161">
        <f t="shared" si="54"/>
        <v>1</v>
      </c>
      <c r="J178" s="126">
        <f t="shared" si="42"/>
        <v>5</v>
      </c>
      <c r="K178" s="130">
        <v>5678811.1399999997</v>
      </c>
      <c r="L178" s="160">
        <v>0.2</v>
      </c>
      <c r="M178" s="131">
        <v>0</v>
      </c>
      <c r="N178" s="128">
        <f t="shared" si="51"/>
        <v>1135762.2279999999</v>
      </c>
      <c r="O178" s="128"/>
      <c r="P178" s="128">
        <f t="shared" si="44"/>
        <v>1135762.2279999999</v>
      </c>
      <c r="Q178" s="128">
        <f t="shared" si="53"/>
        <v>4543048.9119999995</v>
      </c>
      <c r="R178" s="128" t="s">
        <v>1245</v>
      </c>
      <c r="S178" s="158"/>
      <c r="T178" s="128">
        <f t="shared" si="45"/>
        <v>0</v>
      </c>
      <c r="U178" s="128"/>
      <c r="V178" s="128">
        <f t="shared" si="55"/>
        <v>0</v>
      </c>
      <c r="W178" s="128">
        <f t="shared" si="55"/>
        <v>0</v>
      </c>
      <c r="X178" s="128">
        <f t="shared" si="55"/>
        <v>0</v>
      </c>
      <c r="Y178" s="128">
        <f t="shared" si="55"/>
        <v>0</v>
      </c>
      <c r="Z178" s="128">
        <f t="shared" si="55"/>
        <v>0</v>
      </c>
      <c r="AA178" s="128">
        <f t="shared" si="55"/>
        <v>0</v>
      </c>
      <c r="AB178" s="128">
        <f t="shared" si="55"/>
        <v>0</v>
      </c>
      <c r="AC178" s="128">
        <f t="shared" si="55"/>
        <v>0</v>
      </c>
      <c r="AD178" s="128">
        <f t="shared" si="55"/>
        <v>0</v>
      </c>
      <c r="AE178" s="58">
        <f t="shared" si="47"/>
        <v>0</v>
      </c>
      <c r="AF178" s="58"/>
    </row>
    <row r="179" spans="1:32">
      <c r="A179" s="159">
        <v>1</v>
      </c>
      <c r="B179" s="121" t="s">
        <v>1246</v>
      </c>
      <c r="C179" s="123" t="s">
        <v>1247</v>
      </c>
      <c r="D179" s="123" t="s">
        <v>502</v>
      </c>
      <c r="E179" s="125">
        <v>41990</v>
      </c>
      <c r="F179" s="125">
        <v>42004</v>
      </c>
      <c r="G179" s="124">
        <v>42369</v>
      </c>
      <c r="H179" s="126">
        <f t="shared" si="54"/>
        <v>0</v>
      </c>
      <c r="I179" s="161">
        <f t="shared" si="54"/>
        <v>1</v>
      </c>
      <c r="J179" s="126">
        <f t="shared" si="42"/>
        <v>5</v>
      </c>
      <c r="K179" s="130">
        <f>670000+5205235.44</f>
        <v>5875235.4400000004</v>
      </c>
      <c r="L179" s="160">
        <v>0.2</v>
      </c>
      <c r="M179" s="131">
        <v>0</v>
      </c>
      <c r="N179" s="128">
        <f t="shared" si="51"/>
        <v>1175047.0880000002</v>
      </c>
      <c r="O179" s="128"/>
      <c r="P179" s="128">
        <f t="shared" si="44"/>
        <v>1175047.0880000002</v>
      </c>
      <c r="Q179" s="128">
        <f t="shared" si="53"/>
        <v>4700188.352</v>
      </c>
      <c r="R179" s="128" t="s">
        <v>502</v>
      </c>
      <c r="S179" s="158"/>
      <c r="T179" s="128">
        <f t="shared" si="45"/>
        <v>0</v>
      </c>
      <c r="U179" s="128"/>
      <c r="V179" s="128">
        <f t="shared" si="55"/>
        <v>1175047.0880000002</v>
      </c>
      <c r="W179" s="128">
        <f t="shared" si="55"/>
        <v>0</v>
      </c>
      <c r="X179" s="128">
        <f t="shared" si="55"/>
        <v>0</v>
      </c>
      <c r="Y179" s="128">
        <f t="shared" si="55"/>
        <v>0</v>
      </c>
      <c r="Z179" s="128">
        <f t="shared" si="55"/>
        <v>0</v>
      </c>
      <c r="AA179" s="128">
        <f t="shared" si="55"/>
        <v>0</v>
      </c>
      <c r="AB179" s="128">
        <f t="shared" si="55"/>
        <v>0</v>
      </c>
      <c r="AC179" s="128">
        <f t="shared" si="55"/>
        <v>0</v>
      </c>
      <c r="AD179" s="128">
        <f t="shared" si="55"/>
        <v>0</v>
      </c>
      <c r="AE179" s="58">
        <f t="shared" si="47"/>
        <v>1175047.0880000002</v>
      </c>
      <c r="AF179" s="58"/>
    </row>
    <row r="180" spans="1:32">
      <c r="A180" s="159">
        <v>1</v>
      </c>
      <c r="B180" s="121" t="s">
        <v>1248</v>
      </c>
      <c r="C180" s="123" t="s">
        <v>519</v>
      </c>
      <c r="D180" s="123" t="s">
        <v>475</v>
      </c>
      <c r="E180" s="125">
        <v>41913</v>
      </c>
      <c r="F180" s="125">
        <v>42004</v>
      </c>
      <c r="G180" s="124">
        <v>42369</v>
      </c>
      <c r="H180" s="126">
        <f t="shared" si="54"/>
        <v>0.2</v>
      </c>
      <c r="I180" s="161">
        <f t="shared" si="54"/>
        <v>1</v>
      </c>
      <c r="J180" s="126">
        <f t="shared" si="42"/>
        <v>5</v>
      </c>
      <c r="K180" s="130">
        <v>11324166.67</v>
      </c>
      <c r="L180" s="160">
        <v>0.2</v>
      </c>
      <c r="M180" s="131">
        <v>452966.66680000006</v>
      </c>
      <c r="N180" s="128">
        <f t="shared" si="51"/>
        <v>2264833.3340000003</v>
      </c>
      <c r="O180" s="128"/>
      <c r="P180" s="128">
        <f t="shared" si="44"/>
        <v>2717800.0008000005</v>
      </c>
      <c r="Q180" s="128">
        <f t="shared" si="53"/>
        <v>8606366.6691999994</v>
      </c>
      <c r="R180" s="128" t="s">
        <v>538</v>
      </c>
      <c r="S180" s="158"/>
      <c r="T180" s="128">
        <f t="shared" si="45"/>
        <v>2264833.3340000003</v>
      </c>
      <c r="U180" s="128"/>
      <c r="V180" s="128">
        <f t="shared" si="55"/>
        <v>0</v>
      </c>
      <c r="W180" s="128">
        <f t="shared" si="55"/>
        <v>0</v>
      </c>
      <c r="X180" s="128">
        <f t="shared" si="55"/>
        <v>0</v>
      </c>
      <c r="Y180" s="128">
        <f t="shared" si="55"/>
        <v>0</v>
      </c>
      <c r="Z180" s="128">
        <f t="shared" si="55"/>
        <v>0</v>
      </c>
      <c r="AA180" s="128">
        <f t="shared" si="55"/>
        <v>0</v>
      </c>
      <c r="AB180" s="128">
        <f t="shared" si="55"/>
        <v>0</v>
      </c>
      <c r="AC180" s="128">
        <f t="shared" si="55"/>
        <v>0</v>
      </c>
      <c r="AD180" s="128">
        <f t="shared" si="55"/>
        <v>0</v>
      </c>
      <c r="AE180" s="58">
        <f t="shared" si="47"/>
        <v>2264833.3340000003</v>
      </c>
      <c r="AF180" s="58"/>
    </row>
    <row r="181" spans="1:32">
      <c r="A181" s="159">
        <v>1</v>
      </c>
      <c r="B181" s="121" t="s">
        <v>1249</v>
      </c>
      <c r="C181" s="123" t="s">
        <v>558</v>
      </c>
      <c r="D181" s="123" t="s">
        <v>502</v>
      </c>
      <c r="E181" s="125">
        <v>41928</v>
      </c>
      <c r="F181" s="125">
        <v>42004</v>
      </c>
      <c r="G181" s="124">
        <v>42369</v>
      </c>
      <c r="H181" s="126">
        <f t="shared" si="54"/>
        <v>0.2</v>
      </c>
      <c r="I181" s="161">
        <f t="shared" si="54"/>
        <v>1</v>
      </c>
      <c r="J181" s="126">
        <f t="shared" si="42"/>
        <v>5</v>
      </c>
      <c r="K181" s="130">
        <v>708333.33</v>
      </c>
      <c r="L181" s="160">
        <v>0.2</v>
      </c>
      <c r="M181" s="131">
        <v>28333.333200000001</v>
      </c>
      <c r="N181" s="128">
        <f t="shared" si="51"/>
        <v>141666.666</v>
      </c>
      <c r="O181" s="128"/>
      <c r="P181" s="128">
        <f t="shared" si="44"/>
        <v>169999.99919999999</v>
      </c>
      <c r="Q181" s="128">
        <f t="shared" si="53"/>
        <v>538333.3308</v>
      </c>
      <c r="R181" s="128" t="s">
        <v>502</v>
      </c>
      <c r="S181" s="158"/>
      <c r="T181" s="128">
        <f t="shared" si="45"/>
        <v>0</v>
      </c>
      <c r="U181" s="128"/>
      <c r="V181" s="128">
        <f t="shared" si="55"/>
        <v>141666.666</v>
      </c>
      <c r="W181" s="128">
        <f t="shared" si="55"/>
        <v>0</v>
      </c>
      <c r="X181" s="128">
        <f t="shared" si="55"/>
        <v>0</v>
      </c>
      <c r="Y181" s="128">
        <f t="shared" si="55"/>
        <v>0</v>
      </c>
      <c r="Z181" s="128">
        <f t="shared" si="55"/>
        <v>0</v>
      </c>
      <c r="AA181" s="128">
        <f t="shared" si="55"/>
        <v>0</v>
      </c>
      <c r="AB181" s="128">
        <f t="shared" si="55"/>
        <v>0</v>
      </c>
      <c r="AC181" s="128">
        <f t="shared" si="55"/>
        <v>0</v>
      </c>
      <c r="AD181" s="128">
        <f t="shared" si="55"/>
        <v>0</v>
      </c>
      <c r="AE181" s="58">
        <f t="shared" si="47"/>
        <v>141666.666</v>
      </c>
      <c r="AF181" s="58"/>
    </row>
    <row r="182" spans="1:32">
      <c r="A182" s="159">
        <v>1</v>
      </c>
      <c r="B182" s="121" t="s">
        <v>1312</v>
      </c>
      <c r="C182" s="123" t="s">
        <v>519</v>
      </c>
      <c r="D182" s="123" t="s">
        <v>164</v>
      </c>
      <c r="E182" s="125">
        <v>42013</v>
      </c>
      <c r="F182" s="125">
        <v>42013</v>
      </c>
      <c r="G182" s="124">
        <v>42369</v>
      </c>
      <c r="H182" s="126">
        <f t="shared" si="54"/>
        <v>0</v>
      </c>
      <c r="I182" s="161">
        <f t="shared" si="54"/>
        <v>1</v>
      </c>
      <c r="J182" s="126">
        <f>100/L182/100</f>
        <v>5</v>
      </c>
      <c r="K182" s="130">
        <v>507750</v>
      </c>
      <c r="L182" s="160">
        <v>0.2</v>
      </c>
      <c r="M182" s="131"/>
      <c r="N182" s="128">
        <f>IF(J182&lt;=H182,0,IF((J182-H182)&gt;=1,K182*L182*I182,K182-M182))</f>
        <v>101550</v>
      </c>
      <c r="O182" s="128"/>
      <c r="P182" s="128">
        <f>+M182+N182</f>
        <v>101550</v>
      </c>
      <c r="Q182" s="128">
        <f>+K182-P182</f>
        <v>406200</v>
      </c>
      <c r="R182" s="128" t="s">
        <v>164</v>
      </c>
      <c r="S182" s="158"/>
      <c r="T182" s="128">
        <f t="shared" si="45"/>
        <v>0</v>
      </c>
      <c r="U182" s="128"/>
      <c r="V182" s="128">
        <f t="shared" si="55"/>
        <v>0</v>
      </c>
      <c r="W182" s="128">
        <f t="shared" si="55"/>
        <v>0</v>
      </c>
      <c r="X182" s="128">
        <f t="shared" si="55"/>
        <v>0</v>
      </c>
      <c r="Y182" s="128">
        <f t="shared" si="55"/>
        <v>101550</v>
      </c>
      <c r="Z182" s="128">
        <f t="shared" si="55"/>
        <v>0</v>
      </c>
      <c r="AA182" s="128">
        <f t="shared" si="55"/>
        <v>0</v>
      </c>
      <c r="AB182" s="128">
        <f t="shared" si="55"/>
        <v>0</v>
      </c>
      <c r="AC182" s="128">
        <f t="shared" si="55"/>
        <v>0</v>
      </c>
      <c r="AD182" s="128">
        <f t="shared" si="55"/>
        <v>0</v>
      </c>
      <c r="AE182" s="58">
        <f t="shared" si="47"/>
        <v>101550</v>
      </c>
      <c r="AF182" s="58"/>
    </row>
    <row r="183" spans="1:32">
      <c r="A183" s="159">
        <v>88</v>
      </c>
      <c r="B183" s="121" t="s">
        <v>1313</v>
      </c>
      <c r="C183" s="123" t="s">
        <v>1314</v>
      </c>
      <c r="D183" s="123" t="s">
        <v>502</v>
      </c>
      <c r="E183" s="125">
        <v>42299</v>
      </c>
      <c r="F183" s="125">
        <v>42299</v>
      </c>
      <c r="G183" s="124">
        <v>42369</v>
      </c>
      <c r="H183" s="126">
        <f t="shared" si="54"/>
        <v>0</v>
      </c>
      <c r="I183" s="161">
        <f t="shared" si="54"/>
        <v>0.2</v>
      </c>
      <c r="J183" s="126">
        <f>100/L183/100</f>
        <v>5</v>
      </c>
      <c r="K183" s="130">
        <v>7948793.0999999996</v>
      </c>
      <c r="L183" s="160">
        <v>0.2</v>
      </c>
      <c r="M183" s="131"/>
      <c r="N183" s="128">
        <f>IF(J183&lt;=H183,0,IF((J183-H183)&gt;=1,K183*L183*I183,K183-M183))</f>
        <v>317951.72400000005</v>
      </c>
      <c r="O183" s="128"/>
      <c r="P183" s="128">
        <f>+M183+N183</f>
        <v>317951.72400000005</v>
      </c>
      <c r="Q183" s="128">
        <f>+K183-P183</f>
        <v>7630841.3759999992</v>
      </c>
      <c r="R183" s="128" t="s">
        <v>502</v>
      </c>
      <c r="S183" s="158"/>
      <c r="T183" s="128">
        <f t="shared" si="45"/>
        <v>0</v>
      </c>
      <c r="U183" s="128"/>
      <c r="V183" s="128">
        <f t="shared" si="55"/>
        <v>317951.72400000005</v>
      </c>
      <c r="W183" s="128">
        <f t="shared" si="55"/>
        <v>0</v>
      </c>
      <c r="X183" s="128">
        <f t="shared" si="55"/>
        <v>0</v>
      </c>
      <c r="Y183" s="128">
        <f t="shared" si="55"/>
        <v>0</v>
      </c>
      <c r="Z183" s="128">
        <f t="shared" si="55"/>
        <v>0</v>
      </c>
      <c r="AA183" s="128">
        <f t="shared" si="55"/>
        <v>0</v>
      </c>
      <c r="AB183" s="128">
        <f t="shared" si="55"/>
        <v>0</v>
      </c>
      <c r="AC183" s="128">
        <f t="shared" si="55"/>
        <v>0</v>
      </c>
      <c r="AD183" s="128">
        <f t="shared" si="55"/>
        <v>0</v>
      </c>
      <c r="AE183" s="58">
        <f t="shared" si="47"/>
        <v>317951.72400000005</v>
      </c>
      <c r="AF183" s="58"/>
    </row>
    <row r="184" spans="1:32">
      <c r="A184" s="159">
        <v>1</v>
      </c>
      <c r="B184" s="121" t="s">
        <v>1315</v>
      </c>
      <c r="C184" s="123" t="s">
        <v>1316</v>
      </c>
      <c r="D184" s="123" t="s">
        <v>1303</v>
      </c>
      <c r="E184" s="125">
        <v>42075</v>
      </c>
      <c r="F184" s="125">
        <v>42075</v>
      </c>
      <c r="G184" s="124">
        <v>42369</v>
      </c>
      <c r="H184" s="126">
        <f t="shared" si="54"/>
        <v>0</v>
      </c>
      <c r="I184" s="161">
        <f t="shared" si="54"/>
        <v>0.8</v>
      </c>
      <c r="J184" s="126">
        <f>100/L184/100</f>
        <v>5</v>
      </c>
      <c r="K184" s="130">
        <v>7104833.3300000001</v>
      </c>
      <c r="L184" s="160">
        <v>0.2</v>
      </c>
      <c r="M184" s="131"/>
      <c r="N184" s="128">
        <f>IF(J184&lt;=H184,0,IF((J184-H184)&gt;=1,K184*L184*I184,K184-M184))</f>
        <v>1136773.3328000002</v>
      </c>
      <c r="O184" s="128"/>
      <c r="P184" s="128">
        <f>+M184+N184</f>
        <v>1136773.3328000002</v>
      </c>
      <c r="Q184" s="128">
        <f>+K184-P184</f>
        <v>5968059.9972000001</v>
      </c>
      <c r="R184" s="128" t="s">
        <v>1303</v>
      </c>
      <c r="S184" s="158"/>
      <c r="T184" s="128">
        <f t="shared" si="45"/>
        <v>0</v>
      </c>
      <c r="U184" s="128"/>
      <c r="V184" s="128">
        <f t="shared" si="55"/>
        <v>0</v>
      </c>
      <c r="W184" s="128">
        <f t="shared" si="55"/>
        <v>0</v>
      </c>
      <c r="X184" s="128">
        <f t="shared" si="55"/>
        <v>0</v>
      </c>
      <c r="Y184" s="128">
        <f t="shared" si="55"/>
        <v>0</v>
      </c>
      <c r="Z184" s="128">
        <f t="shared" si="55"/>
        <v>0</v>
      </c>
      <c r="AA184" s="128">
        <f t="shared" si="55"/>
        <v>0</v>
      </c>
      <c r="AB184" s="128">
        <f t="shared" si="55"/>
        <v>0</v>
      </c>
      <c r="AC184" s="128">
        <f t="shared" si="55"/>
        <v>0</v>
      </c>
      <c r="AD184" s="128">
        <f t="shared" si="55"/>
        <v>0</v>
      </c>
      <c r="AE184" s="58">
        <f t="shared" si="47"/>
        <v>0</v>
      </c>
      <c r="AF184" s="58"/>
    </row>
    <row r="185" spans="1:32">
      <c r="A185" s="159">
        <v>1</v>
      </c>
      <c r="B185" s="121" t="s">
        <v>1317</v>
      </c>
      <c r="C185" s="123" t="s">
        <v>1318</v>
      </c>
      <c r="D185" s="123" t="s">
        <v>1303</v>
      </c>
      <c r="E185" s="125">
        <v>42080</v>
      </c>
      <c r="F185" s="125">
        <v>42080</v>
      </c>
      <c r="G185" s="124">
        <v>42369</v>
      </c>
      <c r="H185" s="126">
        <f t="shared" si="54"/>
        <v>0</v>
      </c>
      <c r="I185" s="161">
        <f t="shared" si="54"/>
        <v>0.8</v>
      </c>
      <c r="J185" s="126">
        <f t="shared" ref="J185:J197" si="56">100/L185/100</f>
        <v>5</v>
      </c>
      <c r="K185" s="130">
        <v>63000000</v>
      </c>
      <c r="L185" s="160">
        <v>0.2</v>
      </c>
      <c r="M185" s="131"/>
      <c r="N185" s="128">
        <f t="shared" ref="N185:N198" si="57">IF(J185&lt;=H185,0,IF((J185-H185)&gt;=1,K185*L185*I185,K185-M185))</f>
        <v>10080000</v>
      </c>
      <c r="O185" s="128"/>
      <c r="P185" s="128">
        <f t="shared" ref="P185:P198" si="58">+M185+N185</f>
        <v>10080000</v>
      </c>
      <c r="Q185" s="128">
        <f t="shared" ref="Q185:Q198" si="59">+K185-P185</f>
        <v>52920000</v>
      </c>
      <c r="R185" s="128" t="s">
        <v>1303</v>
      </c>
      <c r="S185" s="158"/>
      <c r="T185" s="128">
        <f t="shared" si="45"/>
        <v>0</v>
      </c>
      <c r="U185" s="128"/>
      <c r="V185" s="128">
        <f t="shared" si="55"/>
        <v>0</v>
      </c>
      <c r="W185" s="128">
        <f t="shared" si="55"/>
        <v>0</v>
      </c>
      <c r="X185" s="128">
        <f t="shared" si="55"/>
        <v>0</v>
      </c>
      <c r="Y185" s="128">
        <f t="shared" si="55"/>
        <v>0</v>
      </c>
      <c r="Z185" s="128">
        <f t="shared" si="55"/>
        <v>0</v>
      </c>
      <c r="AA185" s="128">
        <f t="shared" si="55"/>
        <v>0</v>
      </c>
      <c r="AB185" s="128">
        <f t="shared" si="55"/>
        <v>0</v>
      </c>
      <c r="AC185" s="128">
        <f t="shared" si="55"/>
        <v>0</v>
      </c>
      <c r="AD185" s="128">
        <f t="shared" si="55"/>
        <v>0</v>
      </c>
      <c r="AE185" s="58">
        <f t="shared" si="47"/>
        <v>0</v>
      </c>
      <c r="AF185" s="58"/>
    </row>
    <row r="186" spans="1:32">
      <c r="A186" s="159">
        <v>1</v>
      </c>
      <c r="B186" s="121" t="s">
        <v>1319</v>
      </c>
      <c r="C186" s="123" t="s">
        <v>1244</v>
      </c>
      <c r="D186" s="123" t="s">
        <v>502</v>
      </c>
      <c r="E186" s="125">
        <v>42283</v>
      </c>
      <c r="F186" s="125">
        <v>42283</v>
      </c>
      <c r="G186" s="124">
        <v>42369</v>
      </c>
      <c r="H186" s="126">
        <f t="shared" si="54"/>
        <v>0</v>
      </c>
      <c r="I186" s="161">
        <f t="shared" si="54"/>
        <v>0.2</v>
      </c>
      <c r="J186" s="126">
        <f t="shared" si="56"/>
        <v>5</v>
      </c>
      <c r="K186" s="130">
        <v>14263911.189999999</v>
      </c>
      <c r="L186" s="160">
        <v>0.2</v>
      </c>
      <c r="M186" s="131"/>
      <c r="N186" s="128">
        <f t="shared" si="57"/>
        <v>570556.44759999996</v>
      </c>
      <c r="O186" s="128"/>
      <c r="P186" s="128">
        <f t="shared" si="58"/>
        <v>570556.44759999996</v>
      </c>
      <c r="Q186" s="128">
        <f t="shared" si="59"/>
        <v>13693354.7424</v>
      </c>
      <c r="R186" s="128" t="s">
        <v>502</v>
      </c>
      <c r="S186" s="158"/>
      <c r="T186" s="128">
        <f t="shared" si="45"/>
        <v>0</v>
      </c>
      <c r="U186" s="128"/>
      <c r="V186" s="128">
        <f t="shared" si="55"/>
        <v>570556.44759999996</v>
      </c>
      <c r="W186" s="128">
        <f t="shared" si="55"/>
        <v>0</v>
      </c>
      <c r="X186" s="128">
        <f t="shared" si="55"/>
        <v>0</v>
      </c>
      <c r="Y186" s="128">
        <f t="shared" si="55"/>
        <v>0</v>
      </c>
      <c r="Z186" s="128">
        <f t="shared" si="55"/>
        <v>0</v>
      </c>
      <c r="AA186" s="128">
        <f t="shared" si="55"/>
        <v>0</v>
      </c>
      <c r="AB186" s="128">
        <f t="shared" si="55"/>
        <v>0</v>
      </c>
      <c r="AC186" s="128">
        <f t="shared" si="55"/>
        <v>0</v>
      </c>
      <c r="AD186" s="128">
        <f t="shared" si="55"/>
        <v>0</v>
      </c>
      <c r="AE186" s="58">
        <f t="shared" si="47"/>
        <v>570556.44759999996</v>
      </c>
      <c r="AF186" s="58"/>
    </row>
    <row r="187" spans="1:32">
      <c r="A187" s="159"/>
      <c r="B187" s="121" t="s">
        <v>1320</v>
      </c>
      <c r="C187" s="123" t="s">
        <v>1321</v>
      </c>
      <c r="D187" s="123" t="s">
        <v>502</v>
      </c>
      <c r="E187" s="125">
        <v>42283</v>
      </c>
      <c r="F187" s="125">
        <v>42283</v>
      </c>
      <c r="G187" s="124">
        <v>42369</v>
      </c>
      <c r="H187" s="126">
        <f t="shared" si="54"/>
        <v>0</v>
      </c>
      <c r="I187" s="161">
        <f t="shared" si="54"/>
        <v>0.2</v>
      </c>
      <c r="J187" s="126">
        <f t="shared" si="56"/>
        <v>5</v>
      </c>
      <c r="K187" s="130">
        <v>13525387.539999999</v>
      </c>
      <c r="L187" s="160">
        <v>0.2</v>
      </c>
      <c r="M187" s="131"/>
      <c r="N187" s="128">
        <f t="shared" si="57"/>
        <v>541015.50159999996</v>
      </c>
      <c r="O187" s="128"/>
      <c r="P187" s="128">
        <f t="shared" si="58"/>
        <v>541015.50159999996</v>
      </c>
      <c r="Q187" s="128">
        <f t="shared" si="59"/>
        <v>12984372.0384</v>
      </c>
      <c r="R187" s="128" t="s">
        <v>502</v>
      </c>
      <c r="S187" s="158"/>
      <c r="T187" s="128">
        <f t="shared" si="45"/>
        <v>0</v>
      </c>
      <c r="U187" s="128"/>
      <c r="V187" s="128">
        <f t="shared" si="55"/>
        <v>541015.50159999996</v>
      </c>
      <c r="W187" s="128">
        <f t="shared" si="55"/>
        <v>0</v>
      </c>
      <c r="X187" s="128">
        <f t="shared" si="55"/>
        <v>0</v>
      </c>
      <c r="Y187" s="128">
        <f t="shared" si="55"/>
        <v>0</v>
      </c>
      <c r="Z187" s="128">
        <f t="shared" si="55"/>
        <v>0</v>
      </c>
      <c r="AA187" s="128">
        <f t="shared" si="55"/>
        <v>0</v>
      </c>
      <c r="AB187" s="128">
        <f t="shared" si="55"/>
        <v>0</v>
      </c>
      <c r="AC187" s="128">
        <f t="shared" si="55"/>
        <v>0</v>
      </c>
      <c r="AD187" s="128">
        <f t="shared" si="55"/>
        <v>0</v>
      </c>
      <c r="AE187" s="58">
        <f t="shared" si="47"/>
        <v>541015.50159999996</v>
      </c>
      <c r="AF187" s="58"/>
    </row>
    <row r="188" spans="1:32">
      <c r="A188" s="159">
        <v>47</v>
      </c>
      <c r="B188" s="121" t="s">
        <v>1322</v>
      </c>
      <c r="C188" s="123" t="s">
        <v>1323</v>
      </c>
      <c r="D188" s="123" t="s">
        <v>502</v>
      </c>
      <c r="E188" s="125">
        <v>42185</v>
      </c>
      <c r="F188" s="125">
        <v>42185</v>
      </c>
      <c r="G188" s="124">
        <v>42369</v>
      </c>
      <c r="H188" s="126">
        <f t="shared" ref="H188:I197" si="60">ROUND(((F188-E188)/365),1)</f>
        <v>0</v>
      </c>
      <c r="I188" s="161">
        <f t="shared" si="60"/>
        <v>0.5</v>
      </c>
      <c r="J188" s="126">
        <f t="shared" si="56"/>
        <v>5</v>
      </c>
      <c r="K188" s="130">
        <v>2820000</v>
      </c>
      <c r="L188" s="160">
        <v>0.2</v>
      </c>
      <c r="M188" s="131"/>
      <c r="N188" s="128">
        <f t="shared" si="57"/>
        <v>282000</v>
      </c>
      <c r="O188" s="128"/>
      <c r="P188" s="128">
        <f t="shared" si="58"/>
        <v>282000</v>
      </c>
      <c r="Q188" s="128">
        <f t="shared" si="59"/>
        <v>2538000</v>
      </c>
      <c r="R188" s="128" t="s">
        <v>502</v>
      </c>
      <c r="S188" s="158"/>
      <c r="T188" s="128">
        <f t="shared" si="45"/>
        <v>0</v>
      </c>
      <c r="U188" s="128"/>
      <c r="V188" s="128">
        <f t="shared" si="55"/>
        <v>282000</v>
      </c>
      <c r="W188" s="128">
        <f t="shared" si="55"/>
        <v>0</v>
      </c>
      <c r="X188" s="128">
        <f t="shared" si="55"/>
        <v>0</v>
      </c>
      <c r="Y188" s="128">
        <f t="shared" si="55"/>
        <v>0</v>
      </c>
      <c r="Z188" s="128">
        <f t="shared" si="55"/>
        <v>0</v>
      </c>
      <c r="AA188" s="128">
        <f t="shared" si="55"/>
        <v>0</v>
      </c>
      <c r="AB188" s="128">
        <f t="shared" si="55"/>
        <v>0</v>
      </c>
      <c r="AC188" s="128">
        <f t="shared" si="55"/>
        <v>0</v>
      </c>
      <c r="AD188" s="128">
        <f t="shared" si="55"/>
        <v>0</v>
      </c>
      <c r="AE188" s="58">
        <f t="shared" si="47"/>
        <v>282000</v>
      </c>
      <c r="AF188" s="58"/>
    </row>
    <row r="189" spans="1:32">
      <c r="A189" s="159">
        <v>1</v>
      </c>
      <c r="B189" s="121" t="s">
        <v>1324</v>
      </c>
      <c r="C189" s="123" t="s">
        <v>1325</v>
      </c>
      <c r="D189" s="123" t="s">
        <v>1303</v>
      </c>
      <c r="E189" s="125">
        <v>42142</v>
      </c>
      <c r="F189" s="125">
        <v>42142</v>
      </c>
      <c r="G189" s="124">
        <v>42369</v>
      </c>
      <c r="H189" s="126">
        <f>ROUND(((F189-E189)/365),1)</f>
        <v>0</v>
      </c>
      <c r="I189" s="161">
        <f>ROUND(((G189-F189)/365),1)</f>
        <v>0.6</v>
      </c>
      <c r="J189" s="126">
        <f>100/L189/100</f>
        <v>5</v>
      </c>
      <c r="K189" s="130">
        <v>700000</v>
      </c>
      <c r="L189" s="160">
        <v>0.2</v>
      </c>
      <c r="M189" s="131"/>
      <c r="N189" s="128">
        <f t="shared" si="57"/>
        <v>84000</v>
      </c>
      <c r="O189" s="128"/>
      <c r="P189" s="128">
        <f t="shared" si="58"/>
        <v>84000</v>
      </c>
      <c r="Q189" s="128">
        <f t="shared" si="59"/>
        <v>616000</v>
      </c>
      <c r="R189" s="128" t="s">
        <v>1303</v>
      </c>
      <c r="S189" s="158"/>
      <c r="T189" s="128">
        <f t="shared" si="45"/>
        <v>0</v>
      </c>
      <c r="U189" s="128"/>
      <c r="V189" s="128">
        <f t="shared" si="55"/>
        <v>0</v>
      </c>
      <c r="W189" s="128">
        <f t="shared" si="55"/>
        <v>0</v>
      </c>
      <c r="X189" s="128">
        <f t="shared" si="55"/>
        <v>0</v>
      </c>
      <c r="Y189" s="128">
        <f t="shared" si="55"/>
        <v>0</v>
      </c>
      <c r="Z189" s="128">
        <f t="shared" si="55"/>
        <v>0</v>
      </c>
      <c r="AA189" s="128">
        <f t="shared" si="55"/>
        <v>0</v>
      </c>
      <c r="AB189" s="128">
        <f t="shared" si="55"/>
        <v>0</v>
      </c>
      <c r="AC189" s="128">
        <f t="shared" si="55"/>
        <v>0</v>
      </c>
      <c r="AD189" s="128">
        <f t="shared" si="55"/>
        <v>0</v>
      </c>
      <c r="AE189" s="58">
        <f t="shared" si="47"/>
        <v>0</v>
      </c>
      <c r="AF189" s="58"/>
    </row>
    <row r="190" spans="1:32">
      <c r="A190" s="159">
        <v>1</v>
      </c>
      <c r="B190" s="121" t="s">
        <v>1326</v>
      </c>
      <c r="C190" s="123" t="s">
        <v>1327</v>
      </c>
      <c r="D190" s="123" t="s">
        <v>1303</v>
      </c>
      <c r="E190" s="125">
        <v>42150</v>
      </c>
      <c r="F190" s="125">
        <v>42150</v>
      </c>
      <c r="G190" s="124">
        <v>42369</v>
      </c>
      <c r="H190" s="126">
        <f t="shared" si="60"/>
        <v>0</v>
      </c>
      <c r="I190" s="161">
        <f t="shared" si="60"/>
        <v>0.6</v>
      </c>
      <c r="J190" s="126">
        <f t="shared" si="56"/>
        <v>5</v>
      </c>
      <c r="K190" s="130">
        <v>1356750</v>
      </c>
      <c r="L190" s="160">
        <v>0.2</v>
      </c>
      <c r="M190" s="131"/>
      <c r="N190" s="128">
        <f t="shared" si="57"/>
        <v>162810</v>
      </c>
      <c r="O190" s="128"/>
      <c r="P190" s="128">
        <f t="shared" si="58"/>
        <v>162810</v>
      </c>
      <c r="Q190" s="128">
        <f t="shared" si="59"/>
        <v>1193940</v>
      </c>
      <c r="R190" s="128" t="s">
        <v>1303</v>
      </c>
      <c r="S190" s="158"/>
      <c r="T190" s="128">
        <f t="shared" si="45"/>
        <v>0</v>
      </c>
      <c r="U190" s="128"/>
      <c r="V190" s="128">
        <f t="shared" si="55"/>
        <v>0</v>
      </c>
      <c r="W190" s="128">
        <f t="shared" si="55"/>
        <v>0</v>
      </c>
      <c r="X190" s="128">
        <f t="shared" si="55"/>
        <v>0</v>
      </c>
      <c r="Y190" s="128">
        <f t="shared" si="55"/>
        <v>0</v>
      </c>
      <c r="Z190" s="128">
        <f t="shared" si="55"/>
        <v>0</v>
      </c>
      <c r="AA190" s="128">
        <f t="shared" si="55"/>
        <v>0</v>
      </c>
      <c r="AB190" s="128">
        <f t="shared" si="55"/>
        <v>0</v>
      </c>
      <c r="AC190" s="128">
        <f t="shared" si="55"/>
        <v>0</v>
      </c>
      <c r="AD190" s="128">
        <f t="shared" si="55"/>
        <v>0</v>
      </c>
      <c r="AE190" s="58">
        <f t="shared" si="47"/>
        <v>0</v>
      </c>
      <c r="AF190" s="58"/>
    </row>
    <row r="191" spans="1:32">
      <c r="A191" s="159">
        <v>1</v>
      </c>
      <c r="B191" s="121" t="s">
        <v>1328</v>
      </c>
      <c r="C191" s="123" t="s">
        <v>1327</v>
      </c>
      <c r="D191" s="123" t="s">
        <v>164</v>
      </c>
      <c r="E191" s="125">
        <v>42150</v>
      </c>
      <c r="F191" s="125">
        <v>42150</v>
      </c>
      <c r="G191" s="124">
        <v>42369</v>
      </c>
      <c r="H191" s="126">
        <f t="shared" si="60"/>
        <v>0</v>
      </c>
      <c r="I191" s="161">
        <f t="shared" si="60"/>
        <v>0.6</v>
      </c>
      <c r="J191" s="126">
        <f t="shared" si="56"/>
        <v>5</v>
      </c>
      <c r="K191" s="130">
        <v>1500000</v>
      </c>
      <c r="L191" s="160">
        <v>0.2</v>
      </c>
      <c r="M191" s="131"/>
      <c r="N191" s="128">
        <f t="shared" si="57"/>
        <v>180000</v>
      </c>
      <c r="O191" s="128"/>
      <c r="P191" s="128">
        <f t="shared" si="58"/>
        <v>180000</v>
      </c>
      <c r="Q191" s="128">
        <f t="shared" si="59"/>
        <v>1320000</v>
      </c>
      <c r="R191" s="128" t="s">
        <v>164</v>
      </c>
      <c r="S191" s="158"/>
      <c r="T191" s="128">
        <f t="shared" si="45"/>
        <v>0</v>
      </c>
      <c r="U191" s="128"/>
      <c r="V191" s="128">
        <f t="shared" si="55"/>
        <v>0</v>
      </c>
      <c r="W191" s="128">
        <f t="shared" si="55"/>
        <v>0</v>
      </c>
      <c r="X191" s="128">
        <f t="shared" si="55"/>
        <v>0</v>
      </c>
      <c r="Y191" s="128">
        <f t="shared" si="55"/>
        <v>180000</v>
      </c>
      <c r="Z191" s="128">
        <f t="shared" si="55"/>
        <v>0</v>
      </c>
      <c r="AA191" s="128">
        <f t="shared" si="55"/>
        <v>0</v>
      </c>
      <c r="AB191" s="128">
        <f t="shared" si="55"/>
        <v>0</v>
      </c>
      <c r="AC191" s="128">
        <f t="shared" si="55"/>
        <v>0</v>
      </c>
      <c r="AD191" s="128">
        <f t="shared" si="55"/>
        <v>0</v>
      </c>
      <c r="AE191" s="58">
        <f t="shared" si="47"/>
        <v>180000</v>
      </c>
      <c r="AF191" s="58"/>
    </row>
    <row r="192" spans="1:32">
      <c r="A192" s="159">
        <v>1</v>
      </c>
      <c r="B192" s="121" t="s">
        <v>1329</v>
      </c>
      <c r="C192" s="123" t="s">
        <v>1330</v>
      </c>
      <c r="D192" s="123" t="s">
        <v>1331</v>
      </c>
      <c r="E192" s="125">
        <v>42173</v>
      </c>
      <c r="F192" s="125">
        <v>42173</v>
      </c>
      <c r="G192" s="124">
        <v>42369</v>
      </c>
      <c r="H192" s="126">
        <f t="shared" si="60"/>
        <v>0</v>
      </c>
      <c r="I192" s="161">
        <f t="shared" si="60"/>
        <v>0.5</v>
      </c>
      <c r="J192" s="126">
        <f t="shared" si="56"/>
        <v>5</v>
      </c>
      <c r="K192" s="130">
        <v>704000</v>
      </c>
      <c r="L192" s="160">
        <v>0.2</v>
      </c>
      <c r="M192" s="131"/>
      <c r="N192" s="128">
        <f t="shared" si="57"/>
        <v>70400</v>
      </c>
      <c r="O192" s="128"/>
      <c r="P192" s="128">
        <f t="shared" si="58"/>
        <v>70400</v>
      </c>
      <c r="Q192" s="128">
        <f t="shared" si="59"/>
        <v>633600</v>
      </c>
      <c r="R192" s="128" t="s">
        <v>602</v>
      </c>
      <c r="S192" s="158"/>
      <c r="T192" s="128">
        <f t="shared" si="45"/>
        <v>0</v>
      </c>
      <c r="U192" s="128"/>
      <c r="V192" s="128">
        <f t="shared" si="55"/>
        <v>0</v>
      </c>
      <c r="W192" s="128">
        <f t="shared" si="55"/>
        <v>0</v>
      </c>
      <c r="X192" s="128">
        <f t="shared" si="55"/>
        <v>0</v>
      </c>
      <c r="Y192" s="128">
        <f t="shared" si="55"/>
        <v>0</v>
      </c>
      <c r="Z192" s="128">
        <f t="shared" si="55"/>
        <v>70400</v>
      </c>
      <c r="AA192" s="128">
        <f t="shared" si="55"/>
        <v>0</v>
      </c>
      <c r="AB192" s="128">
        <f t="shared" si="55"/>
        <v>0</v>
      </c>
      <c r="AC192" s="128">
        <f t="shared" si="55"/>
        <v>0</v>
      </c>
      <c r="AD192" s="128">
        <f t="shared" si="55"/>
        <v>0</v>
      </c>
      <c r="AE192" s="58">
        <f t="shared" ref="AE192:AE197" si="61">SUM(T192:AD192)</f>
        <v>70400</v>
      </c>
      <c r="AF192" s="58"/>
    </row>
    <row r="193" spans="1:32">
      <c r="A193" s="159">
        <v>1</v>
      </c>
      <c r="B193" s="121" t="s">
        <v>1332</v>
      </c>
      <c r="C193" s="123" t="s">
        <v>1333</v>
      </c>
      <c r="D193" s="123" t="s">
        <v>502</v>
      </c>
      <c r="E193" s="125">
        <v>42257</v>
      </c>
      <c r="F193" s="125">
        <v>42257</v>
      </c>
      <c r="G193" s="124">
        <v>42369</v>
      </c>
      <c r="H193" s="126">
        <f>ROUND(((F193-E193)/365),1)</f>
        <v>0</v>
      </c>
      <c r="I193" s="161">
        <f>ROUND(((G193-F193)/365),1)</f>
        <v>0.3</v>
      </c>
      <c r="J193" s="126">
        <f>100/L193/100</f>
        <v>5</v>
      </c>
      <c r="K193" s="130">
        <v>14000000</v>
      </c>
      <c r="L193" s="160">
        <v>0.2</v>
      </c>
      <c r="M193" s="131"/>
      <c r="N193" s="128">
        <f t="shared" si="57"/>
        <v>840000</v>
      </c>
      <c r="O193" s="128"/>
      <c r="P193" s="128">
        <f t="shared" si="58"/>
        <v>840000</v>
      </c>
      <c r="Q193" s="128">
        <f t="shared" si="59"/>
        <v>13160000</v>
      </c>
      <c r="R193" s="128" t="s">
        <v>502</v>
      </c>
      <c r="S193" s="158"/>
      <c r="T193" s="128">
        <f t="shared" si="45"/>
        <v>0</v>
      </c>
      <c r="U193" s="128"/>
      <c r="V193" s="128">
        <f t="shared" si="55"/>
        <v>840000</v>
      </c>
      <c r="W193" s="128">
        <f t="shared" si="55"/>
        <v>0</v>
      </c>
      <c r="X193" s="128">
        <f t="shared" si="55"/>
        <v>0</v>
      </c>
      <c r="Y193" s="128">
        <f t="shared" si="55"/>
        <v>0</v>
      </c>
      <c r="Z193" s="128">
        <f t="shared" si="55"/>
        <v>0</v>
      </c>
      <c r="AA193" s="128">
        <f t="shared" si="55"/>
        <v>0</v>
      </c>
      <c r="AB193" s="128">
        <f t="shared" si="55"/>
        <v>0</v>
      </c>
      <c r="AC193" s="128">
        <f t="shared" si="55"/>
        <v>0</v>
      </c>
      <c r="AD193" s="128">
        <f t="shared" si="55"/>
        <v>0</v>
      </c>
      <c r="AE193" s="58">
        <f t="shared" si="61"/>
        <v>840000</v>
      </c>
      <c r="AF193" s="58"/>
    </row>
    <row r="194" spans="1:32">
      <c r="A194" s="159">
        <v>1</v>
      </c>
      <c r="B194" s="121" t="s">
        <v>1334</v>
      </c>
      <c r="C194" s="123" t="s">
        <v>1335</v>
      </c>
      <c r="D194" s="123" t="s">
        <v>420</v>
      </c>
      <c r="E194" s="125">
        <v>42306</v>
      </c>
      <c r="F194" s="125">
        <v>42306</v>
      </c>
      <c r="G194" s="124">
        <v>42369</v>
      </c>
      <c r="H194" s="126">
        <f t="shared" si="60"/>
        <v>0</v>
      </c>
      <c r="I194" s="161">
        <f t="shared" si="60"/>
        <v>0.2</v>
      </c>
      <c r="J194" s="126">
        <f t="shared" si="56"/>
        <v>5</v>
      </c>
      <c r="K194" s="130">
        <v>139960119.59</v>
      </c>
      <c r="L194" s="160">
        <v>0.2</v>
      </c>
      <c r="M194" s="131"/>
      <c r="N194" s="128">
        <f t="shared" si="57"/>
        <v>5598404.7836000007</v>
      </c>
      <c r="O194" s="128"/>
      <c r="P194" s="128">
        <f t="shared" si="58"/>
        <v>5598404.7836000007</v>
      </c>
      <c r="Q194" s="128">
        <f t="shared" si="59"/>
        <v>134361714.8064</v>
      </c>
      <c r="R194" s="128" t="s">
        <v>420</v>
      </c>
      <c r="S194" s="158"/>
      <c r="T194" s="128">
        <f t="shared" si="45"/>
        <v>0</v>
      </c>
      <c r="U194" s="128"/>
      <c r="V194" s="128">
        <f t="shared" si="55"/>
        <v>0</v>
      </c>
      <c r="W194" s="128">
        <f t="shared" si="55"/>
        <v>5598404.7836000007</v>
      </c>
      <c r="X194" s="128">
        <f t="shared" si="55"/>
        <v>0</v>
      </c>
      <c r="Y194" s="128">
        <f t="shared" si="55"/>
        <v>0</v>
      </c>
      <c r="Z194" s="128">
        <f t="shared" si="55"/>
        <v>0</v>
      </c>
      <c r="AA194" s="128">
        <f t="shared" si="55"/>
        <v>0</v>
      </c>
      <c r="AB194" s="128">
        <f t="shared" si="55"/>
        <v>0</v>
      </c>
      <c r="AC194" s="128">
        <f t="shared" si="55"/>
        <v>0</v>
      </c>
      <c r="AD194" s="128">
        <f t="shared" si="55"/>
        <v>0</v>
      </c>
      <c r="AE194" s="58">
        <f t="shared" si="61"/>
        <v>5598404.7836000007</v>
      </c>
      <c r="AF194" s="58"/>
    </row>
    <row r="195" spans="1:32">
      <c r="A195" s="159"/>
      <c r="B195" s="121" t="s">
        <v>1336</v>
      </c>
      <c r="C195" s="123" t="s">
        <v>1337</v>
      </c>
      <c r="D195" s="123" t="s">
        <v>537</v>
      </c>
      <c r="E195" s="125">
        <v>42306</v>
      </c>
      <c r="F195" s="125">
        <v>42306</v>
      </c>
      <c r="G195" s="124">
        <v>42369</v>
      </c>
      <c r="H195" s="126">
        <f t="shared" si="60"/>
        <v>0</v>
      </c>
      <c r="I195" s="161">
        <f t="shared" si="60"/>
        <v>0.2</v>
      </c>
      <c r="J195" s="126">
        <f t="shared" si="56"/>
        <v>5</v>
      </c>
      <c r="K195" s="130">
        <v>889880</v>
      </c>
      <c r="L195" s="160">
        <v>0.2</v>
      </c>
      <c r="M195" s="131"/>
      <c r="N195" s="128">
        <f t="shared" si="57"/>
        <v>35595.200000000004</v>
      </c>
      <c r="O195" s="128"/>
      <c r="P195" s="128">
        <f t="shared" si="58"/>
        <v>35595.200000000004</v>
      </c>
      <c r="Q195" s="128">
        <f t="shared" si="59"/>
        <v>854284.80000000005</v>
      </c>
      <c r="R195" s="128" t="s">
        <v>537</v>
      </c>
      <c r="S195" s="158"/>
      <c r="T195" s="128">
        <f t="shared" si="45"/>
        <v>0</v>
      </c>
      <c r="U195" s="128"/>
      <c r="V195" s="128">
        <f t="shared" si="55"/>
        <v>0</v>
      </c>
      <c r="W195" s="128">
        <f t="shared" si="55"/>
        <v>0</v>
      </c>
      <c r="X195" s="128">
        <f t="shared" si="55"/>
        <v>0</v>
      </c>
      <c r="Y195" s="128">
        <f t="shared" si="55"/>
        <v>0</v>
      </c>
      <c r="Z195" s="128">
        <f t="shared" si="55"/>
        <v>0</v>
      </c>
      <c r="AA195" s="128">
        <f t="shared" si="55"/>
        <v>35595.200000000004</v>
      </c>
      <c r="AB195" s="128">
        <f t="shared" si="55"/>
        <v>0</v>
      </c>
      <c r="AC195" s="128">
        <f t="shared" si="55"/>
        <v>0</v>
      </c>
      <c r="AD195" s="128">
        <f t="shared" si="55"/>
        <v>0</v>
      </c>
      <c r="AE195" s="58">
        <f t="shared" si="61"/>
        <v>35595.200000000004</v>
      </c>
      <c r="AF195" s="58"/>
    </row>
    <row r="196" spans="1:32">
      <c r="A196" s="159">
        <v>1</v>
      </c>
      <c r="B196" s="121" t="s">
        <v>460</v>
      </c>
      <c r="C196" s="123" t="s">
        <v>1338</v>
      </c>
      <c r="D196" s="123" t="s">
        <v>537</v>
      </c>
      <c r="E196" s="125">
        <v>42359</v>
      </c>
      <c r="F196" s="125">
        <v>42359</v>
      </c>
      <c r="G196" s="124">
        <v>42369</v>
      </c>
      <c r="H196" s="126">
        <f t="shared" si="60"/>
        <v>0</v>
      </c>
      <c r="I196" s="161">
        <f t="shared" si="60"/>
        <v>0</v>
      </c>
      <c r="J196" s="126">
        <f t="shared" si="56"/>
        <v>5</v>
      </c>
      <c r="K196" s="130">
        <v>13904048.4</v>
      </c>
      <c r="L196" s="160">
        <v>0.2</v>
      </c>
      <c r="M196" s="131"/>
      <c r="N196" s="128">
        <f t="shared" si="57"/>
        <v>0</v>
      </c>
      <c r="O196" s="128"/>
      <c r="P196" s="128">
        <f t="shared" si="58"/>
        <v>0</v>
      </c>
      <c r="Q196" s="128">
        <f t="shared" si="59"/>
        <v>13904048.4</v>
      </c>
      <c r="R196" s="128" t="s">
        <v>537</v>
      </c>
      <c r="S196" s="158"/>
      <c r="T196" s="128">
        <f t="shared" si="45"/>
        <v>0</v>
      </c>
      <c r="U196" s="128"/>
      <c r="V196" s="128">
        <f t="shared" si="55"/>
        <v>0</v>
      </c>
      <c r="W196" s="128">
        <f t="shared" si="55"/>
        <v>0</v>
      </c>
      <c r="X196" s="128">
        <f t="shared" si="55"/>
        <v>0</v>
      </c>
      <c r="Y196" s="128">
        <f t="shared" si="55"/>
        <v>0</v>
      </c>
      <c r="Z196" s="128">
        <f t="shared" si="55"/>
        <v>0</v>
      </c>
      <c r="AA196" s="128">
        <f t="shared" si="55"/>
        <v>0</v>
      </c>
      <c r="AB196" s="128">
        <f t="shared" si="55"/>
        <v>0</v>
      </c>
      <c r="AC196" s="128">
        <f t="shared" si="55"/>
        <v>0</v>
      </c>
      <c r="AD196" s="128">
        <f t="shared" si="55"/>
        <v>0</v>
      </c>
      <c r="AE196" s="58">
        <f t="shared" si="61"/>
        <v>0</v>
      </c>
      <c r="AF196" s="58"/>
    </row>
    <row r="197" spans="1:32">
      <c r="A197" s="159">
        <v>153</v>
      </c>
      <c r="B197" s="121" t="s">
        <v>1322</v>
      </c>
      <c r="C197" s="123" t="s">
        <v>1323</v>
      </c>
      <c r="D197" s="123" t="s">
        <v>502</v>
      </c>
      <c r="E197" s="125">
        <v>42366</v>
      </c>
      <c r="F197" s="125">
        <v>42366</v>
      </c>
      <c r="G197" s="124">
        <v>42369</v>
      </c>
      <c r="H197" s="126">
        <f t="shared" si="60"/>
        <v>0</v>
      </c>
      <c r="I197" s="161">
        <f t="shared" si="60"/>
        <v>0</v>
      </c>
      <c r="J197" s="126">
        <f t="shared" si="56"/>
        <v>5</v>
      </c>
      <c r="K197" s="130">
        <v>8870000</v>
      </c>
      <c r="L197" s="160">
        <v>0.2</v>
      </c>
      <c r="M197" s="131"/>
      <c r="N197" s="128">
        <f t="shared" si="57"/>
        <v>0</v>
      </c>
      <c r="O197" s="128"/>
      <c r="P197" s="128">
        <f t="shared" si="58"/>
        <v>0</v>
      </c>
      <c r="Q197" s="128">
        <f t="shared" si="59"/>
        <v>8870000</v>
      </c>
      <c r="R197" s="128" t="s">
        <v>502</v>
      </c>
      <c r="S197" s="158"/>
      <c r="T197" s="128">
        <f t="shared" si="45"/>
        <v>0</v>
      </c>
      <c r="U197" s="128"/>
      <c r="V197" s="128">
        <f t="shared" si="55"/>
        <v>0</v>
      </c>
      <c r="W197" s="128">
        <f t="shared" si="55"/>
        <v>0</v>
      </c>
      <c r="X197" s="128">
        <f t="shared" si="55"/>
        <v>0</v>
      </c>
      <c r="Y197" s="128">
        <f t="shared" si="55"/>
        <v>0</v>
      </c>
      <c r="Z197" s="128">
        <f t="shared" si="55"/>
        <v>0</v>
      </c>
      <c r="AA197" s="128">
        <f t="shared" si="55"/>
        <v>0</v>
      </c>
      <c r="AB197" s="128">
        <f t="shared" si="55"/>
        <v>0</v>
      </c>
      <c r="AC197" s="128">
        <f t="shared" si="55"/>
        <v>0</v>
      </c>
      <c r="AD197" s="128">
        <f t="shared" si="55"/>
        <v>0</v>
      </c>
      <c r="AE197" s="58">
        <f t="shared" si="61"/>
        <v>0</v>
      </c>
      <c r="AF197" s="58"/>
    </row>
    <row r="198" spans="1:32" ht="9.75" thickBot="1">
      <c r="A198" s="187"/>
      <c r="B198" s="188"/>
      <c r="C198" s="189"/>
      <c r="D198" s="189"/>
      <c r="E198" s="190"/>
      <c r="F198" s="190"/>
      <c r="G198" s="190"/>
      <c r="H198" s="192">
        <f>ROUND(((F198-E198)/365),1)</f>
        <v>0</v>
      </c>
      <c r="I198" s="146">
        <f>ROUND(((G198-F198)/365),1)</f>
        <v>0</v>
      </c>
      <c r="J198" s="192"/>
      <c r="K198" s="195"/>
      <c r="L198" s="194"/>
      <c r="M198" s="460">
        <v>0</v>
      </c>
      <c r="N198" s="193">
        <f t="shared" si="57"/>
        <v>0</v>
      </c>
      <c r="O198" s="193"/>
      <c r="P198" s="193">
        <f t="shared" si="58"/>
        <v>0</v>
      </c>
      <c r="Q198" s="193">
        <f t="shared" si="59"/>
        <v>0</v>
      </c>
      <c r="R198" s="193"/>
      <c r="S198" s="158"/>
      <c r="T198" s="193">
        <f t="shared" ref="T198:AD198" si="62">IF(ISNA(INDEX(coefficient,MATCH($R198,postes,0),MATCH(T$28,centres,0))),0,(INDEX(coefficient,MATCH($R198,postes,0),MATCH(T$28,centres,0))*$N198))</f>
        <v>0</v>
      </c>
      <c r="U198" s="193"/>
      <c r="V198" s="193">
        <f t="shared" si="62"/>
        <v>0</v>
      </c>
      <c r="W198" s="193">
        <f t="shared" si="62"/>
        <v>0</v>
      </c>
      <c r="X198" s="193">
        <f t="shared" si="62"/>
        <v>0</v>
      </c>
      <c r="Y198" s="193">
        <f t="shared" si="62"/>
        <v>0</v>
      </c>
      <c r="Z198" s="193">
        <f t="shared" si="62"/>
        <v>0</v>
      </c>
      <c r="AA198" s="193">
        <f t="shared" si="62"/>
        <v>0</v>
      </c>
      <c r="AB198" s="193">
        <f t="shared" si="62"/>
        <v>0</v>
      </c>
      <c r="AC198" s="193">
        <f t="shared" si="62"/>
        <v>0</v>
      </c>
      <c r="AD198" s="193">
        <f t="shared" si="62"/>
        <v>0</v>
      </c>
      <c r="AE198" s="58">
        <f>SUM(T198:AB198)</f>
        <v>0</v>
      </c>
      <c r="AF198" s="58"/>
    </row>
    <row r="199" spans="1:32" ht="9.75" thickBot="1">
      <c r="A199" s="60"/>
      <c r="B199" s="150"/>
      <c r="C199" s="134"/>
      <c r="D199" s="134"/>
      <c r="E199" s="62"/>
      <c r="F199" s="62"/>
      <c r="G199" s="62"/>
      <c r="H199" s="84"/>
      <c r="I199" s="84"/>
      <c r="J199" s="84"/>
      <c r="K199" s="64"/>
      <c r="L199" s="85"/>
      <c r="M199" s="64"/>
      <c r="N199" s="64"/>
      <c r="O199" s="64"/>
      <c r="P199" s="64"/>
      <c r="Q199" s="64"/>
      <c r="R199" s="64"/>
      <c r="S199" s="158"/>
      <c r="AE199" s="58">
        <f>SUM(AE63:AE198)</f>
        <v>27782530.634799998</v>
      </c>
      <c r="AF199" s="58"/>
    </row>
    <row r="200" spans="1:32" ht="10.5" thickTop="1" thickBot="1">
      <c r="A200" s="94"/>
      <c r="B200" s="95" t="s">
        <v>224</v>
      </c>
      <c r="C200" s="96"/>
      <c r="D200" s="96"/>
      <c r="E200" s="97"/>
      <c r="F200" s="98"/>
      <c r="G200" s="98"/>
      <c r="H200" s="99"/>
      <c r="I200" s="99">
        <f>ROUND(((G200-F200)/365),1)</f>
        <v>0</v>
      </c>
      <c r="J200" s="99"/>
      <c r="K200" s="100">
        <f>SUM(K63:K198)</f>
        <v>883045063.2900002</v>
      </c>
      <c r="L200" s="101"/>
      <c r="M200" s="100">
        <f>SUM(M63:M198)</f>
        <v>515135120.34980011</v>
      </c>
      <c r="N200" s="100">
        <f>SUM(N63:N198)</f>
        <v>40381876.195600003</v>
      </c>
      <c r="O200" s="100">
        <f>SUM(O63:O67)</f>
        <v>0</v>
      </c>
      <c r="P200" s="100">
        <f>SUM(P63:P198)</f>
        <v>555516996.54540002</v>
      </c>
      <c r="Q200" s="100">
        <f>SUM(Q63:Q198)</f>
        <v>327528067.54459995</v>
      </c>
      <c r="R200" s="100">
        <f>SUM(R63:R198)</f>
        <v>0</v>
      </c>
      <c r="S200" s="158">
        <f>+N200-AE200</f>
        <v>12599345.560800005</v>
      </c>
      <c r="T200" s="100">
        <f t="shared" ref="T200:AB200" si="63">SUM(T63:T198)</f>
        <v>2264833.3340000003</v>
      </c>
      <c r="U200" s="100">
        <f t="shared" si="63"/>
        <v>257357.6</v>
      </c>
      <c r="V200" s="100">
        <f t="shared" si="63"/>
        <v>4731396.0332000004</v>
      </c>
      <c r="W200" s="100">
        <f t="shared" si="63"/>
        <v>10761391.6796</v>
      </c>
      <c r="X200" s="100">
        <f t="shared" si="63"/>
        <v>148712.4</v>
      </c>
      <c r="Y200" s="100">
        <f t="shared" si="63"/>
        <v>867456.66599999997</v>
      </c>
      <c r="Z200" s="100">
        <f t="shared" si="63"/>
        <v>70400</v>
      </c>
      <c r="AA200" s="100">
        <f t="shared" si="63"/>
        <v>405595.2</v>
      </c>
      <c r="AB200" s="100">
        <f t="shared" si="63"/>
        <v>8275387.7220000001</v>
      </c>
      <c r="AC200" s="100">
        <f>SUM(AC63:AC198)</f>
        <v>0</v>
      </c>
      <c r="AD200" s="100">
        <f>SUM(AD63:AD198)</f>
        <v>0</v>
      </c>
      <c r="AE200" s="58">
        <f>SUM(T200:AD200)</f>
        <v>27782530.634799998</v>
      </c>
      <c r="AF200" s="58"/>
    </row>
    <row r="201" spans="1:32" ht="10.5" thickTop="1" thickBot="1">
      <c r="A201" s="94"/>
      <c r="B201" s="103"/>
      <c r="C201" s="103"/>
      <c r="D201" s="103"/>
      <c r="E201" s="104"/>
      <c r="F201" s="105"/>
      <c r="G201" s="105"/>
      <c r="H201" s="106"/>
      <c r="I201" s="106"/>
      <c r="J201" s="106"/>
      <c r="K201" s="107"/>
      <c r="L201" s="108"/>
      <c r="M201" s="107"/>
      <c r="N201" s="107"/>
      <c r="O201" s="107"/>
      <c r="P201" s="107"/>
      <c r="Q201" s="107"/>
      <c r="R201" s="456"/>
      <c r="S201" s="158"/>
      <c r="T201" s="158"/>
      <c r="U201" s="158"/>
      <c r="AF201" s="58"/>
    </row>
    <row r="202" spans="1:32" ht="9.75" thickBot="1">
      <c r="A202" s="81">
        <v>2152</v>
      </c>
      <c r="B202" s="459" t="s">
        <v>536</v>
      </c>
      <c r="C202" s="375"/>
      <c r="D202" s="375"/>
      <c r="E202" s="478"/>
      <c r="F202" s="479"/>
      <c r="G202" s="479"/>
      <c r="H202" s="425"/>
      <c r="I202" s="425"/>
      <c r="J202" s="425"/>
      <c r="K202" s="176"/>
      <c r="L202" s="177"/>
      <c r="M202" s="176"/>
      <c r="N202" s="176"/>
      <c r="O202" s="176"/>
      <c r="P202" s="176"/>
      <c r="Q202" s="176"/>
      <c r="R202" s="450"/>
      <c r="S202" s="86">
        <f>P202/5</f>
        <v>0</v>
      </c>
      <c r="AF202" s="58"/>
    </row>
    <row r="203" spans="1:32">
      <c r="A203" s="151">
        <v>1</v>
      </c>
      <c r="B203" s="163" t="s">
        <v>177</v>
      </c>
      <c r="C203" s="153" t="s">
        <v>175</v>
      </c>
      <c r="D203" s="153" t="s">
        <v>468</v>
      </c>
      <c r="E203" s="154">
        <v>40114</v>
      </c>
      <c r="F203" s="154">
        <v>42004</v>
      </c>
      <c r="G203" s="377">
        <v>42369</v>
      </c>
      <c r="H203" s="155">
        <f>ROUND(((F203-E203)/365),1)</f>
        <v>5.2</v>
      </c>
      <c r="I203" s="155">
        <f>ROUND(((G203-F203)/365),1)</f>
        <v>1</v>
      </c>
      <c r="J203" s="155">
        <f>100/L203/100</f>
        <v>4</v>
      </c>
      <c r="K203" s="165">
        <v>4000000</v>
      </c>
      <c r="L203" s="156">
        <v>0.25</v>
      </c>
      <c r="M203" s="378">
        <v>4000000</v>
      </c>
      <c r="N203" s="157">
        <f>+K203-M203</f>
        <v>0</v>
      </c>
      <c r="O203" s="157"/>
      <c r="P203" s="165">
        <f>+M203+N203</f>
        <v>4000000</v>
      </c>
      <c r="Q203" s="157">
        <f t="shared" ref="Q203:Q218" si="64">+K203-P203</f>
        <v>0</v>
      </c>
      <c r="R203" s="157" t="s">
        <v>420</v>
      </c>
      <c r="S203" s="158"/>
      <c r="T203" s="157">
        <f t="shared" ref="T203:T217" si="65">IF(ISNA(INDEX(coefficient,MATCH($R203,postes,0),MATCH(T$19,centres,0))),0,(INDEX(coefficient,MATCH($R203,postes,0),MATCH(T$19,centres,0))*$N203))</f>
        <v>0</v>
      </c>
      <c r="U203" s="157"/>
      <c r="V203" s="157">
        <f t="shared" ref="V203:AD216" si="66">IF(ISNA(INDEX(coefficient,MATCH($R203,postes,0),MATCH(V$19,centres,0))),0,(INDEX(coefficient,MATCH($R203,postes,0),MATCH(V$19,centres,0))*$N203))</f>
        <v>0</v>
      </c>
      <c r="W203" s="157">
        <f t="shared" si="66"/>
        <v>0</v>
      </c>
      <c r="X203" s="157">
        <f t="shared" si="66"/>
        <v>0</v>
      </c>
      <c r="Y203" s="157">
        <f t="shared" si="66"/>
        <v>0</v>
      </c>
      <c r="Z203" s="157">
        <f t="shared" si="66"/>
        <v>0</v>
      </c>
      <c r="AA203" s="157">
        <f t="shared" si="66"/>
        <v>0</v>
      </c>
      <c r="AB203" s="157">
        <f t="shared" si="66"/>
        <v>0</v>
      </c>
      <c r="AC203" s="157">
        <f t="shared" si="66"/>
        <v>0</v>
      </c>
      <c r="AD203" s="157">
        <f t="shared" si="66"/>
        <v>0</v>
      </c>
      <c r="AE203" s="58">
        <f t="shared" ref="AE203:AE217" si="67">SUM(T203:AD203)</f>
        <v>0</v>
      </c>
      <c r="AF203" s="58"/>
    </row>
    <row r="204" spans="1:32">
      <c r="A204" s="159">
        <v>1</v>
      </c>
      <c r="B204" s="166" t="s">
        <v>1126</v>
      </c>
      <c r="C204" s="123" t="s">
        <v>2</v>
      </c>
      <c r="D204" s="123" t="s">
        <v>1120</v>
      </c>
      <c r="E204" s="125">
        <v>40491</v>
      </c>
      <c r="F204" s="125">
        <v>42004</v>
      </c>
      <c r="G204" s="124">
        <v>42369</v>
      </c>
      <c r="H204" s="126">
        <f t="shared" ref="H204:I217" si="68">ROUND(((F204-E204)/365),1)</f>
        <v>4.0999999999999996</v>
      </c>
      <c r="I204" s="126">
        <f t="shared" si="68"/>
        <v>1</v>
      </c>
      <c r="J204" s="126">
        <f t="shared" ref="J204:J217" si="69">100/L204/100</f>
        <v>4</v>
      </c>
      <c r="K204" s="130">
        <v>1650000</v>
      </c>
      <c r="L204" s="160">
        <v>0.25</v>
      </c>
      <c r="M204" s="131">
        <v>1650000</v>
      </c>
      <c r="N204" s="128">
        <f t="shared" ref="N204:N218" si="70">IF(J204&lt;=H204,0,IF((J204-H204)&gt;=1,K204*L204*I204,K204-M204))</f>
        <v>0</v>
      </c>
      <c r="O204" s="128"/>
      <c r="P204" s="130">
        <f t="shared" ref="P204:P218" si="71">+M204+N204</f>
        <v>1650000</v>
      </c>
      <c r="Q204" s="128">
        <f t="shared" si="64"/>
        <v>0</v>
      </c>
      <c r="R204" s="506" t="s">
        <v>164</v>
      </c>
      <c r="S204" s="158"/>
      <c r="T204" s="128">
        <f t="shared" si="65"/>
        <v>0</v>
      </c>
      <c r="U204" s="128"/>
      <c r="V204" s="128">
        <f t="shared" si="66"/>
        <v>0</v>
      </c>
      <c r="W204" s="128">
        <f t="shared" si="66"/>
        <v>0</v>
      </c>
      <c r="X204" s="128">
        <f t="shared" si="66"/>
        <v>0</v>
      </c>
      <c r="Y204" s="128">
        <f t="shared" si="66"/>
        <v>0</v>
      </c>
      <c r="Z204" s="128">
        <f t="shared" si="66"/>
        <v>0</v>
      </c>
      <c r="AA204" s="128">
        <f t="shared" si="66"/>
        <v>0</v>
      </c>
      <c r="AB204" s="128">
        <f t="shared" si="66"/>
        <v>0</v>
      </c>
      <c r="AC204" s="128">
        <f t="shared" si="66"/>
        <v>0</v>
      </c>
      <c r="AD204" s="128">
        <f t="shared" si="66"/>
        <v>0</v>
      </c>
      <c r="AE204" s="58">
        <f t="shared" si="67"/>
        <v>0</v>
      </c>
      <c r="AF204" s="58"/>
    </row>
    <row r="205" spans="1:32">
      <c r="A205" s="159">
        <v>1</v>
      </c>
      <c r="B205" s="166" t="s">
        <v>1076</v>
      </c>
      <c r="C205" s="123" t="s">
        <v>1077</v>
      </c>
      <c r="D205" s="123" t="s">
        <v>468</v>
      </c>
      <c r="E205" s="125">
        <v>40763</v>
      </c>
      <c r="F205" s="125">
        <v>42004</v>
      </c>
      <c r="G205" s="124">
        <v>42369</v>
      </c>
      <c r="H205" s="126">
        <f t="shared" si="68"/>
        <v>3.4</v>
      </c>
      <c r="I205" s="126">
        <f t="shared" si="68"/>
        <v>1</v>
      </c>
      <c r="J205" s="126">
        <f t="shared" si="69"/>
        <v>4</v>
      </c>
      <c r="K205" s="130">
        <v>1800000</v>
      </c>
      <c r="L205" s="160">
        <v>0.25</v>
      </c>
      <c r="M205" s="131">
        <v>1530000</v>
      </c>
      <c r="N205" s="128">
        <f t="shared" si="70"/>
        <v>270000</v>
      </c>
      <c r="O205" s="128"/>
      <c r="P205" s="130">
        <f t="shared" si="71"/>
        <v>1800000</v>
      </c>
      <c r="Q205" s="128">
        <f t="shared" si="64"/>
        <v>0</v>
      </c>
      <c r="R205" s="128" t="s">
        <v>420</v>
      </c>
      <c r="S205" s="158"/>
      <c r="T205" s="128">
        <f t="shared" si="65"/>
        <v>0</v>
      </c>
      <c r="U205" s="128"/>
      <c r="V205" s="128">
        <f t="shared" si="66"/>
        <v>0</v>
      </c>
      <c r="W205" s="128">
        <f t="shared" si="66"/>
        <v>270000</v>
      </c>
      <c r="X205" s="128">
        <f t="shared" si="66"/>
        <v>0</v>
      </c>
      <c r="Y205" s="128">
        <f t="shared" si="66"/>
        <v>0</v>
      </c>
      <c r="Z205" s="128">
        <f t="shared" si="66"/>
        <v>0</v>
      </c>
      <c r="AA205" s="128">
        <f t="shared" si="66"/>
        <v>0</v>
      </c>
      <c r="AB205" s="128">
        <f t="shared" si="66"/>
        <v>0</v>
      </c>
      <c r="AC205" s="128">
        <f t="shared" si="66"/>
        <v>0</v>
      </c>
      <c r="AD205" s="128">
        <f t="shared" si="66"/>
        <v>0</v>
      </c>
      <c r="AE205" s="58">
        <f t="shared" si="67"/>
        <v>270000</v>
      </c>
      <c r="AF205" s="58"/>
    </row>
    <row r="206" spans="1:32">
      <c r="A206" s="159">
        <v>1</v>
      </c>
      <c r="B206" s="166" t="s">
        <v>1078</v>
      </c>
      <c r="C206" s="123" t="s">
        <v>1079</v>
      </c>
      <c r="D206" s="123" t="s">
        <v>468</v>
      </c>
      <c r="E206" s="125">
        <v>40767</v>
      </c>
      <c r="F206" s="125">
        <v>42004</v>
      </c>
      <c r="G206" s="124">
        <v>42369</v>
      </c>
      <c r="H206" s="126">
        <f t="shared" si="68"/>
        <v>3.4</v>
      </c>
      <c r="I206" s="126">
        <f t="shared" si="68"/>
        <v>1</v>
      </c>
      <c r="J206" s="126">
        <f t="shared" si="69"/>
        <v>4</v>
      </c>
      <c r="K206" s="130">
        <v>66500000</v>
      </c>
      <c r="L206" s="160">
        <v>0.25</v>
      </c>
      <c r="M206" s="131">
        <v>51537500</v>
      </c>
      <c r="N206" s="128">
        <f t="shared" si="70"/>
        <v>14962500</v>
      </c>
      <c r="O206" s="128"/>
      <c r="P206" s="130">
        <f t="shared" si="71"/>
        <v>66500000</v>
      </c>
      <c r="Q206" s="128">
        <f t="shared" si="64"/>
        <v>0</v>
      </c>
      <c r="R206" s="128" t="s">
        <v>420</v>
      </c>
      <c r="S206" s="158"/>
      <c r="T206" s="128">
        <f t="shared" si="65"/>
        <v>0</v>
      </c>
      <c r="U206" s="128"/>
      <c r="V206" s="128">
        <f t="shared" si="66"/>
        <v>0</v>
      </c>
      <c r="W206" s="128">
        <f t="shared" si="66"/>
        <v>14962500</v>
      </c>
      <c r="X206" s="128">
        <f t="shared" si="66"/>
        <v>0</v>
      </c>
      <c r="Y206" s="128">
        <f t="shared" si="66"/>
        <v>0</v>
      </c>
      <c r="Z206" s="128">
        <f t="shared" si="66"/>
        <v>0</v>
      </c>
      <c r="AA206" s="128">
        <f t="shared" si="66"/>
        <v>0</v>
      </c>
      <c r="AB206" s="128">
        <f t="shared" si="66"/>
        <v>0</v>
      </c>
      <c r="AC206" s="128">
        <f t="shared" si="66"/>
        <v>0</v>
      </c>
      <c r="AD206" s="128">
        <f t="shared" si="66"/>
        <v>0</v>
      </c>
      <c r="AE206" s="58">
        <f t="shared" si="67"/>
        <v>14962500</v>
      </c>
      <c r="AF206" s="58"/>
    </row>
    <row r="207" spans="1:32">
      <c r="A207" s="159">
        <v>1</v>
      </c>
      <c r="B207" s="166" t="s">
        <v>1127</v>
      </c>
      <c r="C207" s="123" t="s">
        <v>1077</v>
      </c>
      <c r="D207" s="123" t="s">
        <v>467</v>
      </c>
      <c r="E207" s="125">
        <v>41149</v>
      </c>
      <c r="F207" s="125">
        <v>42004</v>
      </c>
      <c r="G207" s="124">
        <v>42369</v>
      </c>
      <c r="H207" s="126">
        <f t="shared" si="68"/>
        <v>2.2999999999999998</v>
      </c>
      <c r="I207" s="126">
        <f t="shared" si="68"/>
        <v>1</v>
      </c>
      <c r="J207" s="126">
        <f t="shared" si="69"/>
        <v>4</v>
      </c>
      <c r="K207" s="130">
        <v>3087500</v>
      </c>
      <c r="L207" s="160">
        <v>0.25</v>
      </c>
      <c r="M207" s="131">
        <v>1775312.5</v>
      </c>
      <c r="N207" s="128">
        <f t="shared" si="70"/>
        <v>771875</v>
      </c>
      <c r="O207" s="128"/>
      <c r="P207" s="130">
        <f t="shared" si="71"/>
        <v>2547187.5</v>
      </c>
      <c r="Q207" s="128">
        <f t="shared" si="64"/>
        <v>540312.5</v>
      </c>
      <c r="R207" s="128" t="s">
        <v>502</v>
      </c>
      <c r="S207" s="158"/>
      <c r="T207" s="128">
        <f t="shared" si="65"/>
        <v>0</v>
      </c>
      <c r="U207" s="128"/>
      <c r="V207" s="128">
        <f t="shared" si="66"/>
        <v>771875</v>
      </c>
      <c r="W207" s="128">
        <f t="shared" si="66"/>
        <v>0</v>
      </c>
      <c r="X207" s="128">
        <f t="shared" si="66"/>
        <v>0</v>
      </c>
      <c r="Y207" s="128">
        <f t="shared" si="66"/>
        <v>0</v>
      </c>
      <c r="Z207" s="128">
        <f t="shared" si="66"/>
        <v>0</v>
      </c>
      <c r="AA207" s="128">
        <f t="shared" si="66"/>
        <v>0</v>
      </c>
      <c r="AB207" s="128">
        <f t="shared" si="66"/>
        <v>0</v>
      </c>
      <c r="AC207" s="128">
        <f t="shared" si="66"/>
        <v>0</v>
      </c>
      <c r="AD207" s="128">
        <f t="shared" si="66"/>
        <v>0</v>
      </c>
      <c r="AE207" s="58">
        <f t="shared" si="67"/>
        <v>771875</v>
      </c>
      <c r="AF207" s="58"/>
    </row>
    <row r="208" spans="1:32">
      <c r="A208" s="159">
        <v>1</v>
      </c>
      <c r="B208" s="166" t="s">
        <v>1128</v>
      </c>
      <c r="C208" s="123" t="s">
        <v>1079</v>
      </c>
      <c r="D208" s="123" t="s">
        <v>467</v>
      </c>
      <c r="E208" s="125">
        <v>41151</v>
      </c>
      <c r="F208" s="125">
        <v>42004</v>
      </c>
      <c r="G208" s="124">
        <v>42369</v>
      </c>
      <c r="H208" s="126">
        <f t="shared" si="68"/>
        <v>2.2999999999999998</v>
      </c>
      <c r="I208" s="126">
        <f t="shared" si="68"/>
        <v>1</v>
      </c>
      <c r="J208" s="126">
        <f t="shared" si="69"/>
        <v>4</v>
      </c>
      <c r="K208" s="130">
        <v>37050000</v>
      </c>
      <c r="L208" s="160">
        <v>0.25</v>
      </c>
      <c r="M208" s="131">
        <v>21303750</v>
      </c>
      <c r="N208" s="128">
        <f t="shared" si="70"/>
        <v>9262500</v>
      </c>
      <c r="O208" s="128"/>
      <c r="P208" s="130">
        <f t="shared" si="71"/>
        <v>30566250</v>
      </c>
      <c r="Q208" s="128">
        <f t="shared" si="64"/>
        <v>6483750</v>
      </c>
      <c r="R208" s="128" t="s">
        <v>502</v>
      </c>
      <c r="S208" s="158"/>
      <c r="T208" s="128">
        <f t="shared" si="65"/>
        <v>0</v>
      </c>
      <c r="U208" s="128"/>
      <c r="V208" s="128">
        <f t="shared" si="66"/>
        <v>9262500</v>
      </c>
      <c r="W208" s="128">
        <f t="shared" si="66"/>
        <v>0</v>
      </c>
      <c r="X208" s="128">
        <f t="shared" si="66"/>
        <v>0</v>
      </c>
      <c r="Y208" s="128">
        <f t="shared" si="66"/>
        <v>0</v>
      </c>
      <c r="Z208" s="128">
        <f t="shared" si="66"/>
        <v>0</v>
      </c>
      <c r="AA208" s="128">
        <f t="shared" si="66"/>
        <v>0</v>
      </c>
      <c r="AB208" s="128">
        <f t="shared" si="66"/>
        <v>0</v>
      </c>
      <c r="AC208" s="128">
        <f t="shared" si="66"/>
        <v>0</v>
      </c>
      <c r="AD208" s="128">
        <f t="shared" si="66"/>
        <v>0</v>
      </c>
      <c r="AE208" s="58">
        <f t="shared" si="67"/>
        <v>9262500</v>
      </c>
      <c r="AF208" s="58"/>
    </row>
    <row r="209" spans="1:32">
      <c r="A209" s="159">
        <v>1</v>
      </c>
      <c r="B209" s="166" t="s">
        <v>1129</v>
      </c>
      <c r="C209" s="123" t="s">
        <v>1079</v>
      </c>
      <c r="D209" s="123" t="s">
        <v>468</v>
      </c>
      <c r="E209" s="125">
        <v>41151</v>
      </c>
      <c r="F209" s="125">
        <v>42004</v>
      </c>
      <c r="G209" s="124">
        <v>42369</v>
      </c>
      <c r="H209" s="126">
        <f t="shared" si="68"/>
        <v>2.2999999999999998</v>
      </c>
      <c r="I209" s="126">
        <f t="shared" si="68"/>
        <v>1</v>
      </c>
      <c r="J209" s="126">
        <f t="shared" si="69"/>
        <v>4</v>
      </c>
      <c r="K209" s="130">
        <f>63175000+604860+1750000</f>
        <v>65529860</v>
      </c>
      <c r="L209" s="160">
        <v>0.25</v>
      </c>
      <c r="M209" s="131">
        <v>37679669.5</v>
      </c>
      <c r="N209" s="128">
        <f t="shared" si="70"/>
        <v>16382465</v>
      </c>
      <c r="O209" s="128"/>
      <c r="P209" s="130">
        <f t="shared" si="71"/>
        <v>54062134.5</v>
      </c>
      <c r="Q209" s="128">
        <f t="shared" si="64"/>
        <v>11467725.5</v>
      </c>
      <c r="R209" s="128" t="s">
        <v>420</v>
      </c>
      <c r="S209" s="158"/>
      <c r="T209" s="128">
        <f t="shared" si="65"/>
        <v>0</v>
      </c>
      <c r="U209" s="128"/>
      <c r="V209" s="128">
        <f t="shared" si="66"/>
        <v>0</v>
      </c>
      <c r="W209" s="128">
        <f t="shared" si="66"/>
        <v>16382465</v>
      </c>
      <c r="X209" s="128">
        <f t="shared" si="66"/>
        <v>0</v>
      </c>
      <c r="Y209" s="128">
        <f t="shared" si="66"/>
        <v>0</v>
      </c>
      <c r="Z209" s="128">
        <f t="shared" si="66"/>
        <v>0</v>
      </c>
      <c r="AA209" s="128">
        <f t="shared" si="66"/>
        <v>0</v>
      </c>
      <c r="AB209" s="128">
        <f t="shared" si="66"/>
        <v>0</v>
      </c>
      <c r="AC209" s="128">
        <f t="shared" si="66"/>
        <v>0</v>
      </c>
      <c r="AD209" s="128">
        <f t="shared" si="66"/>
        <v>0</v>
      </c>
      <c r="AE209" s="58">
        <f t="shared" si="67"/>
        <v>16382465</v>
      </c>
      <c r="AF209" s="58"/>
    </row>
    <row r="210" spans="1:32">
      <c r="A210" s="159">
        <v>2</v>
      </c>
      <c r="B210" s="166" t="s">
        <v>1130</v>
      </c>
      <c r="C210" s="123" t="s">
        <v>1079</v>
      </c>
      <c r="D210" s="123" t="s">
        <v>1131</v>
      </c>
      <c r="E210" s="125">
        <v>41237</v>
      </c>
      <c r="F210" s="125">
        <v>42004</v>
      </c>
      <c r="G210" s="124">
        <v>42369</v>
      </c>
      <c r="H210" s="126">
        <f t="shared" si="68"/>
        <v>2.1</v>
      </c>
      <c r="I210" s="126">
        <f t="shared" si="68"/>
        <v>1</v>
      </c>
      <c r="J210" s="126">
        <f t="shared" si="69"/>
        <v>4</v>
      </c>
      <c r="K210" s="130">
        <v>170000000</v>
      </c>
      <c r="L210" s="160">
        <v>0.25</v>
      </c>
      <c r="M210" s="131">
        <v>89250000</v>
      </c>
      <c r="N210" s="128">
        <f t="shared" si="70"/>
        <v>42500000</v>
      </c>
      <c r="O210" s="128"/>
      <c r="P210" s="130">
        <f t="shared" si="71"/>
        <v>131750000</v>
      </c>
      <c r="Q210" s="128">
        <f t="shared" si="64"/>
        <v>38250000</v>
      </c>
      <c r="R210" s="128" t="s">
        <v>1131</v>
      </c>
      <c r="S210" s="158"/>
      <c r="T210" s="128">
        <f t="shared" si="65"/>
        <v>0</v>
      </c>
      <c r="U210" s="128"/>
      <c r="V210" s="128">
        <f t="shared" si="66"/>
        <v>21250000</v>
      </c>
      <c r="W210" s="128">
        <f t="shared" si="66"/>
        <v>0</v>
      </c>
      <c r="X210" s="128">
        <f t="shared" si="66"/>
        <v>0</v>
      </c>
      <c r="Y210" s="128">
        <f t="shared" si="66"/>
        <v>0</v>
      </c>
      <c r="Z210" s="128">
        <f t="shared" si="66"/>
        <v>21250000</v>
      </c>
      <c r="AA210" s="128">
        <f t="shared" si="66"/>
        <v>0</v>
      </c>
      <c r="AB210" s="128">
        <f t="shared" si="66"/>
        <v>0</v>
      </c>
      <c r="AC210" s="128">
        <f t="shared" si="66"/>
        <v>0</v>
      </c>
      <c r="AD210" s="128">
        <f t="shared" si="66"/>
        <v>0</v>
      </c>
      <c r="AE210" s="58">
        <f t="shared" si="67"/>
        <v>42500000</v>
      </c>
      <c r="AF210" s="58"/>
    </row>
    <row r="211" spans="1:32">
      <c r="A211" s="159">
        <v>1</v>
      </c>
      <c r="B211" s="166" t="s">
        <v>1192</v>
      </c>
      <c r="C211" s="123" t="s">
        <v>1193</v>
      </c>
      <c r="D211" s="123" t="s">
        <v>1194</v>
      </c>
      <c r="E211" s="125">
        <v>41418</v>
      </c>
      <c r="F211" s="125">
        <v>42004</v>
      </c>
      <c r="G211" s="124">
        <v>42369</v>
      </c>
      <c r="H211" s="126">
        <f t="shared" si="68"/>
        <v>1.6</v>
      </c>
      <c r="I211" s="126">
        <f t="shared" si="68"/>
        <v>1</v>
      </c>
      <c r="J211" s="126">
        <f t="shared" si="69"/>
        <v>4</v>
      </c>
      <c r="K211" s="130">
        <v>30833352</v>
      </c>
      <c r="L211" s="160">
        <v>0.25</v>
      </c>
      <c r="M211" s="131">
        <v>12333340.800000001</v>
      </c>
      <c r="N211" s="128">
        <f t="shared" si="70"/>
        <v>7708338</v>
      </c>
      <c r="O211" s="128"/>
      <c r="P211" s="130">
        <f t="shared" si="71"/>
        <v>20041678.800000001</v>
      </c>
      <c r="Q211" s="128">
        <f t="shared" si="64"/>
        <v>10791673.199999999</v>
      </c>
      <c r="R211" s="128" t="s">
        <v>537</v>
      </c>
      <c r="S211" s="158"/>
      <c r="T211" s="128">
        <f t="shared" si="65"/>
        <v>0</v>
      </c>
      <c r="U211" s="128"/>
      <c r="V211" s="128">
        <f t="shared" si="66"/>
        <v>0</v>
      </c>
      <c r="W211" s="128">
        <f t="shared" si="66"/>
        <v>0</v>
      </c>
      <c r="X211" s="128">
        <f t="shared" si="66"/>
        <v>0</v>
      </c>
      <c r="Y211" s="128">
        <f t="shared" si="66"/>
        <v>0</v>
      </c>
      <c r="Z211" s="128">
        <f t="shared" si="66"/>
        <v>0</v>
      </c>
      <c r="AA211" s="128">
        <f t="shared" si="66"/>
        <v>7708338</v>
      </c>
      <c r="AB211" s="128">
        <f t="shared" si="66"/>
        <v>0</v>
      </c>
      <c r="AC211" s="128">
        <f t="shared" si="66"/>
        <v>0</v>
      </c>
      <c r="AD211" s="128">
        <f t="shared" si="66"/>
        <v>0</v>
      </c>
      <c r="AE211" s="58">
        <f t="shared" si="67"/>
        <v>7708338</v>
      </c>
      <c r="AF211" s="58"/>
    </row>
    <row r="212" spans="1:32">
      <c r="A212" s="159">
        <v>1</v>
      </c>
      <c r="B212" s="166" t="s">
        <v>1196</v>
      </c>
      <c r="C212" s="123" t="s">
        <v>1079</v>
      </c>
      <c r="D212" s="123" t="s">
        <v>468</v>
      </c>
      <c r="E212" s="125">
        <v>41603</v>
      </c>
      <c r="F212" s="125">
        <v>42004</v>
      </c>
      <c r="G212" s="124">
        <v>42369</v>
      </c>
      <c r="H212" s="126">
        <f t="shared" si="68"/>
        <v>1.1000000000000001</v>
      </c>
      <c r="I212" s="126">
        <f t="shared" si="68"/>
        <v>1</v>
      </c>
      <c r="J212" s="126">
        <f t="shared" si="69"/>
        <v>4</v>
      </c>
      <c r="K212" s="130">
        <v>37500000</v>
      </c>
      <c r="L212" s="160">
        <v>0.25</v>
      </c>
      <c r="M212" s="131">
        <v>10312500</v>
      </c>
      <c r="N212" s="128">
        <f t="shared" si="70"/>
        <v>9375000</v>
      </c>
      <c r="O212" s="128"/>
      <c r="P212" s="130">
        <f t="shared" si="71"/>
        <v>19687500</v>
      </c>
      <c r="Q212" s="128">
        <f t="shared" si="64"/>
        <v>17812500</v>
      </c>
      <c r="R212" s="128" t="s">
        <v>420</v>
      </c>
      <c r="S212" s="158"/>
      <c r="T212" s="128">
        <f t="shared" si="65"/>
        <v>0</v>
      </c>
      <c r="U212" s="128"/>
      <c r="V212" s="128">
        <f t="shared" si="66"/>
        <v>0</v>
      </c>
      <c r="W212" s="128">
        <f t="shared" si="66"/>
        <v>9375000</v>
      </c>
      <c r="X212" s="128">
        <f t="shared" si="66"/>
        <v>0</v>
      </c>
      <c r="Y212" s="128">
        <f t="shared" si="66"/>
        <v>0</v>
      </c>
      <c r="Z212" s="128">
        <f t="shared" si="66"/>
        <v>0</v>
      </c>
      <c r="AA212" s="128">
        <f t="shared" si="66"/>
        <v>0</v>
      </c>
      <c r="AB212" s="128">
        <f t="shared" si="66"/>
        <v>0</v>
      </c>
      <c r="AC212" s="128">
        <f t="shared" si="66"/>
        <v>0</v>
      </c>
      <c r="AD212" s="128">
        <f t="shared" si="66"/>
        <v>0</v>
      </c>
      <c r="AE212" s="58">
        <f t="shared" si="67"/>
        <v>9375000</v>
      </c>
      <c r="AF212" s="58"/>
    </row>
    <row r="213" spans="1:32" ht="9" customHeight="1">
      <c r="A213" s="159">
        <v>1</v>
      </c>
      <c r="B213" s="166" t="s">
        <v>1197</v>
      </c>
      <c r="C213" s="123" t="s">
        <v>1079</v>
      </c>
      <c r="D213" s="123" t="s">
        <v>468</v>
      </c>
      <c r="E213" s="125">
        <v>41603</v>
      </c>
      <c r="F213" s="125">
        <v>42004</v>
      </c>
      <c r="G213" s="124">
        <v>42369</v>
      </c>
      <c r="H213" s="126">
        <f t="shared" si="68"/>
        <v>1.1000000000000001</v>
      </c>
      <c r="I213" s="126">
        <f t="shared" si="68"/>
        <v>1</v>
      </c>
      <c r="J213" s="126">
        <f t="shared" si="69"/>
        <v>4</v>
      </c>
      <c r="K213" s="130">
        <v>50000000</v>
      </c>
      <c r="L213" s="160">
        <v>0.25</v>
      </c>
      <c r="M213" s="131">
        <v>13750000</v>
      </c>
      <c r="N213" s="128">
        <f t="shared" si="70"/>
        <v>12500000</v>
      </c>
      <c r="O213" s="128"/>
      <c r="P213" s="130">
        <f t="shared" si="71"/>
        <v>26250000</v>
      </c>
      <c r="Q213" s="128">
        <f t="shared" si="64"/>
        <v>23750000</v>
      </c>
      <c r="R213" s="128" t="s">
        <v>420</v>
      </c>
      <c r="S213" s="158"/>
      <c r="T213" s="128">
        <f t="shared" si="65"/>
        <v>0</v>
      </c>
      <c r="U213" s="128"/>
      <c r="V213" s="128">
        <f t="shared" si="66"/>
        <v>0</v>
      </c>
      <c r="W213" s="128">
        <f t="shared" si="66"/>
        <v>12500000</v>
      </c>
      <c r="X213" s="128">
        <f t="shared" si="66"/>
        <v>0</v>
      </c>
      <c r="Y213" s="128">
        <f t="shared" si="66"/>
        <v>0</v>
      </c>
      <c r="Z213" s="128">
        <f t="shared" si="66"/>
        <v>0</v>
      </c>
      <c r="AA213" s="128">
        <f t="shared" si="66"/>
        <v>0</v>
      </c>
      <c r="AB213" s="128">
        <f t="shared" si="66"/>
        <v>0</v>
      </c>
      <c r="AC213" s="128">
        <f t="shared" si="66"/>
        <v>0</v>
      </c>
      <c r="AD213" s="128">
        <f t="shared" si="66"/>
        <v>0</v>
      </c>
      <c r="AE213" s="58">
        <f t="shared" si="67"/>
        <v>12500000</v>
      </c>
      <c r="AF213" s="58"/>
    </row>
    <row r="214" spans="1:32" ht="9" customHeight="1">
      <c r="A214" s="159">
        <v>1</v>
      </c>
      <c r="B214" s="166" t="s">
        <v>1198</v>
      </c>
      <c r="C214" s="123" t="s">
        <v>1199</v>
      </c>
      <c r="D214" s="123" t="s">
        <v>538</v>
      </c>
      <c r="E214" s="125">
        <v>41605</v>
      </c>
      <c r="F214" s="125">
        <v>42004</v>
      </c>
      <c r="G214" s="124">
        <v>42369</v>
      </c>
      <c r="H214" s="126">
        <f t="shared" si="68"/>
        <v>1.1000000000000001</v>
      </c>
      <c r="I214" s="126">
        <f t="shared" si="68"/>
        <v>1</v>
      </c>
      <c r="J214" s="126">
        <f t="shared" si="69"/>
        <v>4</v>
      </c>
      <c r="K214" s="130">
        <v>158491666.66999999</v>
      </c>
      <c r="L214" s="160">
        <v>0.25</v>
      </c>
      <c r="M214" s="131">
        <v>43585208.334249996</v>
      </c>
      <c r="N214" s="128">
        <f t="shared" si="70"/>
        <v>39622916.667499997</v>
      </c>
      <c r="O214" s="128"/>
      <c r="P214" s="130">
        <f t="shared" si="71"/>
        <v>83208125.001749992</v>
      </c>
      <c r="Q214" s="128">
        <f t="shared" si="64"/>
        <v>75283541.668249995</v>
      </c>
      <c r="R214" s="128" t="s">
        <v>538</v>
      </c>
      <c r="S214" s="158"/>
      <c r="T214" s="128">
        <f t="shared" si="65"/>
        <v>39622916.667499997</v>
      </c>
      <c r="U214" s="128"/>
      <c r="V214" s="128">
        <f t="shared" si="66"/>
        <v>0</v>
      </c>
      <c r="W214" s="128">
        <f t="shared" si="66"/>
        <v>0</v>
      </c>
      <c r="X214" s="128">
        <f t="shared" si="66"/>
        <v>0</v>
      </c>
      <c r="Y214" s="128">
        <f t="shared" si="66"/>
        <v>0</v>
      </c>
      <c r="Z214" s="128">
        <f t="shared" si="66"/>
        <v>0</v>
      </c>
      <c r="AA214" s="128">
        <f t="shared" si="66"/>
        <v>0</v>
      </c>
      <c r="AB214" s="128">
        <f t="shared" si="66"/>
        <v>0</v>
      </c>
      <c r="AC214" s="128">
        <f t="shared" si="66"/>
        <v>0</v>
      </c>
      <c r="AD214" s="128">
        <f t="shared" si="66"/>
        <v>0</v>
      </c>
      <c r="AE214" s="58">
        <f t="shared" si="67"/>
        <v>39622916.667499997</v>
      </c>
      <c r="AF214" s="58"/>
    </row>
    <row r="215" spans="1:32" ht="9" customHeight="1">
      <c r="A215" s="159">
        <v>2</v>
      </c>
      <c r="B215" s="166" t="s">
        <v>1339</v>
      </c>
      <c r="C215" s="123" t="s">
        <v>1077</v>
      </c>
      <c r="D215" s="123" t="s">
        <v>1340</v>
      </c>
      <c r="E215" s="125">
        <v>42073</v>
      </c>
      <c r="F215" s="125">
        <v>42073</v>
      </c>
      <c r="G215" s="124">
        <v>42369</v>
      </c>
      <c r="H215" s="126">
        <f t="shared" si="68"/>
        <v>0</v>
      </c>
      <c r="I215" s="126">
        <f t="shared" si="68"/>
        <v>0.8</v>
      </c>
      <c r="J215" s="126">
        <f t="shared" si="69"/>
        <v>4</v>
      </c>
      <c r="K215" s="130">
        <v>4806666.66</v>
      </c>
      <c r="L215" s="160">
        <v>0.25</v>
      </c>
      <c r="M215" s="131">
        <v>0</v>
      </c>
      <c r="N215" s="128">
        <f>IF(J215&lt;=H215,0,IF((J215-H215)&gt;=1,K215*L215*I215,K215-M215))</f>
        <v>961333.33200000005</v>
      </c>
      <c r="O215" s="128"/>
      <c r="P215" s="130">
        <f>+M215+N215</f>
        <v>961333.33200000005</v>
      </c>
      <c r="Q215" s="128">
        <f t="shared" si="64"/>
        <v>3845333.3280000002</v>
      </c>
      <c r="R215" s="128" t="s">
        <v>1341</v>
      </c>
      <c r="S215" s="158"/>
      <c r="T215" s="128">
        <f t="shared" si="65"/>
        <v>0</v>
      </c>
      <c r="U215" s="128"/>
      <c r="V215" s="128">
        <f t="shared" si="66"/>
        <v>0</v>
      </c>
      <c r="W215" s="128">
        <f t="shared" si="66"/>
        <v>0</v>
      </c>
      <c r="X215" s="128">
        <f t="shared" si="66"/>
        <v>0</v>
      </c>
      <c r="Y215" s="128">
        <f t="shared" si="66"/>
        <v>0</v>
      </c>
      <c r="Z215" s="128">
        <f t="shared" si="66"/>
        <v>0</v>
      </c>
      <c r="AA215" s="128">
        <f t="shared" si="66"/>
        <v>0</v>
      </c>
      <c r="AB215" s="128">
        <f t="shared" si="66"/>
        <v>0</v>
      </c>
      <c r="AC215" s="128">
        <f t="shared" si="66"/>
        <v>0</v>
      </c>
      <c r="AD215" s="128">
        <f t="shared" si="66"/>
        <v>0</v>
      </c>
      <c r="AE215" s="58">
        <f t="shared" si="67"/>
        <v>0</v>
      </c>
      <c r="AF215" s="58"/>
    </row>
    <row r="216" spans="1:32" ht="9" customHeight="1">
      <c r="A216" s="159">
        <v>1</v>
      </c>
      <c r="B216" s="166" t="s">
        <v>1342</v>
      </c>
      <c r="C216" s="123" t="s">
        <v>1193</v>
      </c>
      <c r="D216" s="123" t="s">
        <v>1343</v>
      </c>
      <c r="E216" s="125">
        <v>42082</v>
      </c>
      <c r="F216" s="125">
        <v>42082</v>
      </c>
      <c r="G216" s="124">
        <v>42369</v>
      </c>
      <c r="H216" s="126">
        <f t="shared" si="68"/>
        <v>0</v>
      </c>
      <c r="I216" s="126">
        <f t="shared" si="68"/>
        <v>0.8</v>
      </c>
      <c r="J216" s="126">
        <f t="shared" si="69"/>
        <v>4</v>
      </c>
      <c r="K216" s="130">
        <v>41250150</v>
      </c>
      <c r="L216" s="160">
        <v>0.25</v>
      </c>
      <c r="M216" s="131">
        <v>0</v>
      </c>
      <c r="N216" s="128">
        <f>IF(J216&lt;=H216,0,IF((J216-H216)&gt;=1,K216*L216*I216,K216-M216))</f>
        <v>8250030</v>
      </c>
      <c r="O216" s="128"/>
      <c r="P216" s="130">
        <f>+M216+N216</f>
        <v>8250030</v>
      </c>
      <c r="Q216" s="128">
        <f t="shared" si="64"/>
        <v>33000120</v>
      </c>
      <c r="R216" s="128" t="s">
        <v>1343</v>
      </c>
      <c r="S216" s="158"/>
      <c r="T216" s="128">
        <f t="shared" si="65"/>
        <v>0</v>
      </c>
      <c r="U216" s="128"/>
      <c r="V216" s="128">
        <f t="shared" si="66"/>
        <v>0</v>
      </c>
      <c r="W216" s="128">
        <f t="shared" si="66"/>
        <v>0</v>
      </c>
      <c r="X216" s="128">
        <f t="shared" si="66"/>
        <v>0</v>
      </c>
      <c r="Y216" s="128">
        <f t="shared" si="66"/>
        <v>0</v>
      </c>
      <c r="Z216" s="128">
        <f t="shared" si="66"/>
        <v>0</v>
      </c>
      <c r="AA216" s="128">
        <f t="shared" si="66"/>
        <v>0</v>
      </c>
      <c r="AB216" s="128">
        <f t="shared" si="66"/>
        <v>0</v>
      </c>
      <c r="AC216" s="128">
        <f t="shared" si="66"/>
        <v>0</v>
      </c>
      <c r="AD216" s="128">
        <f t="shared" si="66"/>
        <v>0</v>
      </c>
      <c r="AE216" s="58">
        <f t="shared" si="67"/>
        <v>0</v>
      </c>
      <c r="AF216" s="58"/>
    </row>
    <row r="217" spans="1:32" ht="9" customHeight="1">
      <c r="A217" s="159">
        <v>3</v>
      </c>
      <c r="B217" s="166" t="s">
        <v>1344</v>
      </c>
      <c r="C217" s="123" t="s">
        <v>1193</v>
      </c>
      <c r="D217" s="123" t="s">
        <v>1245</v>
      </c>
      <c r="E217" s="125">
        <v>42105</v>
      </c>
      <c r="F217" s="125">
        <v>42105</v>
      </c>
      <c r="G217" s="124">
        <v>42369</v>
      </c>
      <c r="H217" s="126">
        <f t="shared" si="68"/>
        <v>0</v>
      </c>
      <c r="I217" s="126">
        <f t="shared" si="68"/>
        <v>0.7</v>
      </c>
      <c r="J217" s="126">
        <f t="shared" si="69"/>
        <v>4</v>
      </c>
      <c r="K217" s="130">
        <v>157500131.40000001</v>
      </c>
      <c r="L217" s="160">
        <v>0.25</v>
      </c>
      <c r="M217" s="131">
        <v>0</v>
      </c>
      <c r="N217" s="128">
        <f>IF(J217&lt;=H217,0,IF((J217-H217)&gt;=1,K217*L217*I217,K217-M217))</f>
        <v>27562522.995000001</v>
      </c>
      <c r="O217" s="128"/>
      <c r="P217" s="130">
        <f>+M217+N217</f>
        <v>27562522.995000001</v>
      </c>
      <c r="Q217" s="128">
        <f t="shared" si="64"/>
        <v>129937608.405</v>
      </c>
      <c r="R217" s="128" t="s">
        <v>1245</v>
      </c>
      <c r="S217" s="158"/>
      <c r="T217" s="128">
        <f t="shared" si="65"/>
        <v>0</v>
      </c>
      <c r="U217" s="128"/>
      <c r="V217" s="128">
        <f t="shared" ref="V217:AD217" si="72">IF(ISNA(INDEX(coefficient,MATCH($R217,postes,0),MATCH(V$19,centres,0))),0,(INDEX(coefficient,MATCH($R217,postes,0),MATCH(V$19,centres,0))*$N217))</f>
        <v>0</v>
      </c>
      <c r="W217" s="128">
        <f t="shared" si="72"/>
        <v>0</v>
      </c>
      <c r="X217" s="128">
        <f t="shared" si="72"/>
        <v>0</v>
      </c>
      <c r="Y217" s="128">
        <f t="shared" si="72"/>
        <v>0</v>
      </c>
      <c r="Z217" s="128">
        <f t="shared" si="72"/>
        <v>0</v>
      </c>
      <c r="AA217" s="128">
        <f t="shared" si="72"/>
        <v>0</v>
      </c>
      <c r="AB217" s="128">
        <f t="shared" si="72"/>
        <v>0</v>
      </c>
      <c r="AC217" s="128">
        <f t="shared" si="72"/>
        <v>0</v>
      </c>
      <c r="AD217" s="128">
        <f t="shared" si="72"/>
        <v>0</v>
      </c>
      <c r="AE217" s="58">
        <f t="shared" si="67"/>
        <v>0</v>
      </c>
      <c r="AF217" s="58"/>
    </row>
    <row r="218" spans="1:32" ht="9" customHeight="1" thickBot="1">
      <c r="A218" s="187"/>
      <c r="B218" s="493"/>
      <c r="C218" s="189"/>
      <c r="D218" s="189"/>
      <c r="E218" s="190"/>
      <c r="F218" s="190"/>
      <c r="G218" s="190"/>
      <c r="H218" s="192"/>
      <c r="I218" s="192"/>
      <c r="J218" s="192"/>
      <c r="K218" s="494"/>
      <c r="L218" s="194"/>
      <c r="M218" s="193">
        <v>0</v>
      </c>
      <c r="N218" s="193">
        <f t="shared" si="70"/>
        <v>0</v>
      </c>
      <c r="O218" s="193"/>
      <c r="P218" s="195">
        <f t="shared" si="71"/>
        <v>0</v>
      </c>
      <c r="Q218" s="193">
        <f t="shared" si="64"/>
        <v>0</v>
      </c>
      <c r="R218" s="193">
        <f>+L218-Q218</f>
        <v>0</v>
      </c>
      <c r="S218" s="158"/>
      <c r="T218" s="193">
        <f t="shared" ref="T218:AD218" si="73">IF(ISNA(INDEX(coefficient,MATCH($R218,postes,0),MATCH(T$28,centres,0))),0,(INDEX(coefficient,MATCH($R218,postes,0),MATCH(T$28,centres,0))*$N218))</f>
        <v>0</v>
      </c>
      <c r="U218" s="193"/>
      <c r="V218" s="193">
        <f t="shared" si="73"/>
        <v>0</v>
      </c>
      <c r="W218" s="193">
        <f t="shared" si="73"/>
        <v>0</v>
      </c>
      <c r="X218" s="193">
        <f t="shared" si="73"/>
        <v>0</v>
      </c>
      <c r="Y218" s="193">
        <f t="shared" si="73"/>
        <v>0</v>
      </c>
      <c r="Z218" s="193">
        <f t="shared" si="73"/>
        <v>0</v>
      </c>
      <c r="AA218" s="193">
        <f t="shared" si="73"/>
        <v>0</v>
      </c>
      <c r="AB218" s="193">
        <f t="shared" si="73"/>
        <v>0</v>
      </c>
      <c r="AC218" s="193">
        <f t="shared" si="73"/>
        <v>0</v>
      </c>
      <c r="AD218" s="193">
        <f t="shared" si="73"/>
        <v>0</v>
      </c>
      <c r="AE218" s="58">
        <f>SUM(T218:AB218)</f>
        <v>0</v>
      </c>
      <c r="AF218" s="58"/>
    </row>
    <row r="219" spans="1:32" ht="9" customHeight="1" thickBot="1">
      <c r="A219" s="60"/>
      <c r="B219" s="495"/>
      <c r="C219" s="496"/>
      <c r="D219" s="496"/>
      <c r="E219" s="497"/>
      <c r="F219" s="497"/>
      <c r="G219" s="497"/>
      <c r="H219" s="498"/>
      <c r="I219" s="498"/>
      <c r="J219" s="498"/>
      <c r="K219" s="499"/>
      <c r="L219" s="500"/>
      <c r="M219" s="501"/>
      <c r="N219" s="501"/>
      <c r="O219" s="501"/>
      <c r="P219" s="501"/>
      <c r="Q219" s="501"/>
      <c r="R219" s="501"/>
      <c r="S219" s="158"/>
      <c r="AE219" s="58">
        <f>SUM(AE203:AE218)</f>
        <v>153355594.66749999</v>
      </c>
      <c r="AF219" s="58"/>
    </row>
    <row r="220" spans="1:32" ht="9" customHeight="1" thickTop="1" thickBot="1">
      <c r="A220" s="94"/>
      <c r="B220" s="95" t="s">
        <v>224</v>
      </c>
      <c r="C220" s="96"/>
      <c r="D220" s="96"/>
      <c r="E220" s="97"/>
      <c r="F220" s="98"/>
      <c r="G220" s="98"/>
      <c r="H220" s="99"/>
      <c r="I220" s="99"/>
      <c r="J220" s="99"/>
      <c r="K220" s="168">
        <f>SUM(K203:K218)</f>
        <v>829999326.7299999</v>
      </c>
      <c r="L220" s="101"/>
      <c r="M220" s="168">
        <f t="shared" ref="M220:R220" si="74">SUM(M203:M218)</f>
        <v>288707281.13424999</v>
      </c>
      <c r="N220" s="168">
        <f t="shared" si="74"/>
        <v>190129480.99449998</v>
      </c>
      <c r="O220" s="100">
        <f t="shared" si="74"/>
        <v>0</v>
      </c>
      <c r="P220" s="168">
        <f t="shared" si="74"/>
        <v>478836762.12875003</v>
      </c>
      <c r="Q220" s="102">
        <f t="shared" si="74"/>
        <v>351162564.60125005</v>
      </c>
      <c r="R220" s="102">
        <f t="shared" si="74"/>
        <v>0</v>
      </c>
      <c r="S220" s="158">
        <f>+N220-AE220</f>
        <v>36773886.326999992</v>
      </c>
      <c r="T220" s="100">
        <f>SUM(T203:T218)</f>
        <v>39622916.667499997</v>
      </c>
      <c r="U220" s="100">
        <f>SUM(U203:U218)</f>
        <v>0</v>
      </c>
      <c r="V220" s="100">
        <f t="shared" ref="V220:AB220" si="75">SUM(V203:V218)</f>
        <v>31284375</v>
      </c>
      <c r="W220" s="100">
        <f t="shared" si="75"/>
        <v>53489965</v>
      </c>
      <c r="X220" s="100">
        <f t="shared" si="75"/>
        <v>0</v>
      </c>
      <c r="Y220" s="100">
        <f t="shared" si="75"/>
        <v>0</v>
      </c>
      <c r="Z220" s="100">
        <f t="shared" si="75"/>
        <v>21250000</v>
      </c>
      <c r="AA220" s="100">
        <f t="shared" si="75"/>
        <v>7708338</v>
      </c>
      <c r="AB220" s="100">
        <f t="shared" si="75"/>
        <v>0</v>
      </c>
      <c r="AC220" s="100">
        <f>SUM(AC203:AC218)</f>
        <v>0</v>
      </c>
      <c r="AD220" s="100">
        <f>SUM(AD203:AD218)</f>
        <v>0</v>
      </c>
      <c r="AE220" s="58">
        <f>SUM(T220:AD220)</f>
        <v>153355594.66749999</v>
      </c>
      <c r="AF220" s="58"/>
    </row>
    <row r="221" spans="1:32" ht="9" customHeight="1" thickTop="1" thickBot="1">
      <c r="B221" s="178"/>
      <c r="C221" s="109"/>
      <c r="D221" s="109"/>
      <c r="E221" s="104"/>
      <c r="F221" s="105"/>
      <c r="G221" s="105"/>
      <c r="H221" s="106"/>
      <c r="I221" s="106"/>
      <c r="J221" s="106"/>
      <c r="K221" s="107"/>
      <c r="L221" s="108"/>
      <c r="M221" s="107"/>
      <c r="N221" s="107"/>
      <c r="O221" s="107"/>
      <c r="P221" s="107"/>
      <c r="Q221" s="107"/>
      <c r="R221" s="451"/>
      <c r="S221" s="158"/>
      <c r="AF221" s="58"/>
    </row>
    <row r="222" spans="1:32" ht="9" customHeight="1" thickBot="1">
      <c r="A222" s="68">
        <v>2181</v>
      </c>
      <c r="B222" s="82" t="s">
        <v>542</v>
      </c>
      <c r="C222" s="109"/>
      <c r="D222" s="109"/>
      <c r="E222" s="104"/>
      <c r="F222" s="105"/>
      <c r="G222" s="105"/>
      <c r="H222" s="106">
        <f>ROUND(((G222-E222)/365),1)</f>
        <v>0</v>
      </c>
      <c r="I222" s="106">
        <f t="shared" ref="I222:I270" si="76">ROUND(((G222-F222)/365),1)</f>
        <v>0</v>
      </c>
      <c r="J222" s="106"/>
      <c r="K222" s="176"/>
      <c r="L222" s="177"/>
      <c r="M222" s="176"/>
      <c r="N222" s="176"/>
      <c r="O222" s="107"/>
      <c r="P222" s="107"/>
      <c r="Q222" s="107"/>
      <c r="R222" s="450"/>
      <c r="S222" s="86">
        <f>P222/5</f>
        <v>0</v>
      </c>
      <c r="AF222" s="58"/>
    </row>
    <row r="223" spans="1:32" ht="9" customHeight="1">
      <c r="A223" s="151">
        <v>1</v>
      </c>
      <c r="B223" s="152" t="s">
        <v>543</v>
      </c>
      <c r="C223" s="153"/>
      <c r="D223" s="153" t="s">
        <v>538</v>
      </c>
      <c r="E223" s="154">
        <v>36675</v>
      </c>
      <c r="F223" s="154">
        <v>42004</v>
      </c>
      <c r="G223" s="154">
        <v>42369</v>
      </c>
      <c r="H223" s="155">
        <f t="shared" ref="H223:I271" si="77">ROUND(((F223-E223)/365),1)</f>
        <v>14.6</v>
      </c>
      <c r="I223" s="155">
        <f t="shared" si="76"/>
        <v>1</v>
      </c>
      <c r="J223" s="155">
        <f t="shared" ref="J223:J287" si="78">100/L223/100</f>
        <v>5</v>
      </c>
      <c r="K223" s="58">
        <v>1035500</v>
      </c>
      <c r="L223" s="164">
        <v>0.2</v>
      </c>
      <c r="M223" s="58">
        <v>1035500</v>
      </c>
      <c r="N223" s="167">
        <f t="shared" ref="N223:N287" si="79">IF(J223&lt;=H223,0,IF((J223-H223)&gt;=1,K223*L223*I223,K223-M223))</f>
        <v>0</v>
      </c>
      <c r="O223" s="157"/>
      <c r="P223" s="165">
        <f t="shared" ref="P223:P306" si="80">+M223+N223</f>
        <v>1035500</v>
      </c>
      <c r="Q223" s="157">
        <f>+K223-P223</f>
        <v>0</v>
      </c>
      <c r="R223" s="157" t="s">
        <v>538</v>
      </c>
      <c r="S223" s="158"/>
      <c r="T223" s="157">
        <f t="shared" ref="T223:T286" si="81">IF(ISNA(INDEX(coefficient,MATCH($R223,postes,0),MATCH(T$19,centres,0))),0,(INDEX(coefficient,MATCH($R223,postes,0),MATCH(T$19,centres,0))*$N223))</f>
        <v>0</v>
      </c>
      <c r="U223" s="157"/>
      <c r="V223" s="157">
        <f t="shared" ref="V223:AD238" si="82">IF(ISNA(INDEX(coefficient,MATCH($R223,postes,0),MATCH(V$19,centres,0))),0,(INDEX(coefficient,MATCH($R223,postes,0),MATCH(V$19,centres,0))*$N223))</f>
        <v>0</v>
      </c>
      <c r="W223" s="157">
        <f t="shared" si="82"/>
        <v>0</v>
      </c>
      <c r="X223" s="157">
        <f t="shared" si="82"/>
        <v>0</v>
      </c>
      <c r="Y223" s="157">
        <f t="shared" si="82"/>
        <v>0</v>
      </c>
      <c r="Z223" s="157">
        <f t="shared" si="82"/>
        <v>0</v>
      </c>
      <c r="AA223" s="157">
        <f t="shared" si="82"/>
        <v>0</v>
      </c>
      <c r="AB223" s="157">
        <f t="shared" si="82"/>
        <v>0</v>
      </c>
      <c r="AC223" s="157">
        <f t="shared" si="82"/>
        <v>0</v>
      </c>
      <c r="AD223" s="157">
        <f t="shared" si="82"/>
        <v>0</v>
      </c>
      <c r="AE223" s="58">
        <f t="shared" ref="AE223:AE286" si="83">SUM(T223:AD223)</f>
        <v>0</v>
      </c>
      <c r="AF223" s="58"/>
    </row>
    <row r="224" spans="1:32" ht="9" customHeight="1">
      <c r="A224" s="159"/>
      <c r="B224" s="121" t="s">
        <v>544</v>
      </c>
      <c r="C224" s="123"/>
      <c r="D224" s="123" t="s">
        <v>538</v>
      </c>
      <c r="E224" s="125">
        <v>37362</v>
      </c>
      <c r="F224" s="125">
        <v>42004</v>
      </c>
      <c r="G224" s="124">
        <v>42369</v>
      </c>
      <c r="H224" s="126">
        <f t="shared" si="77"/>
        <v>12.7</v>
      </c>
      <c r="I224" s="126">
        <f t="shared" si="76"/>
        <v>1</v>
      </c>
      <c r="J224" s="126">
        <f t="shared" si="78"/>
        <v>5</v>
      </c>
      <c r="K224" s="130">
        <v>35288614</v>
      </c>
      <c r="L224" s="160">
        <v>0.2</v>
      </c>
      <c r="M224" s="131">
        <v>35288614</v>
      </c>
      <c r="N224" s="128">
        <f t="shared" si="79"/>
        <v>0</v>
      </c>
      <c r="O224" s="128"/>
      <c r="P224" s="130">
        <f t="shared" si="80"/>
        <v>35288614</v>
      </c>
      <c r="Q224" s="128">
        <f>+K224-P224</f>
        <v>0</v>
      </c>
      <c r="R224" s="128" t="s">
        <v>538</v>
      </c>
      <c r="S224" s="158"/>
      <c r="T224" s="128">
        <f t="shared" si="81"/>
        <v>0</v>
      </c>
      <c r="U224" s="128"/>
      <c r="V224" s="128">
        <f t="shared" si="82"/>
        <v>0</v>
      </c>
      <c r="W224" s="128">
        <f t="shared" si="82"/>
        <v>0</v>
      </c>
      <c r="X224" s="128">
        <f t="shared" si="82"/>
        <v>0</v>
      </c>
      <c r="Y224" s="128">
        <f t="shared" si="82"/>
        <v>0</v>
      </c>
      <c r="Z224" s="128">
        <f t="shared" si="82"/>
        <v>0</v>
      </c>
      <c r="AA224" s="128">
        <f t="shared" si="82"/>
        <v>0</v>
      </c>
      <c r="AB224" s="128">
        <f t="shared" si="82"/>
        <v>0</v>
      </c>
      <c r="AC224" s="128">
        <f t="shared" si="82"/>
        <v>0</v>
      </c>
      <c r="AD224" s="128">
        <f t="shared" si="82"/>
        <v>0</v>
      </c>
      <c r="AE224" s="58">
        <f t="shared" si="83"/>
        <v>0</v>
      </c>
      <c r="AF224" s="58"/>
    </row>
    <row r="225" spans="1:32" ht="9" customHeight="1">
      <c r="A225" s="159">
        <v>1</v>
      </c>
      <c r="B225" s="121" t="s">
        <v>545</v>
      </c>
      <c r="C225" s="123"/>
      <c r="D225" s="123" t="s">
        <v>538</v>
      </c>
      <c r="E225" s="125">
        <v>37510</v>
      </c>
      <c r="F225" s="125">
        <v>42004</v>
      </c>
      <c r="G225" s="124">
        <v>42369</v>
      </c>
      <c r="H225" s="126">
        <f t="shared" si="77"/>
        <v>12.3</v>
      </c>
      <c r="I225" s="126">
        <f t="shared" si="76"/>
        <v>1</v>
      </c>
      <c r="J225" s="126">
        <f t="shared" si="78"/>
        <v>5</v>
      </c>
      <c r="K225" s="130">
        <v>142500</v>
      </c>
      <c r="L225" s="160">
        <v>0.2</v>
      </c>
      <c r="M225" s="131">
        <v>142500</v>
      </c>
      <c r="N225" s="128">
        <f t="shared" si="79"/>
        <v>0</v>
      </c>
      <c r="O225" s="128"/>
      <c r="P225" s="130">
        <f t="shared" si="80"/>
        <v>142500</v>
      </c>
      <c r="Q225" s="128">
        <f>+K225-P225</f>
        <v>0</v>
      </c>
      <c r="R225" s="128" t="s">
        <v>538</v>
      </c>
      <c r="S225" s="158"/>
      <c r="T225" s="128">
        <f t="shared" si="81"/>
        <v>0</v>
      </c>
      <c r="U225" s="128"/>
      <c r="V225" s="128">
        <f t="shared" si="82"/>
        <v>0</v>
      </c>
      <c r="W225" s="128">
        <f t="shared" si="82"/>
        <v>0</v>
      </c>
      <c r="X225" s="128">
        <f t="shared" si="82"/>
        <v>0</v>
      </c>
      <c r="Y225" s="128">
        <f t="shared" si="82"/>
        <v>0</v>
      </c>
      <c r="Z225" s="128">
        <f t="shared" si="82"/>
        <v>0</v>
      </c>
      <c r="AA225" s="128">
        <f t="shared" si="82"/>
        <v>0</v>
      </c>
      <c r="AB225" s="128">
        <f t="shared" si="82"/>
        <v>0</v>
      </c>
      <c r="AC225" s="128">
        <f t="shared" si="82"/>
        <v>0</v>
      </c>
      <c r="AD225" s="128">
        <f t="shared" si="82"/>
        <v>0</v>
      </c>
      <c r="AE225" s="58">
        <f t="shared" si="83"/>
        <v>0</v>
      </c>
      <c r="AF225" s="58"/>
    </row>
    <row r="226" spans="1:32" ht="9" customHeight="1">
      <c r="A226" s="159"/>
      <c r="B226" s="121" t="s">
        <v>544</v>
      </c>
      <c r="C226" s="123"/>
      <c r="D226" s="123" t="s">
        <v>538</v>
      </c>
      <c r="E226" s="125">
        <v>37560</v>
      </c>
      <c r="F226" s="125">
        <v>42004</v>
      </c>
      <c r="G226" s="124">
        <v>42369</v>
      </c>
      <c r="H226" s="126">
        <f t="shared" si="77"/>
        <v>12.2</v>
      </c>
      <c r="I226" s="126">
        <f t="shared" si="76"/>
        <v>1</v>
      </c>
      <c r="J226" s="126">
        <f t="shared" si="78"/>
        <v>5</v>
      </c>
      <c r="K226" s="130">
        <v>2412856.7999999998</v>
      </c>
      <c r="L226" s="160">
        <v>0.2</v>
      </c>
      <c r="M226" s="131">
        <v>2412856.7999999998</v>
      </c>
      <c r="N226" s="128">
        <f t="shared" si="79"/>
        <v>0</v>
      </c>
      <c r="O226" s="128"/>
      <c r="P226" s="130">
        <f t="shared" si="80"/>
        <v>2412856.7999999998</v>
      </c>
      <c r="Q226" s="128">
        <f>+K226-P226</f>
        <v>0</v>
      </c>
      <c r="R226" s="128" t="s">
        <v>538</v>
      </c>
      <c r="S226" s="158"/>
      <c r="T226" s="128">
        <f t="shared" si="81"/>
        <v>0</v>
      </c>
      <c r="U226" s="128"/>
      <c r="V226" s="128">
        <f t="shared" si="82"/>
        <v>0</v>
      </c>
      <c r="W226" s="128">
        <f t="shared" si="82"/>
        <v>0</v>
      </c>
      <c r="X226" s="128">
        <f t="shared" si="82"/>
        <v>0</v>
      </c>
      <c r="Y226" s="128">
        <f t="shared" si="82"/>
        <v>0</v>
      </c>
      <c r="Z226" s="128">
        <f t="shared" si="82"/>
        <v>0</v>
      </c>
      <c r="AA226" s="128">
        <f t="shared" si="82"/>
        <v>0</v>
      </c>
      <c r="AB226" s="128">
        <f t="shared" si="82"/>
        <v>0</v>
      </c>
      <c r="AC226" s="128">
        <f t="shared" si="82"/>
        <v>0</v>
      </c>
      <c r="AD226" s="128">
        <f t="shared" si="82"/>
        <v>0</v>
      </c>
      <c r="AE226" s="58">
        <f t="shared" si="83"/>
        <v>0</v>
      </c>
      <c r="AF226" s="58"/>
    </row>
    <row r="227" spans="1:32" ht="9" customHeight="1">
      <c r="A227" s="159"/>
      <c r="B227" s="121" t="s">
        <v>546</v>
      </c>
      <c r="C227" s="123"/>
      <c r="D227" s="123" t="s">
        <v>603</v>
      </c>
      <c r="E227" s="125">
        <v>37666</v>
      </c>
      <c r="F227" s="125">
        <v>42004</v>
      </c>
      <c r="G227" s="124">
        <v>42369</v>
      </c>
      <c r="H227" s="126">
        <f t="shared" si="77"/>
        <v>11.9</v>
      </c>
      <c r="I227" s="126">
        <f t="shared" si="76"/>
        <v>1</v>
      </c>
      <c r="J227" s="126">
        <f t="shared" si="78"/>
        <v>5</v>
      </c>
      <c r="K227" s="130">
        <v>546000</v>
      </c>
      <c r="L227" s="160">
        <v>0.2</v>
      </c>
      <c r="M227" s="131">
        <v>546000</v>
      </c>
      <c r="N227" s="128">
        <f t="shared" si="79"/>
        <v>0</v>
      </c>
      <c r="O227" s="128"/>
      <c r="P227" s="130">
        <f t="shared" si="80"/>
        <v>546000</v>
      </c>
      <c r="Q227" s="128">
        <f>+K227-P227</f>
        <v>0</v>
      </c>
      <c r="R227" s="128" t="s">
        <v>456</v>
      </c>
      <c r="S227" s="158"/>
      <c r="T227" s="128">
        <f t="shared" si="81"/>
        <v>0</v>
      </c>
      <c r="U227" s="128"/>
      <c r="V227" s="128">
        <f t="shared" si="82"/>
        <v>0</v>
      </c>
      <c r="W227" s="128">
        <f t="shared" si="82"/>
        <v>0</v>
      </c>
      <c r="X227" s="128">
        <f t="shared" si="82"/>
        <v>0</v>
      </c>
      <c r="Y227" s="128">
        <f t="shared" si="82"/>
        <v>0</v>
      </c>
      <c r="Z227" s="128">
        <f t="shared" si="82"/>
        <v>0</v>
      </c>
      <c r="AA227" s="128">
        <f t="shared" si="82"/>
        <v>0</v>
      </c>
      <c r="AB227" s="128">
        <f t="shared" si="82"/>
        <v>0</v>
      </c>
      <c r="AC227" s="128">
        <f t="shared" si="82"/>
        <v>0</v>
      </c>
      <c r="AD227" s="128">
        <f t="shared" si="82"/>
        <v>0</v>
      </c>
      <c r="AE227" s="58">
        <f t="shared" si="83"/>
        <v>0</v>
      </c>
      <c r="AF227" s="58"/>
    </row>
    <row r="228" spans="1:32">
      <c r="A228" s="159"/>
      <c r="B228" s="121" t="s">
        <v>547</v>
      </c>
      <c r="C228" s="123"/>
      <c r="D228" s="123" t="s">
        <v>603</v>
      </c>
      <c r="E228" s="125">
        <v>37666</v>
      </c>
      <c r="F228" s="125">
        <v>42004</v>
      </c>
      <c r="G228" s="124">
        <v>42369</v>
      </c>
      <c r="H228" s="126">
        <f t="shared" si="77"/>
        <v>11.9</v>
      </c>
      <c r="I228" s="126">
        <f t="shared" si="76"/>
        <v>1</v>
      </c>
      <c r="J228" s="126">
        <f t="shared" si="78"/>
        <v>5</v>
      </c>
      <c r="K228" s="130">
        <v>402050.2</v>
      </c>
      <c r="L228" s="160">
        <v>0.2</v>
      </c>
      <c r="M228" s="131">
        <v>402050</v>
      </c>
      <c r="N228" s="128">
        <f t="shared" si="79"/>
        <v>0</v>
      </c>
      <c r="O228" s="128"/>
      <c r="P228" s="130">
        <f t="shared" si="80"/>
        <v>402050</v>
      </c>
      <c r="Q228" s="128"/>
      <c r="R228" s="128" t="s">
        <v>456</v>
      </c>
      <c r="S228" s="158"/>
      <c r="T228" s="128">
        <f t="shared" si="81"/>
        <v>0</v>
      </c>
      <c r="U228" s="128"/>
      <c r="V228" s="128">
        <f t="shared" si="82"/>
        <v>0</v>
      </c>
      <c r="W228" s="128">
        <f t="shared" si="82"/>
        <v>0</v>
      </c>
      <c r="X228" s="128">
        <f t="shared" si="82"/>
        <v>0</v>
      </c>
      <c r="Y228" s="128">
        <f t="shared" si="82"/>
        <v>0</v>
      </c>
      <c r="Z228" s="128">
        <f t="shared" si="82"/>
        <v>0</v>
      </c>
      <c r="AA228" s="128">
        <f t="shared" si="82"/>
        <v>0</v>
      </c>
      <c r="AB228" s="128">
        <f t="shared" si="82"/>
        <v>0</v>
      </c>
      <c r="AC228" s="128">
        <f t="shared" si="82"/>
        <v>0</v>
      </c>
      <c r="AD228" s="128">
        <f t="shared" si="82"/>
        <v>0</v>
      </c>
      <c r="AE228" s="58">
        <f t="shared" si="83"/>
        <v>0</v>
      </c>
      <c r="AF228" s="58"/>
    </row>
    <row r="229" spans="1:32" ht="9" customHeight="1">
      <c r="A229" s="159"/>
      <c r="B229" s="121" t="s">
        <v>548</v>
      </c>
      <c r="C229" s="123"/>
      <c r="D229" s="123" t="s">
        <v>603</v>
      </c>
      <c r="E229" s="125">
        <v>37666</v>
      </c>
      <c r="F229" s="125">
        <v>42004</v>
      </c>
      <c r="G229" s="124">
        <v>42369</v>
      </c>
      <c r="H229" s="126">
        <f t="shared" si="77"/>
        <v>11.9</v>
      </c>
      <c r="I229" s="126">
        <f t="shared" si="76"/>
        <v>1</v>
      </c>
      <c r="J229" s="126">
        <f t="shared" si="78"/>
        <v>5</v>
      </c>
      <c r="K229" s="130">
        <v>189000</v>
      </c>
      <c r="L229" s="160">
        <v>0.2</v>
      </c>
      <c r="M229" s="131">
        <v>189000</v>
      </c>
      <c r="N229" s="128">
        <f t="shared" si="79"/>
        <v>0</v>
      </c>
      <c r="O229" s="128"/>
      <c r="P229" s="130">
        <f t="shared" si="80"/>
        <v>189000</v>
      </c>
      <c r="Q229" s="128">
        <f>+K229-P229</f>
        <v>0</v>
      </c>
      <c r="R229" s="128" t="s">
        <v>456</v>
      </c>
      <c r="S229" s="158"/>
      <c r="T229" s="128">
        <f t="shared" si="81"/>
        <v>0</v>
      </c>
      <c r="U229" s="128"/>
      <c r="V229" s="128">
        <f t="shared" si="82"/>
        <v>0</v>
      </c>
      <c r="W229" s="128">
        <f t="shared" si="82"/>
        <v>0</v>
      </c>
      <c r="X229" s="128">
        <f t="shared" si="82"/>
        <v>0</v>
      </c>
      <c r="Y229" s="128">
        <f t="shared" si="82"/>
        <v>0</v>
      </c>
      <c r="Z229" s="128">
        <f t="shared" si="82"/>
        <v>0</v>
      </c>
      <c r="AA229" s="128">
        <f t="shared" si="82"/>
        <v>0</v>
      </c>
      <c r="AB229" s="128">
        <f t="shared" si="82"/>
        <v>0</v>
      </c>
      <c r="AC229" s="128">
        <f t="shared" si="82"/>
        <v>0</v>
      </c>
      <c r="AD229" s="128">
        <f t="shared" si="82"/>
        <v>0</v>
      </c>
      <c r="AE229" s="58">
        <f t="shared" si="83"/>
        <v>0</v>
      </c>
      <c r="AF229" s="58"/>
    </row>
    <row r="230" spans="1:32" ht="9" customHeight="1">
      <c r="A230" s="159"/>
      <c r="B230" s="121" t="s">
        <v>549</v>
      </c>
      <c r="C230" s="123"/>
      <c r="D230" s="123" t="s">
        <v>538</v>
      </c>
      <c r="E230" s="125">
        <v>37666</v>
      </c>
      <c r="F230" s="125">
        <v>42004</v>
      </c>
      <c r="G230" s="124">
        <v>42369</v>
      </c>
      <c r="H230" s="126">
        <f t="shared" si="77"/>
        <v>11.9</v>
      </c>
      <c r="I230" s="126">
        <f t="shared" si="76"/>
        <v>1</v>
      </c>
      <c r="J230" s="126">
        <f t="shared" si="78"/>
        <v>5</v>
      </c>
      <c r="K230" s="130">
        <v>270000</v>
      </c>
      <c r="L230" s="160">
        <v>0.2</v>
      </c>
      <c r="M230" s="131">
        <v>270000</v>
      </c>
      <c r="N230" s="128">
        <f t="shared" si="79"/>
        <v>0</v>
      </c>
      <c r="O230" s="128"/>
      <c r="P230" s="130">
        <f t="shared" si="80"/>
        <v>270000</v>
      </c>
      <c r="Q230" s="128">
        <f>+K230-P230</f>
        <v>0</v>
      </c>
      <c r="R230" s="128" t="s">
        <v>538</v>
      </c>
      <c r="S230" s="158"/>
      <c r="T230" s="128">
        <f t="shared" si="81"/>
        <v>0</v>
      </c>
      <c r="U230" s="128"/>
      <c r="V230" s="128">
        <f t="shared" si="82"/>
        <v>0</v>
      </c>
      <c r="W230" s="128">
        <f t="shared" si="82"/>
        <v>0</v>
      </c>
      <c r="X230" s="128">
        <f t="shared" si="82"/>
        <v>0</v>
      </c>
      <c r="Y230" s="128">
        <f t="shared" si="82"/>
        <v>0</v>
      </c>
      <c r="Z230" s="128">
        <f t="shared" si="82"/>
        <v>0</v>
      </c>
      <c r="AA230" s="128">
        <f t="shared" si="82"/>
        <v>0</v>
      </c>
      <c r="AB230" s="128">
        <f t="shared" si="82"/>
        <v>0</v>
      </c>
      <c r="AC230" s="128">
        <f t="shared" si="82"/>
        <v>0</v>
      </c>
      <c r="AD230" s="128">
        <f t="shared" si="82"/>
        <v>0</v>
      </c>
      <c r="AE230" s="58">
        <f t="shared" si="83"/>
        <v>0</v>
      </c>
      <c r="AF230" s="58"/>
    </row>
    <row r="231" spans="1:32">
      <c r="A231" s="159"/>
      <c r="B231" s="121" t="s">
        <v>550</v>
      </c>
      <c r="C231" s="123"/>
      <c r="D231" s="123" t="s">
        <v>538</v>
      </c>
      <c r="E231" s="125">
        <v>37966</v>
      </c>
      <c r="F231" s="125">
        <v>42004</v>
      </c>
      <c r="G231" s="124">
        <v>42369</v>
      </c>
      <c r="H231" s="126">
        <f t="shared" si="77"/>
        <v>11.1</v>
      </c>
      <c r="I231" s="126">
        <f t="shared" si="76"/>
        <v>1</v>
      </c>
      <c r="J231" s="126">
        <f t="shared" si="78"/>
        <v>5</v>
      </c>
      <c r="K231" s="130">
        <v>651400</v>
      </c>
      <c r="L231" s="160">
        <v>0.2</v>
      </c>
      <c r="M231" s="131">
        <v>651400</v>
      </c>
      <c r="N231" s="128">
        <f t="shared" si="79"/>
        <v>0</v>
      </c>
      <c r="O231" s="128"/>
      <c r="P231" s="130">
        <f t="shared" si="80"/>
        <v>651400</v>
      </c>
      <c r="Q231" s="128">
        <f>+K231-P231</f>
        <v>0</v>
      </c>
      <c r="R231" s="128" t="s">
        <v>538</v>
      </c>
      <c r="S231" s="158"/>
      <c r="T231" s="128">
        <f t="shared" si="81"/>
        <v>0</v>
      </c>
      <c r="U231" s="128"/>
      <c r="V231" s="128">
        <f t="shared" si="82"/>
        <v>0</v>
      </c>
      <c r="W231" s="128">
        <f t="shared" si="82"/>
        <v>0</v>
      </c>
      <c r="X231" s="128">
        <f t="shared" si="82"/>
        <v>0</v>
      </c>
      <c r="Y231" s="128">
        <f t="shared" si="82"/>
        <v>0</v>
      </c>
      <c r="Z231" s="128">
        <f t="shared" si="82"/>
        <v>0</v>
      </c>
      <c r="AA231" s="128">
        <f t="shared" si="82"/>
        <v>0</v>
      </c>
      <c r="AB231" s="128">
        <f t="shared" si="82"/>
        <v>0</v>
      </c>
      <c r="AC231" s="128">
        <f t="shared" si="82"/>
        <v>0</v>
      </c>
      <c r="AD231" s="128">
        <f t="shared" si="82"/>
        <v>0</v>
      </c>
      <c r="AE231" s="58">
        <f t="shared" si="83"/>
        <v>0</v>
      </c>
      <c r="AF231" s="58"/>
    </row>
    <row r="232" spans="1:32">
      <c r="A232" s="159"/>
      <c r="B232" s="121" t="s">
        <v>551</v>
      </c>
      <c r="C232" s="123"/>
      <c r="D232" s="123" t="s">
        <v>538</v>
      </c>
      <c r="E232" s="125">
        <v>37966</v>
      </c>
      <c r="F232" s="125">
        <v>42004</v>
      </c>
      <c r="G232" s="124">
        <v>42369</v>
      </c>
      <c r="H232" s="126">
        <f t="shared" si="77"/>
        <v>11.1</v>
      </c>
      <c r="I232" s="126">
        <f t="shared" si="76"/>
        <v>1</v>
      </c>
      <c r="J232" s="126">
        <f t="shared" si="78"/>
        <v>5</v>
      </c>
      <c r="K232" s="130">
        <v>624000</v>
      </c>
      <c r="L232" s="160">
        <v>0.2</v>
      </c>
      <c r="M232" s="131">
        <v>624000</v>
      </c>
      <c r="N232" s="128">
        <f t="shared" si="79"/>
        <v>0</v>
      </c>
      <c r="O232" s="128"/>
      <c r="P232" s="130">
        <f t="shared" si="80"/>
        <v>624000</v>
      </c>
      <c r="Q232" s="128">
        <f>+K232-P232</f>
        <v>0</v>
      </c>
      <c r="R232" s="128" t="s">
        <v>538</v>
      </c>
      <c r="S232" s="158"/>
      <c r="T232" s="128">
        <f t="shared" si="81"/>
        <v>0</v>
      </c>
      <c r="U232" s="128"/>
      <c r="V232" s="128">
        <f t="shared" si="82"/>
        <v>0</v>
      </c>
      <c r="W232" s="128">
        <f t="shared" si="82"/>
        <v>0</v>
      </c>
      <c r="X232" s="128">
        <f t="shared" si="82"/>
        <v>0</v>
      </c>
      <c r="Y232" s="128">
        <f t="shared" si="82"/>
        <v>0</v>
      </c>
      <c r="Z232" s="128">
        <f t="shared" si="82"/>
        <v>0</v>
      </c>
      <c r="AA232" s="128">
        <f t="shared" si="82"/>
        <v>0</v>
      </c>
      <c r="AB232" s="128">
        <f t="shared" si="82"/>
        <v>0</v>
      </c>
      <c r="AC232" s="128">
        <f t="shared" si="82"/>
        <v>0</v>
      </c>
      <c r="AD232" s="128">
        <f t="shared" si="82"/>
        <v>0</v>
      </c>
      <c r="AE232" s="58">
        <f t="shared" si="83"/>
        <v>0</v>
      </c>
      <c r="AF232" s="58"/>
    </row>
    <row r="233" spans="1:32">
      <c r="A233" s="159">
        <v>4</v>
      </c>
      <c r="B233" s="121" t="s">
        <v>552</v>
      </c>
      <c r="C233" s="123"/>
      <c r="D233" s="123" t="s">
        <v>538</v>
      </c>
      <c r="E233" s="125">
        <v>37753</v>
      </c>
      <c r="F233" s="125">
        <v>42004</v>
      </c>
      <c r="G233" s="124">
        <v>42369</v>
      </c>
      <c r="H233" s="126">
        <f t="shared" si="77"/>
        <v>11.6</v>
      </c>
      <c r="I233" s="126">
        <f t="shared" si="76"/>
        <v>1</v>
      </c>
      <c r="J233" s="126">
        <f t="shared" si="78"/>
        <v>5</v>
      </c>
      <c r="K233" s="130">
        <v>144194.6</v>
      </c>
      <c r="L233" s="160">
        <v>0.2</v>
      </c>
      <c r="M233" s="131">
        <v>144195</v>
      </c>
      <c r="N233" s="128">
        <f t="shared" si="79"/>
        <v>0</v>
      </c>
      <c r="O233" s="128"/>
      <c r="P233" s="130">
        <f t="shared" si="80"/>
        <v>144195</v>
      </c>
      <c r="Q233" s="128"/>
      <c r="R233" s="128" t="s">
        <v>538</v>
      </c>
      <c r="S233" s="158"/>
      <c r="T233" s="128">
        <f t="shared" si="81"/>
        <v>0</v>
      </c>
      <c r="U233" s="128"/>
      <c r="V233" s="128">
        <f t="shared" si="82"/>
        <v>0</v>
      </c>
      <c r="W233" s="128">
        <f t="shared" si="82"/>
        <v>0</v>
      </c>
      <c r="X233" s="128">
        <f t="shared" si="82"/>
        <v>0</v>
      </c>
      <c r="Y233" s="128">
        <f t="shared" si="82"/>
        <v>0</v>
      </c>
      <c r="Z233" s="128">
        <f t="shared" si="82"/>
        <v>0</v>
      </c>
      <c r="AA233" s="128">
        <f t="shared" si="82"/>
        <v>0</v>
      </c>
      <c r="AB233" s="128">
        <f t="shared" si="82"/>
        <v>0</v>
      </c>
      <c r="AC233" s="128">
        <f t="shared" si="82"/>
        <v>0</v>
      </c>
      <c r="AD233" s="128">
        <f t="shared" si="82"/>
        <v>0</v>
      </c>
      <c r="AE233" s="58">
        <f t="shared" si="83"/>
        <v>0</v>
      </c>
      <c r="AF233" s="58"/>
    </row>
    <row r="234" spans="1:32">
      <c r="A234" s="159">
        <v>1</v>
      </c>
      <c r="B234" s="121" t="s">
        <v>553</v>
      </c>
      <c r="C234" s="123"/>
      <c r="D234" s="123" t="s">
        <v>538</v>
      </c>
      <c r="E234" s="125">
        <v>37753</v>
      </c>
      <c r="F234" s="125">
        <v>42004</v>
      </c>
      <c r="G234" s="124">
        <v>42369</v>
      </c>
      <c r="H234" s="126">
        <f t="shared" si="77"/>
        <v>11.6</v>
      </c>
      <c r="I234" s="126">
        <f t="shared" si="76"/>
        <v>1</v>
      </c>
      <c r="J234" s="126">
        <f t="shared" si="78"/>
        <v>5</v>
      </c>
      <c r="K234" s="130">
        <v>212378.6</v>
      </c>
      <c r="L234" s="160">
        <v>0.2</v>
      </c>
      <c r="M234" s="131">
        <v>212379</v>
      </c>
      <c r="N234" s="128">
        <f t="shared" si="79"/>
        <v>0</v>
      </c>
      <c r="O234" s="128"/>
      <c r="P234" s="130">
        <f t="shared" si="80"/>
        <v>212379</v>
      </c>
      <c r="Q234" s="128"/>
      <c r="R234" s="128" t="s">
        <v>538</v>
      </c>
      <c r="S234" s="158"/>
      <c r="T234" s="128">
        <f t="shared" si="81"/>
        <v>0</v>
      </c>
      <c r="U234" s="128"/>
      <c r="V234" s="128">
        <f t="shared" si="82"/>
        <v>0</v>
      </c>
      <c r="W234" s="128">
        <f t="shared" si="82"/>
        <v>0</v>
      </c>
      <c r="X234" s="128">
        <f t="shared" si="82"/>
        <v>0</v>
      </c>
      <c r="Y234" s="128">
        <f t="shared" si="82"/>
        <v>0</v>
      </c>
      <c r="Z234" s="128">
        <f t="shared" si="82"/>
        <v>0</v>
      </c>
      <c r="AA234" s="128">
        <f t="shared" si="82"/>
        <v>0</v>
      </c>
      <c r="AB234" s="128">
        <f t="shared" si="82"/>
        <v>0</v>
      </c>
      <c r="AC234" s="128">
        <f t="shared" si="82"/>
        <v>0</v>
      </c>
      <c r="AD234" s="128">
        <f t="shared" si="82"/>
        <v>0</v>
      </c>
      <c r="AE234" s="58">
        <f t="shared" si="83"/>
        <v>0</v>
      </c>
      <c r="AF234" s="58"/>
    </row>
    <row r="235" spans="1:32">
      <c r="A235" s="159">
        <v>1</v>
      </c>
      <c r="B235" s="121" t="s">
        <v>554</v>
      </c>
      <c r="C235" s="123"/>
      <c r="D235" s="123" t="s">
        <v>538</v>
      </c>
      <c r="E235" s="125">
        <v>37753</v>
      </c>
      <c r="F235" s="125">
        <v>42004</v>
      </c>
      <c r="G235" s="124">
        <v>42369</v>
      </c>
      <c r="H235" s="126">
        <f t="shared" si="77"/>
        <v>11.6</v>
      </c>
      <c r="I235" s="126">
        <f t="shared" si="76"/>
        <v>1</v>
      </c>
      <c r="J235" s="126">
        <f t="shared" si="78"/>
        <v>5</v>
      </c>
      <c r="K235" s="130">
        <v>261813.6</v>
      </c>
      <c r="L235" s="160">
        <v>0.2</v>
      </c>
      <c r="M235" s="131">
        <v>261814</v>
      </c>
      <c r="N235" s="128">
        <f t="shared" si="79"/>
        <v>0</v>
      </c>
      <c r="O235" s="128"/>
      <c r="P235" s="130">
        <f t="shared" si="80"/>
        <v>261814</v>
      </c>
      <c r="Q235" s="128"/>
      <c r="R235" s="128" t="s">
        <v>538</v>
      </c>
      <c r="S235" s="158"/>
      <c r="T235" s="128">
        <f t="shared" si="81"/>
        <v>0</v>
      </c>
      <c r="U235" s="128"/>
      <c r="V235" s="128">
        <f t="shared" si="82"/>
        <v>0</v>
      </c>
      <c r="W235" s="128">
        <f t="shared" si="82"/>
        <v>0</v>
      </c>
      <c r="X235" s="128">
        <f t="shared" si="82"/>
        <v>0</v>
      </c>
      <c r="Y235" s="128">
        <f t="shared" si="82"/>
        <v>0</v>
      </c>
      <c r="Z235" s="128">
        <f t="shared" si="82"/>
        <v>0</v>
      </c>
      <c r="AA235" s="128">
        <f t="shared" si="82"/>
        <v>0</v>
      </c>
      <c r="AB235" s="128">
        <f t="shared" si="82"/>
        <v>0</v>
      </c>
      <c r="AC235" s="128">
        <f t="shared" si="82"/>
        <v>0</v>
      </c>
      <c r="AD235" s="128">
        <f t="shared" si="82"/>
        <v>0</v>
      </c>
      <c r="AE235" s="58">
        <f t="shared" si="83"/>
        <v>0</v>
      </c>
      <c r="AF235" s="58"/>
    </row>
    <row r="236" spans="1:32">
      <c r="A236" s="159">
        <v>1</v>
      </c>
      <c r="B236" s="121" t="s">
        <v>555</v>
      </c>
      <c r="C236" s="123"/>
      <c r="D236" s="123" t="s">
        <v>603</v>
      </c>
      <c r="E236" s="125">
        <v>37753</v>
      </c>
      <c r="F236" s="125">
        <v>42004</v>
      </c>
      <c r="G236" s="124">
        <v>42369</v>
      </c>
      <c r="H236" s="126">
        <f t="shared" si="77"/>
        <v>11.6</v>
      </c>
      <c r="I236" s="126">
        <f t="shared" si="76"/>
        <v>1</v>
      </c>
      <c r="J236" s="126">
        <f t="shared" si="78"/>
        <v>5</v>
      </c>
      <c r="K236" s="130">
        <v>718720.6</v>
      </c>
      <c r="L236" s="160">
        <v>0.2</v>
      </c>
      <c r="M236" s="131">
        <v>718721</v>
      </c>
      <c r="N236" s="128">
        <f t="shared" si="79"/>
        <v>0</v>
      </c>
      <c r="O236" s="128"/>
      <c r="P236" s="130">
        <f t="shared" si="80"/>
        <v>718721</v>
      </c>
      <c r="Q236" s="128"/>
      <c r="R236" s="128" t="s">
        <v>456</v>
      </c>
      <c r="S236" s="158"/>
      <c r="T236" s="128">
        <f t="shared" si="81"/>
        <v>0</v>
      </c>
      <c r="U236" s="128"/>
      <c r="V236" s="128">
        <f t="shared" si="82"/>
        <v>0</v>
      </c>
      <c r="W236" s="128">
        <f t="shared" si="82"/>
        <v>0</v>
      </c>
      <c r="X236" s="128">
        <f t="shared" si="82"/>
        <v>0</v>
      </c>
      <c r="Y236" s="128">
        <f t="shared" si="82"/>
        <v>0</v>
      </c>
      <c r="Z236" s="128">
        <f t="shared" si="82"/>
        <v>0</v>
      </c>
      <c r="AA236" s="128">
        <f t="shared" si="82"/>
        <v>0</v>
      </c>
      <c r="AB236" s="128">
        <f t="shared" si="82"/>
        <v>0</v>
      </c>
      <c r="AC236" s="128">
        <f t="shared" si="82"/>
        <v>0</v>
      </c>
      <c r="AD236" s="128">
        <f t="shared" si="82"/>
        <v>0</v>
      </c>
      <c r="AE236" s="58">
        <f t="shared" si="83"/>
        <v>0</v>
      </c>
      <c r="AF236" s="58"/>
    </row>
    <row r="237" spans="1:32">
      <c r="A237" s="159">
        <v>1</v>
      </c>
      <c r="B237" s="121" t="s">
        <v>556</v>
      </c>
      <c r="C237" s="123"/>
      <c r="D237" s="123" t="s">
        <v>603</v>
      </c>
      <c r="E237" s="125">
        <v>37753</v>
      </c>
      <c r="F237" s="125">
        <v>42004</v>
      </c>
      <c r="G237" s="124">
        <v>42369</v>
      </c>
      <c r="H237" s="126">
        <f t="shared" si="77"/>
        <v>11.6</v>
      </c>
      <c r="I237" s="126">
        <f t="shared" si="76"/>
        <v>1</v>
      </c>
      <c r="J237" s="126">
        <f t="shared" si="78"/>
        <v>5</v>
      </c>
      <c r="K237" s="130">
        <v>317273</v>
      </c>
      <c r="L237" s="160">
        <v>0.2</v>
      </c>
      <c r="M237" s="131">
        <v>317273</v>
      </c>
      <c r="N237" s="128">
        <f t="shared" si="79"/>
        <v>0</v>
      </c>
      <c r="O237" s="128"/>
      <c r="P237" s="130">
        <f t="shared" si="80"/>
        <v>317273</v>
      </c>
      <c r="Q237" s="128">
        <f t="shared" ref="Q237:Q252" si="84">+K237-P237</f>
        <v>0</v>
      </c>
      <c r="R237" s="128" t="s">
        <v>456</v>
      </c>
      <c r="S237" s="158"/>
      <c r="T237" s="128">
        <f t="shared" si="81"/>
        <v>0</v>
      </c>
      <c r="U237" s="128"/>
      <c r="V237" s="128">
        <f t="shared" si="82"/>
        <v>0</v>
      </c>
      <c r="W237" s="128">
        <f t="shared" si="82"/>
        <v>0</v>
      </c>
      <c r="X237" s="128">
        <f t="shared" si="82"/>
        <v>0</v>
      </c>
      <c r="Y237" s="128">
        <f t="shared" si="82"/>
        <v>0</v>
      </c>
      <c r="Z237" s="128">
        <f t="shared" si="82"/>
        <v>0</v>
      </c>
      <c r="AA237" s="128">
        <f t="shared" si="82"/>
        <v>0</v>
      </c>
      <c r="AB237" s="128">
        <f t="shared" si="82"/>
        <v>0</v>
      </c>
      <c r="AC237" s="128">
        <f t="shared" si="82"/>
        <v>0</v>
      </c>
      <c r="AD237" s="128">
        <f t="shared" si="82"/>
        <v>0</v>
      </c>
      <c r="AE237" s="58">
        <f t="shared" si="83"/>
        <v>0</v>
      </c>
      <c r="AF237" s="58"/>
    </row>
    <row r="238" spans="1:32">
      <c r="A238" s="179">
        <v>1</v>
      </c>
      <c r="B238" s="180" t="s">
        <v>557</v>
      </c>
      <c r="C238" s="181" t="s">
        <v>558</v>
      </c>
      <c r="D238" s="181" t="s">
        <v>502</v>
      </c>
      <c r="E238" s="182">
        <v>38251</v>
      </c>
      <c r="F238" s="125">
        <v>42004</v>
      </c>
      <c r="G238" s="124">
        <v>42369</v>
      </c>
      <c r="H238" s="126">
        <f t="shared" si="77"/>
        <v>10.3</v>
      </c>
      <c r="I238" s="126">
        <f t="shared" si="76"/>
        <v>1</v>
      </c>
      <c r="J238" s="183">
        <f t="shared" si="78"/>
        <v>5</v>
      </c>
      <c r="K238" s="130">
        <v>1140000</v>
      </c>
      <c r="L238" s="184">
        <v>0.2</v>
      </c>
      <c r="M238" s="131">
        <v>1140000</v>
      </c>
      <c r="N238" s="128">
        <f t="shared" si="79"/>
        <v>0</v>
      </c>
      <c r="O238" s="128"/>
      <c r="P238" s="130">
        <f t="shared" si="80"/>
        <v>1140000</v>
      </c>
      <c r="Q238" s="128">
        <f t="shared" si="84"/>
        <v>0</v>
      </c>
      <c r="R238" s="128" t="s">
        <v>502</v>
      </c>
      <c r="S238" s="158"/>
      <c r="T238" s="128">
        <f t="shared" si="81"/>
        <v>0</v>
      </c>
      <c r="U238" s="128"/>
      <c r="V238" s="128">
        <f t="shared" si="82"/>
        <v>0</v>
      </c>
      <c r="W238" s="128">
        <f t="shared" si="82"/>
        <v>0</v>
      </c>
      <c r="X238" s="128">
        <f t="shared" si="82"/>
        <v>0</v>
      </c>
      <c r="Y238" s="128">
        <f t="shared" si="82"/>
        <v>0</v>
      </c>
      <c r="Z238" s="128">
        <f t="shared" si="82"/>
        <v>0</v>
      </c>
      <c r="AA238" s="128">
        <f t="shared" si="82"/>
        <v>0</v>
      </c>
      <c r="AB238" s="128">
        <f t="shared" si="82"/>
        <v>0</v>
      </c>
      <c r="AC238" s="128">
        <f t="shared" si="82"/>
        <v>0</v>
      </c>
      <c r="AD238" s="128">
        <f t="shared" si="82"/>
        <v>0</v>
      </c>
      <c r="AE238" s="58">
        <f t="shared" si="83"/>
        <v>0</v>
      </c>
      <c r="AF238" s="58"/>
    </row>
    <row r="239" spans="1:32">
      <c r="A239" s="179">
        <v>1</v>
      </c>
      <c r="B239" s="180" t="s">
        <v>470</v>
      </c>
      <c r="C239" s="181" t="s">
        <v>572</v>
      </c>
      <c r="D239" s="181" t="s">
        <v>508</v>
      </c>
      <c r="E239" s="182">
        <v>38290</v>
      </c>
      <c r="F239" s="125">
        <v>42004</v>
      </c>
      <c r="G239" s="124">
        <v>42369</v>
      </c>
      <c r="H239" s="126">
        <f t="shared" si="77"/>
        <v>10.199999999999999</v>
      </c>
      <c r="I239" s="126">
        <f t="shared" si="76"/>
        <v>1</v>
      </c>
      <c r="J239" s="183">
        <f t="shared" si="78"/>
        <v>5</v>
      </c>
      <c r="K239" s="130">
        <v>2239000</v>
      </c>
      <c r="L239" s="184">
        <v>0.2</v>
      </c>
      <c r="M239" s="131">
        <v>2239000</v>
      </c>
      <c r="N239" s="128">
        <f t="shared" si="79"/>
        <v>0</v>
      </c>
      <c r="O239" s="128"/>
      <c r="P239" s="130">
        <f t="shared" si="80"/>
        <v>2239000</v>
      </c>
      <c r="Q239" s="128">
        <f t="shared" si="84"/>
        <v>0</v>
      </c>
      <c r="R239" s="506" t="s">
        <v>508</v>
      </c>
      <c r="S239" s="158"/>
      <c r="T239" s="128">
        <f t="shared" si="81"/>
        <v>0</v>
      </c>
      <c r="U239" s="128"/>
      <c r="V239" s="128">
        <f t="shared" ref="V239:AD254" si="85">IF(ISNA(INDEX(coefficient,MATCH($R239,postes,0),MATCH(V$19,centres,0))),0,(INDEX(coefficient,MATCH($R239,postes,0),MATCH(V$19,centres,0))*$N239))</f>
        <v>0</v>
      </c>
      <c r="W239" s="128">
        <f t="shared" si="85"/>
        <v>0</v>
      </c>
      <c r="X239" s="128">
        <f t="shared" si="85"/>
        <v>0</v>
      </c>
      <c r="Y239" s="128">
        <f t="shared" si="85"/>
        <v>0</v>
      </c>
      <c r="Z239" s="128">
        <f t="shared" si="85"/>
        <v>0</v>
      </c>
      <c r="AA239" s="128">
        <f t="shared" si="85"/>
        <v>0</v>
      </c>
      <c r="AB239" s="128">
        <f t="shared" si="85"/>
        <v>0</v>
      </c>
      <c r="AC239" s="128">
        <f t="shared" si="85"/>
        <v>0</v>
      </c>
      <c r="AD239" s="128">
        <f t="shared" si="85"/>
        <v>0</v>
      </c>
      <c r="AE239" s="58">
        <f t="shared" si="83"/>
        <v>0</v>
      </c>
      <c r="AF239" s="58"/>
    </row>
    <row r="240" spans="1:32">
      <c r="A240" s="179">
        <v>1</v>
      </c>
      <c r="B240" s="180" t="s">
        <v>559</v>
      </c>
      <c r="C240" s="181" t="s">
        <v>505</v>
      </c>
      <c r="D240" s="181" t="s">
        <v>538</v>
      </c>
      <c r="E240" s="182">
        <v>38299</v>
      </c>
      <c r="F240" s="125">
        <v>42004</v>
      </c>
      <c r="G240" s="124">
        <v>42369</v>
      </c>
      <c r="H240" s="126">
        <f t="shared" si="77"/>
        <v>10.199999999999999</v>
      </c>
      <c r="I240" s="126">
        <f t="shared" si="76"/>
        <v>1</v>
      </c>
      <c r="J240" s="183">
        <f t="shared" si="78"/>
        <v>5</v>
      </c>
      <c r="K240" s="130">
        <v>4299198.8</v>
      </c>
      <c r="L240" s="184">
        <v>0.2</v>
      </c>
      <c r="M240" s="131">
        <v>4299198.8</v>
      </c>
      <c r="N240" s="128">
        <f t="shared" si="79"/>
        <v>0</v>
      </c>
      <c r="O240" s="128"/>
      <c r="P240" s="130">
        <f t="shared" si="80"/>
        <v>4299198.8</v>
      </c>
      <c r="Q240" s="128">
        <f t="shared" si="84"/>
        <v>0</v>
      </c>
      <c r="R240" s="128" t="s">
        <v>538</v>
      </c>
      <c r="S240" s="158"/>
      <c r="T240" s="128">
        <f t="shared" si="81"/>
        <v>0</v>
      </c>
      <c r="U240" s="128"/>
      <c r="V240" s="128">
        <f t="shared" si="85"/>
        <v>0</v>
      </c>
      <c r="W240" s="128">
        <f t="shared" si="85"/>
        <v>0</v>
      </c>
      <c r="X240" s="128">
        <f t="shared" si="85"/>
        <v>0</v>
      </c>
      <c r="Y240" s="128">
        <f t="shared" si="85"/>
        <v>0</v>
      </c>
      <c r="Z240" s="128">
        <f t="shared" si="85"/>
        <v>0</v>
      </c>
      <c r="AA240" s="128">
        <f t="shared" si="85"/>
        <v>0</v>
      </c>
      <c r="AB240" s="128">
        <f t="shared" si="85"/>
        <v>0</v>
      </c>
      <c r="AC240" s="128">
        <f t="shared" si="85"/>
        <v>0</v>
      </c>
      <c r="AD240" s="128">
        <f t="shared" si="85"/>
        <v>0</v>
      </c>
      <c r="AE240" s="58">
        <f t="shared" si="83"/>
        <v>0</v>
      </c>
      <c r="AF240" s="58"/>
    </row>
    <row r="241" spans="1:32">
      <c r="A241" s="179"/>
      <c r="B241" s="180" t="s">
        <v>560</v>
      </c>
      <c r="C241" s="181" t="s">
        <v>561</v>
      </c>
      <c r="D241" s="181" t="s">
        <v>537</v>
      </c>
      <c r="E241" s="182">
        <v>38397</v>
      </c>
      <c r="F241" s="125">
        <v>42004</v>
      </c>
      <c r="G241" s="124">
        <v>42369</v>
      </c>
      <c r="H241" s="126">
        <f t="shared" si="77"/>
        <v>9.9</v>
      </c>
      <c r="I241" s="126">
        <f t="shared" si="76"/>
        <v>1</v>
      </c>
      <c r="J241" s="183">
        <f t="shared" si="78"/>
        <v>5</v>
      </c>
      <c r="K241" s="185">
        <v>2081972.7</v>
      </c>
      <c r="L241" s="184">
        <v>0.2</v>
      </c>
      <c r="M241" s="186">
        <v>2081972.7</v>
      </c>
      <c r="N241" s="128">
        <f t="shared" si="79"/>
        <v>0</v>
      </c>
      <c r="O241" s="128"/>
      <c r="P241" s="130">
        <f t="shared" si="80"/>
        <v>2081972.7</v>
      </c>
      <c r="Q241" s="128">
        <f t="shared" si="84"/>
        <v>0</v>
      </c>
      <c r="R241" s="128" t="s">
        <v>537</v>
      </c>
      <c r="S241" s="158"/>
      <c r="T241" s="128">
        <f t="shared" si="81"/>
        <v>0</v>
      </c>
      <c r="U241" s="128"/>
      <c r="V241" s="128">
        <f t="shared" si="85"/>
        <v>0</v>
      </c>
      <c r="W241" s="128">
        <f t="shared" si="85"/>
        <v>0</v>
      </c>
      <c r="X241" s="128">
        <f t="shared" si="85"/>
        <v>0</v>
      </c>
      <c r="Y241" s="128">
        <f t="shared" si="85"/>
        <v>0</v>
      </c>
      <c r="Z241" s="128">
        <f t="shared" si="85"/>
        <v>0</v>
      </c>
      <c r="AA241" s="128">
        <f t="shared" si="85"/>
        <v>0</v>
      </c>
      <c r="AB241" s="128">
        <f t="shared" si="85"/>
        <v>0</v>
      </c>
      <c r="AC241" s="128">
        <f t="shared" si="85"/>
        <v>0</v>
      </c>
      <c r="AD241" s="128">
        <f t="shared" si="85"/>
        <v>0</v>
      </c>
      <c r="AE241" s="58">
        <f t="shared" si="83"/>
        <v>0</v>
      </c>
      <c r="AF241" s="58"/>
    </row>
    <row r="242" spans="1:32">
      <c r="A242" s="179">
        <v>1</v>
      </c>
      <c r="B242" s="180" t="s">
        <v>562</v>
      </c>
      <c r="C242" s="181" t="s">
        <v>558</v>
      </c>
      <c r="D242" s="181" t="s">
        <v>508</v>
      </c>
      <c r="E242" s="182">
        <v>38435</v>
      </c>
      <c r="F242" s="125">
        <v>42004</v>
      </c>
      <c r="G242" s="124">
        <v>42369</v>
      </c>
      <c r="H242" s="126">
        <f t="shared" si="77"/>
        <v>9.8000000000000007</v>
      </c>
      <c r="I242" s="126">
        <f t="shared" si="76"/>
        <v>1</v>
      </c>
      <c r="J242" s="183">
        <f t="shared" si="78"/>
        <v>5</v>
      </c>
      <c r="K242" s="185">
        <v>480000</v>
      </c>
      <c r="L242" s="184">
        <v>0.2</v>
      </c>
      <c r="M242" s="186">
        <v>480000</v>
      </c>
      <c r="N242" s="128">
        <f t="shared" si="79"/>
        <v>0</v>
      </c>
      <c r="O242" s="128"/>
      <c r="P242" s="130">
        <f t="shared" si="80"/>
        <v>480000</v>
      </c>
      <c r="Q242" s="128">
        <f t="shared" si="84"/>
        <v>0</v>
      </c>
      <c r="R242" s="506" t="s">
        <v>508</v>
      </c>
      <c r="S242" s="158"/>
      <c r="T242" s="128">
        <f t="shared" si="81"/>
        <v>0</v>
      </c>
      <c r="U242" s="128"/>
      <c r="V242" s="128">
        <f t="shared" si="85"/>
        <v>0</v>
      </c>
      <c r="W242" s="128">
        <f t="shared" si="85"/>
        <v>0</v>
      </c>
      <c r="X242" s="128">
        <f t="shared" si="85"/>
        <v>0</v>
      </c>
      <c r="Y242" s="128">
        <f t="shared" si="85"/>
        <v>0</v>
      </c>
      <c r="Z242" s="128">
        <f t="shared" si="85"/>
        <v>0</v>
      </c>
      <c r="AA242" s="128">
        <f t="shared" si="85"/>
        <v>0</v>
      </c>
      <c r="AB242" s="128">
        <f t="shared" si="85"/>
        <v>0</v>
      </c>
      <c r="AC242" s="128">
        <f t="shared" si="85"/>
        <v>0</v>
      </c>
      <c r="AD242" s="128">
        <f t="shared" si="85"/>
        <v>0</v>
      </c>
      <c r="AE242" s="58">
        <f t="shared" si="83"/>
        <v>0</v>
      </c>
      <c r="AF242" s="58"/>
    </row>
    <row r="243" spans="1:32">
      <c r="A243" s="179">
        <v>2</v>
      </c>
      <c r="B243" s="180" t="s">
        <v>563</v>
      </c>
      <c r="C243" s="181" t="s">
        <v>561</v>
      </c>
      <c r="D243" s="181" t="s">
        <v>508</v>
      </c>
      <c r="E243" s="182">
        <v>38443</v>
      </c>
      <c r="F243" s="125">
        <v>42004</v>
      </c>
      <c r="G243" s="124">
        <v>42369</v>
      </c>
      <c r="H243" s="126">
        <f t="shared" si="77"/>
        <v>9.8000000000000007</v>
      </c>
      <c r="I243" s="126">
        <f t="shared" si="76"/>
        <v>1</v>
      </c>
      <c r="J243" s="183">
        <f t="shared" si="78"/>
        <v>5</v>
      </c>
      <c r="K243" s="185">
        <v>744300</v>
      </c>
      <c r="L243" s="184">
        <v>0.2</v>
      </c>
      <c r="M243" s="186">
        <v>744300</v>
      </c>
      <c r="N243" s="128">
        <f t="shared" si="79"/>
        <v>0</v>
      </c>
      <c r="O243" s="128"/>
      <c r="P243" s="130">
        <f t="shared" si="80"/>
        <v>744300</v>
      </c>
      <c r="Q243" s="128">
        <f t="shared" si="84"/>
        <v>0</v>
      </c>
      <c r="R243" s="506" t="s">
        <v>508</v>
      </c>
      <c r="S243" s="158"/>
      <c r="T243" s="128">
        <f t="shared" si="81"/>
        <v>0</v>
      </c>
      <c r="U243" s="128"/>
      <c r="V243" s="128">
        <f t="shared" si="85"/>
        <v>0</v>
      </c>
      <c r="W243" s="128">
        <f t="shared" si="85"/>
        <v>0</v>
      </c>
      <c r="X243" s="128">
        <f t="shared" si="85"/>
        <v>0</v>
      </c>
      <c r="Y243" s="128">
        <f t="shared" si="85"/>
        <v>0</v>
      </c>
      <c r="Z243" s="128">
        <f t="shared" si="85"/>
        <v>0</v>
      </c>
      <c r="AA243" s="128">
        <f t="shared" si="85"/>
        <v>0</v>
      </c>
      <c r="AB243" s="128">
        <f t="shared" si="85"/>
        <v>0</v>
      </c>
      <c r="AC243" s="128">
        <f t="shared" si="85"/>
        <v>0</v>
      </c>
      <c r="AD243" s="128">
        <f t="shared" si="85"/>
        <v>0</v>
      </c>
      <c r="AE243" s="58">
        <f t="shared" si="83"/>
        <v>0</v>
      </c>
      <c r="AF243" s="58"/>
    </row>
    <row r="244" spans="1:32">
      <c r="A244" s="179">
        <v>1</v>
      </c>
      <c r="B244" s="180" t="s">
        <v>564</v>
      </c>
      <c r="C244" s="181" t="s">
        <v>561</v>
      </c>
      <c r="D244" s="181" t="s">
        <v>565</v>
      </c>
      <c r="E244" s="182">
        <v>38485</v>
      </c>
      <c r="F244" s="125">
        <v>42004</v>
      </c>
      <c r="G244" s="124">
        <v>42369</v>
      </c>
      <c r="H244" s="126">
        <f t="shared" si="77"/>
        <v>9.6</v>
      </c>
      <c r="I244" s="126">
        <f t="shared" si="76"/>
        <v>1</v>
      </c>
      <c r="J244" s="183">
        <f t="shared" si="78"/>
        <v>5</v>
      </c>
      <c r="K244" s="185">
        <v>288000</v>
      </c>
      <c r="L244" s="184">
        <v>0.2</v>
      </c>
      <c r="M244" s="186">
        <v>288000</v>
      </c>
      <c r="N244" s="128">
        <f t="shared" si="79"/>
        <v>0</v>
      </c>
      <c r="O244" s="128"/>
      <c r="P244" s="130">
        <f t="shared" si="80"/>
        <v>288000</v>
      </c>
      <c r="Q244" s="128">
        <f t="shared" si="84"/>
        <v>0</v>
      </c>
      <c r="R244" s="128" t="s">
        <v>537</v>
      </c>
      <c r="S244" s="158"/>
      <c r="T244" s="128">
        <f t="shared" si="81"/>
        <v>0</v>
      </c>
      <c r="U244" s="128"/>
      <c r="V244" s="128">
        <f t="shared" si="85"/>
        <v>0</v>
      </c>
      <c r="W244" s="128">
        <f t="shared" si="85"/>
        <v>0</v>
      </c>
      <c r="X244" s="128">
        <f t="shared" si="85"/>
        <v>0</v>
      </c>
      <c r="Y244" s="128">
        <f t="shared" si="85"/>
        <v>0</v>
      </c>
      <c r="Z244" s="128">
        <f t="shared" si="85"/>
        <v>0</v>
      </c>
      <c r="AA244" s="128">
        <f t="shared" si="85"/>
        <v>0</v>
      </c>
      <c r="AB244" s="128">
        <f t="shared" si="85"/>
        <v>0</v>
      </c>
      <c r="AC244" s="128">
        <f t="shared" si="85"/>
        <v>0</v>
      </c>
      <c r="AD244" s="128">
        <f t="shared" si="85"/>
        <v>0</v>
      </c>
      <c r="AE244" s="58">
        <f t="shared" si="83"/>
        <v>0</v>
      </c>
      <c r="AF244" s="58"/>
    </row>
    <row r="245" spans="1:32">
      <c r="A245" s="179">
        <v>4</v>
      </c>
      <c r="B245" s="180" t="s">
        <v>563</v>
      </c>
      <c r="C245" s="181" t="s">
        <v>561</v>
      </c>
      <c r="D245" s="181" t="s">
        <v>565</v>
      </c>
      <c r="E245" s="182">
        <v>38546</v>
      </c>
      <c r="F245" s="125">
        <v>42004</v>
      </c>
      <c r="G245" s="124">
        <v>42369</v>
      </c>
      <c r="H245" s="126">
        <f t="shared" si="77"/>
        <v>9.5</v>
      </c>
      <c r="I245" s="126">
        <f t="shared" si="76"/>
        <v>1</v>
      </c>
      <c r="J245" s="183">
        <f t="shared" si="78"/>
        <v>5</v>
      </c>
      <c r="K245" s="185">
        <v>1488150</v>
      </c>
      <c r="L245" s="184">
        <v>0.2</v>
      </c>
      <c r="M245" s="186">
        <v>1488150</v>
      </c>
      <c r="N245" s="128">
        <f t="shared" si="79"/>
        <v>0</v>
      </c>
      <c r="O245" s="128"/>
      <c r="P245" s="130">
        <f t="shared" si="80"/>
        <v>1488150</v>
      </c>
      <c r="Q245" s="128">
        <f t="shared" si="84"/>
        <v>0</v>
      </c>
      <c r="R245" s="128" t="s">
        <v>537</v>
      </c>
      <c r="S245" s="158"/>
      <c r="T245" s="128">
        <f t="shared" si="81"/>
        <v>0</v>
      </c>
      <c r="U245" s="128"/>
      <c r="V245" s="128">
        <f t="shared" si="85"/>
        <v>0</v>
      </c>
      <c r="W245" s="128">
        <f t="shared" si="85"/>
        <v>0</v>
      </c>
      <c r="X245" s="128">
        <f t="shared" si="85"/>
        <v>0</v>
      </c>
      <c r="Y245" s="128">
        <f t="shared" si="85"/>
        <v>0</v>
      </c>
      <c r="Z245" s="128">
        <f t="shared" si="85"/>
        <v>0</v>
      </c>
      <c r="AA245" s="128">
        <f t="shared" si="85"/>
        <v>0</v>
      </c>
      <c r="AB245" s="128">
        <f t="shared" si="85"/>
        <v>0</v>
      </c>
      <c r="AC245" s="128">
        <f t="shared" si="85"/>
        <v>0</v>
      </c>
      <c r="AD245" s="128">
        <f t="shared" si="85"/>
        <v>0</v>
      </c>
      <c r="AE245" s="58">
        <f t="shared" si="83"/>
        <v>0</v>
      </c>
      <c r="AF245" s="58"/>
    </row>
    <row r="246" spans="1:32">
      <c r="A246" s="179">
        <v>1</v>
      </c>
      <c r="B246" s="180" t="s">
        <v>566</v>
      </c>
      <c r="C246" s="181" t="s">
        <v>567</v>
      </c>
      <c r="D246" s="181" t="s">
        <v>538</v>
      </c>
      <c r="E246" s="182">
        <v>38621</v>
      </c>
      <c r="F246" s="125">
        <v>42004</v>
      </c>
      <c r="G246" s="124">
        <v>42369</v>
      </c>
      <c r="H246" s="126">
        <f t="shared" si="77"/>
        <v>9.3000000000000007</v>
      </c>
      <c r="I246" s="126">
        <f t="shared" si="76"/>
        <v>1</v>
      </c>
      <c r="J246" s="183">
        <f t="shared" si="78"/>
        <v>5</v>
      </c>
      <c r="K246" s="185">
        <v>1050000</v>
      </c>
      <c r="L246" s="184">
        <v>0.2</v>
      </c>
      <c r="M246" s="186">
        <v>1050000</v>
      </c>
      <c r="N246" s="128">
        <f t="shared" si="79"/>
        <v>0</v>
      </c>
      <c r="O246" s="128"/>
      <c r="P246" s="130">
        <f t="shared" si="80"/>
        <v>1050000</v>
      </c>
      <c r="Q246" s="128">
        <f t="shared" si="84"/>
        <v>0</v>
      </c>
      <c r="R246" s="128" t="s">
        <v>538</v>
      </c>
      <c r="S246" s="158"/>
      <c r="T246" s="128">
        <f t="shared" si="81"/>
        <v>0</v>
      </c>
      <c r="U246" s="128"/>
      <c r="V246" s="128">
        <f t="shared" si="85"/>
        <v>0</v>
      </c>
      <c r="W246" s="128">
        <f t="shared" si="85"/>
        <v>0</v>
      </c>
      <c r="X246" s="128">
        <f t="shared" si="85"/>
        <v>0</v>
      </c>
      <c r="Y246" s="128">
        <f t="shared" si="85"/>
        <v>0</v>
      </c>
      <c r="Z246" s="128">
        <f t="shared" si="85"/>
        <v>0</v>
      </c>
      <c r="AA246" s="128">
        <f t="shared" si="85"/>
        <v>0</v>
      </c>
      <c r="AB246" s="128">
        <f t="shared" si="85"/>
        <v>0</v>
      </c>
      <c r="AC246" s="128">
        <f t="shared" si="85"/>
        <v>0</v>
      </c>
      <c r="AD246" s="128">
        <f t="shared" si="85"/>
        <v>0</v>
      </c>
      <c r="AE246" s="58">
        <f t="shared" si="83"/>
        <v>0</v>
      </c>
      <c r="AF246" s="58"/>
    </row>
    <row r="247" spans="1:32">
      <c r="A247" s="179">
        <v>2</v>
      </c>
      <c r="B247" s="180" t="s">
        <v>568</v>
      </c>
      <c r="C247" s="181" t="s">
        <v>572</v>
      </c>
      <c r="D247" s="181" t="s">
        <v>508</v>
      </c>
      <c r="E247" s="182">
        <v>38657</v>
      </c>
      <c r="F247" s="125">
        <v>42004</v>
      </c>
      <c r="G247" s="124">
        <v>42369</v>
      </c>
      <c r="H247" s="126">
        <f t="shared" si="77"/>
        <v>9.1999999999999993</v>
      </c>
      <c r="I247" s="126">
        <f t="shared" si="76"/>
        <v>1</v>
      </c>
      <c r="J247" s="183">
        <f t="shared" si="78"/>
        <v>5</v>
      </c>
      <c r="K247" s="185">
        <f>377820+379079</f>
        <v>756899</v>
      </c>
      <c r="L247" s="184">
        <v>0.2</v>
      </c>
      <c r="M247" s="186">
        <v>756899</v>
      </c>
      <c r="N247" s="128">
        <f t="shared" si="79"/>
        <v>0</v>
      </c>
      <c r="O247" s="128"/>
      <c r="P247" s="130">
        <f t="shared" si="80"/>
        <v>756899</v>
      </c>
      <c r="Q247" s="128">
        <f t="shared" si="84"/>
        <v>0</v>
      </c>
      <c r="R247" s="506" t="s">
        <v>508</v>
      </c>
      <c r="S247" s="158"/>
      <c r="T247" s="128">
        <f t="shared" si="81"/>
        <v>0</v>
      </c>
      <c r="U247" s="128"/>
      <c r="V247" s="128">
        <f t="shared" si="85"/>
        <v>0</v>
      </c>
      <c r="W247" s="128">
        <f t="shared" si="85"/>
        <v>0</v>
      </c>
      <c r="X247" s="128">
        <f t="shared" si="85"/>
        <v>0</v>
      </c>
      <c r="Y247" s="128">
        <f t="shared" si="85"/>
        <v>0</v>
      </c>
      <c r="Z247" s="128">
        <f t="shared" si="85"/>
        <v>0</v>
      </c>
      <c r="AA247" s="128">
        <f t="shared" si="85"/>
        <v>0</v>
      </c>
      <c r="AB247" s="128">
        <f t="shared" si="85"/>
        <v>0</v>
      </c>
      <c r="AC247" s="128">
        <f t="shared" si="85"/>
        <v>0</v>
      </c>
      <c r="AD247" s="128">
        <f t="shared" si="85"/>
        <v>0</v>
      </c>
      <c r="AE247" s="58">
        <f t="shared" si="83"/>
        <v>0</v>
      </c>
      <c r="AF247" s="58"/>
    </row>
    <row r="248" spans="1:32">
      <c r="A248" s="179">
        <v>1</v>
      </c>
      <c r="B248" s="180" t="s">
        <v>573</v>
      </c>
      <c r="C248" s="181" t="s">
        <v>574</v>
      </c>
      <c r="D248" s="181" t="s">
        <v>565</v>
      </c>
      <c r="E248" s="182">
        <v>38660</v>
      </c>
      <c r="F248" s="125">
        <v>42004</v>
      </c>
      <c r="G248" s="124">
        <v>42369</v>
      </c>
      <c r="H248" s="126">
        <f t="shared" si="77"/>
        <v>9.1999999999999993</v>
      </c>
      <c r="I248" s="126">
        <f t="shared" si="76"/>
        <v>1</v>
      </c>
      <c r="J248" s="183">
        <f t="shared" si="78"/>
        <v>5</v>
      </c>
      <c r="K248" s="185">
        <v>288000</v>
      </c>
      <c r="L248" s="184">
        <v>0.2</v>
      </c>
      <c r="M248" s="186">
        <v>288000</v>
      </c>
      <c r="N248" s="128">
        <f t="shared" si="79"/>
        <v>0</v>
      </c>
      <c r="O248" s="128"/>
      <c r="P248" s="130">
        <f t="shared" si="80"/>
        <v>288000</v>
      </c>
      <c r="Q248" s="128">
        <f t="shared" si="84"/>
        <v>0</v>
      </c>
      <c r="R248" s="128" t="s">
        <v>537</v>
      </c>
      <c r="S248" s="158"/>
      <c r="T248" s="128">
        <f t="shared" si="81"/>
        <v>0</v>
      </c>
      <c r="U248" s="128"/>
      <c r="V248" s="128">
        <f t="shared" si="85"/>
        <v>0</v>
      </c>
      <c r="W248" s="128">
        <f t="shared" si="85"/>
        <v>0</v>
      </c>
      <c r="X248" s="128">
        <f t="shared" si="85"/>
        <v>0</v>
      </c>
      <c r="Y248" s="128">
        <f t="shared" si="85"/>
        <v>0</v>
      </c>
      <c r="Z248" s="128">
        <f t="shared" si="85"/>
        <v>0</v>
      </c>
      <c r="AA248" s="128">
        <f t="shared" si="85"/>
        <v>0</v>
      </c>
      <c r="AB248" s="128">
        <f t="shared" si="85"/>
        <v>0</v>
      </c>
      <c r="AC248" s="128">
        <f t="shared" si="85"/>
        <v>0</v>
      </c>
      <c r="AD248" s="128">
        <f t="shared" si="85"/>
        <v>0</v>
      </c>
      <c r="AE248" s="58">
        <f t="shared" si="83"/>
        <v>0</v>
      </c>
      <c r="AF248" s="58"/>
    </row>
    <row r="249" spans="1:32">
      <c r="A249" s="159">
        <v>1</v>
      </c>
      <c r="B249" s="121" t="s">
        <v>607</v>
      </c>
      <c r="C249" s="123" t="s">
        <v>608</v>
      </c>
      <c r="D249" s="123" t="s">
        <v>508</v>
      </c>
      <c r="E249" s="125">
        <v>38721</v>
      </c>
      <c r="F249" s="125">
        <v>42004</v>
      </c>
      <c r="G249" s="125">
        <v>42369</v>
      </c>
      <c r="H249" s="126">
        <f t="shared" si="77"/>
        <v>9</v>
      </c>
      <c r="I249" s="126">
        <f t="shared" si="76"/>
        <v>1</v>
      </c>
      <c r="J249" s="126">
        <f t="shared" si="78"/>
        <v>5</v>
      </c>
      <c r="K249" s="128">
        <v>1000000</v>
      </c>
      <c r="L249" s="160">
        <v>0.2</v>
      </c>
      <c r="M249" s="128">
        <v>1000000</v>
      </c>
      <c r="N249" s="128">
        <v>0</v>
      </c>
      <c r="O249" s="128"/>
      <c r="P249" s="128">
        <f t="shared" si="80"/>
        <v>1000000</v>
      </c>
      <c r="Q249" s="128">
        <f t="shared" si="84"/>
        <v>0</v>
      </c>
      <c r="R249" s="506" t="s">
        <v>508</v>
      </c>
      <c r="S249" s="158"/>
      <c r="T249" s="128">
        <f t="shared" si="81"/>
        <v>0</v>
      </c>
      <c r="U249" s="128"/>
      <c r="V249" s="128">
        <f t="shared" si="85"/>
        <v>0</v>
      </c>
      <c r="W249" s="128">
        <f t="shared" si="85"/>
        <v>0</v>
      </c>
      <c r="X249" s="128">
        <f t="shared" si="85"/>
        <v>0</v>
      </c>
      <c r="Y249" s="128">
        <f t="shared" si="85"/>
        <v>0</v>
      </c>
      <c r="Z249" s="128">
        <f t="shared" si="85"/>
        <v>0</v>
      </c>
      <c r="AA249" s="128">
        <f t="shared" si="85"/>
        <v>0</v>
      </c>
      <c r="AB249" s="128">
        <f t="shared" si="85"/>
        <v>0</v>
      </c>
      <c r="AC249" s="128">
        <f t="shared" si="85"/>
        <v>0</v>
      </c>
      <c r="AD249" s="128">
        <f t="shared" si="85"/>
        <v>0</v>
      </c>
      <c r="AE249" s="58">
        <f t="shared" si="83"/>
        <v>0</v>
      </c>
      <c r="AF249" s="58"/>
    </row>
    <row r="250" spans="1:32">
      <c r="A250" s="179">
        <v>1</v>
      </c>
      <c r="B250" s="197" t="s">
        <v>609</v>
      </c>
      <c r="C250" s="181" t="s">
        <v>610</v>
      </c>
      <c r="D250" s="181" t="s">
        <v>611</v>
      </c>
      <c r="E250" s="182">
        <v>38952</v>
      </c>
      <c r="F250" s="125">
        <v>42004</v>
      </c>
      <c r="G250" s="124">
        <v>42369</v>
      </c>
      <c r="H250" s="126">
        <f t="shared" si="77"/>
        <v>8.4</v>
      </c>
      <c r="I250" s="126">
        <f t="shared" si="76"/>
        <v>1</v>
      </c>
      <c r="J250" s="183">
        <f t="shared" si="78"/>
        <v>5</v>
      </c>
      <c r="K250" s="185">
        <v>250000</v>
      </c>
      <c r="L250" s="184">
        <v>0.2</v>
      </c>
      <c r="M250" s="186">
        <v>250000</v>
      </c>
      <c r="N250" s="196">
        <f t="shared" si="79"/>
        <v>0</v>
      </c>
      <c r="O250" s="196"/>
      <c r="P250" s="185">
        <f t="shared" si="80"/>
        <v>250000</v>
      </c>
      <c r="Q250" s="196">
        <f t="shared" si="84"/>
        <v>0</v>
      </c>
      <c r="R250" s="196" t="s">
        <v>538</v>
      </c>
      <c r="S250" s="158"/>
      <c r="T250" s="128">
        <f t="shared" si="81"/>
        <v>0</v>
      </c>
      <c r="U250" s="128"/>
      <c r="V250" s="128">
        <f t="shared" si="85"/>
        <v>0</v>
      </c>
      <c r="W250" s="128">
        <f t="shared" si="85"/>
        <v>0</v>
      </c>
      <c r="X250" s="128">
        <f t="shared" si="85"/>
        <v>0</v>
      </c>
      <c r="Y250" s="128">
        <f t="shared" si="85"/>
        <v>0</v>
      </c>
      <c r="Z250" s="128">
        <f t="shared" si="85"/>
        <v>0</v>
      </c>
      <c r="AA250" s="128">
        <f t="shared" si="85"/>
        <v>0</v>
      </c>
      <c r="AB250" s="128">
        <f t="shared" si="85"/>
        <v>0</v>
      </c>
      <c r="AC250" s="128">
        <f t="shared" si="85"/>
        <v>0</v>
      </c>
      <c r="AD250" s="128">
        <f t="shared" si="85"/>
        <v>0</v>
      </c>
      <c r="AE250" s="58">
        <f t="shared" si="83"/>
        <v>0</v>
      </c>
      <c r="AF250" s="58"/>
    </row>
    <row r="251" spans="1:32">
      <c r="A251" s="179">
        <v>1</v>
      </c>
      <c r="B251" s="180" t="s">
        <v>612</v>
      </c>
      <c r="C251" s="181" t="s">
        <v>599</v>
      </c>
      <c r="D251" s="181" t="s">
        <v>601</v>
      </c>
      <c r="E251" s="182">
        <v>38876</v>
      </c>
      <c r="F251" s="125">
        <v>42004</v>
      </c>
      <c r="G251" s="124">
        <v>42369</v>
      </c>
      <c r="H251" s="126">
        <f t="shared" si="77"/>
        <v>8.6</v>
      </c>
      <c r="I251" s="126">
        <f t="shared" si="76"/>
        <v>1</v>
      </c>
      <c r="J251" s="183">
        <f t="shared" si="78"/>
        <v>5</v>
      </c>
      <c r="K251" s="185">
        <v>305084.75</v>
      </c>
      <c r="L251" s="184">
        <v>0.2</v>
      </c>
      <c r="M251" s="186">
        <v>305084.75</v>
      </c>
      <c r="N251" s="196">
        <f t="shared" si="79"/>
        <v>0</v>
      </c>
      <c r="O251" s="196"/>
      <c r="P251" s="185">
        <f t="shared" si="80"/>
        <v>305084.75</v>
      </c>
      <c r="Q251" s="196">
        <f t="shared" si="84"/>
        <v>0</v>
      </c>
      <c r="R251" s="196" t="s">
        <v>537</v>
      </c>
      <c r="S251" s="158"/>
      <c r="T251" s="128">
        <f t="shared" si="81"/>
        <v>0</v>
      </c>
      <c r="U251" s="128"/>
      <c r="V251" s="128">
        <f t="shared" si="85"/>
        <v>0</v>
      </c>
      <c r="W251" s="128">
        <f t="shared" si="85"/>
        <v>0</v>
      </c>
      <c r="X251" s="128">
        <f t="shared" si="85"/>
        <v>0</v>
      </c>
      <c r="Y251" s="128">
        <f t="shared" si="85"/>
        <v>0</v>
      </c>
      <c r="Z251" s="128">
        <f t="shared" si="85"/>
        <v>0</v>
      </c>
      <c r="AA251" s="128">
        <f t="shared" si="85"/>
        <v>0</v>
      </c>
      <c r="AB251" s="128">
        <f t="shared" si="85"/>
        <v>0</v>
      </c>
      <c r="AC251" s="128">
        <f t="shared" si="85"/>
        <v>0</v>
      </c>
      <c r="AD251" s="128">
        <f t="shared" si="85"/>
        <v>0</v>
      </c>
      <c r="AE251" s="58">
        <f t="shared" si="83"/>
        <v>0</v>
      </c>
      <c r="AF251" s="58"/>
    </row>
    <row r="252" spans="1:32">
      <c r="A252" s="179">
        <v>1</v>
      </c>
      <c r="B252" s="180" t="s">
        <v>613</v>
      </c>
      <c r="C252" s="181" t="s">
        <v>614</v>
      </c>
      <c r="D252" s="181" t="s">
        <v>601</v>
      </c>
      <c r="E252" s="182">
        <v>39003</v>
      </c>
      <c r="F252" s="125">
        <v>42004</v>
      </c>
      <c r="G252" s="124">
        <v>42369</v>
      </c>
      <c r="H252" s="126">
        <f t="shared" si="77"/>
        <v>8.1999999999999993</v>
      </c>
      <c r="I252" s="126">
        <f t="shared" si="76"/>
        <v>1</v>
      </c>
      <c r="J252" s="360">
        <f t="shared" si="78"/>
        <v>5</v>
      </c>
      <c r="K252" s="185">
        <v>25000</v>
      </c>
      <c r="L252" s="184">
        <v>0.2</v>
      </c>
      <c r="M252" s="186">
        <v>25000</v>
      </c>
      <c r="N252" s="196">
        <f t="shared" si="79"/>
        <v>0</v>
      </c>
      <c r="O252" s="196"/>
      <c r="P252" s="185">
        <f t="shared" si="80"/>
        <v>25000</v>
      </c>
      <c r="Q252" s="196">
        <f t="shared" si="84"/>
        <v>0</v>
      </c>
      <c r="R252" s="196" t="s">
        <v>537</v>
      </c>
      <c r="S252" s="158"/>
      <c r="T252" s="128">
        <f t="shared" si="81"/>
        <v>0</v>
      </c>
      <c r="U252" s="128"/>
      <c r="V252" s="128">
        <f t="shared" si="85"/>
        <v>0</v>
      </c>
      <c r="W252" s="128">
        <f t="shared" si="85"/>
        <v>0</v>
      </c>
      <c r="X252" s="128">
        <f t="shared" si="85"/>
        <v>0</v>
      </c>
      <c r="Y252" s="128">
        <f t="shared" si="85"/>
        <v>0</v>
      </c>
      <c r="Z252" s="128">
        <f t="shared" si="85"/>
        <v>0</v>
      </c>
      <c r="AA252" s="128">
        <f t="shared" si="85"/>
        <v>0</v>
      </c>
      <c r="AB252" s="128">
        <f t="shared" si="85"/>
        <v>0</v>
      </c>
      <c r="AC252" s="128">
        <f t="shared" si="85"/>
        <v>0</v>
      </c>
      <c r="AD252" s="128">
        <f t="shared" si="85"/>
        <v>0</v>
      </c>
      <c r="AE252" s="58">
        <f t="shared" si="83"/>
        <v>0</v>
      </c>
      <c r="AF252" s="58"/>
    </row>
    <row r="253" spans="1:32">
      <c r="A253" s="179"/>
      <c r="B253" s="180" t="s">
        <v>820</v>
      </c>
      <c r="C253" s="181" t="s">
        <v>821</v>
      </c>
      <c r="D253" s="181" t="s">
        <v>601</v>
      </c>
      <c r="E253" s="182">
        <v>39098</v>
      </c>
      <c r="F253" s="125">
        <v>42004</v>
      </c>
      <c r="G253" s="124">
        <v>42369</v>
      </c>
      <c r="H253" s="126">
        <f t="shared" si="77"/>
        <v>8</v>
      </c>
      <c r="I253" s="126">
        <f t="shared" si="76"/>
        <v>1</v>
      </c>
      <c r="J253" s="361">
        <f t="shared" si="78"/>
        <v>5</v>
      </c>
      <c r="K253" s="185">
        <v>999400</v>
      </c>
      <c r="L253" s="184">
        <v>0.2</v>
      </c>
      <c r="M253" s="186">
        <v>999399.8</v>
      </c>
      <c r="N253" s="128">
        <v>0</v>
      </c>
      <c r="O253" s="128"/>
      <c r="P253" s="128">
        <f t="shared" si="80"/>
        <v>999399.8</v>
      </c>
      <c r="Q253" s="196"/>
      <c r="R253" s="196" t="s">
        <v>537</v>
      </c>
      <c r="S253" s="158"/>
      <c r="T253" s="128">
        <f t="shared" si="81"/>
        <v>0</v>
      </c>
      <c r="U253" s="128"/>
      <c r="V253" s="128">
        <f t="shared" si="85"/>
        <v>0</v>
      </c>
      <c r="W253" s="128">
        <f t="shared" si="85"/>
        <v>0</v>
      </c>
      <c r="X253" s="128">
        <f t="shared" si="85"/>
        <v>0</v>
      </c>
      <c r="Y253" s="128">
        <f t="shared" si="85"/>
        <v>0</v>
      </c>
      <c r="Z253" s="128">
        <f t="shared" si="85"/>
        <v>0</v>
      </c>
      <c r="AA253" s="128">
        <f t="shared" si="85"/>
        <v>0</v>
      </c>
      <c r="AB253" s="128">
        <f t="shared" si="85"/>
        <v>0</v>
      </c>
      <c r="AC253" s="128">
        <f t="shared" si="85"/>
        <v>0</v>
      </c>
      <c r="AD253" s="128">
        <f t="shared" si="85"/>
        <v>0</v>
      </c>
      <c r="AE253" s="58">
        <f t="shared" si="83"/>
        <v>0</v>
      </c>
      <c r="AF253" s="58"/>
    </row>
    <row r="254" spans="1:32">
      <c r="A254" s="179"/>
      <c r="B254" s="180" t="s">
        <v>822</v>
      </c>
      <c r="C254" s="181" t="s">
        <v>823</v>
      </c>
      <c r="D254" s="181" t="s">
        <v>601</v>
      </c>
      <c r="E254" s="182">
        <v>39108</v>
      </c>
      <c r="F254" s="125">
        <v>42004</v>
      </c>
      <c r="G254" s="124">
        <v>42369</v>
      </c>
      <c r="H254" s="126">
        <f t="shared" si="77"/>
        <v>7.9</v>
      </c>
      <c r="I254" s="126">
        <f t="shared" si="76"/>
        <v>1</v>
      </c>
      <c r="J254" s="361">
        <f t="shared" si="78"/>
        <v>5</v>
      </c>
      <c r="K254" s="185">
        <v>635593</v>
      </c>
      <c r="L254" s="184">
        <v>0.2</v>
      </c>
      <c r="M254" s="186">
        <v>635593</v>
      </c>
      <c r="N254" s="128">
        <f t="shared" si="79"/>
        <v>0</v>
      </c>
      <c r="O254" s="128"/>
      <c r="P254" s="128">
        <f t="shared" si="80"/>
        <v>635593</v>
      </c>
      <c r="Q254" s="196">
        <f t="shared" ref="Q254:Q307" si="86">+K254-P254</f>
        <v>0</v>
      </c>
      <c r="R254" s="196" t="s">
        <v>537</v>
      </c>
      <c r="S254" s="158"/>
      <c r="T254" s="128">
        <f t="shared" si="81"/>
        <v>0</v>
      </c>
      <c r="U254" s="128"/>
      <c r="V254" s="128">
        <f t="shared" si="85"/>
        <v>0</v>
      </c>
      <c r="W254" s="128">
        <f t="shared" si="85"/>
        <v>0</v>
      </c>
      <c r="X254" s="128">
        <f t="shared" si="85"/>
        <v>0</v>
      </c>
      <c r="Y254" s="128">
        <f t="shared" si="85"/>
        <v>0</v>
      </c>
      <c r="Z254" s="128">
        <f t="shared" si="85"/>
        <v>0</v>
      </c>
      <c r="AA254" s="128">
        <f t="shared" si="85"/>
        <v>0</v>
      </c>
      <c r="AB254" s="128">
        <f t="shared" si="85"/>
        <v>0</v>
      </c>
      <c r="AC254" s="128">
        <f t="shared" si="85"/>
        <v>0</v>
      </c>
      <c r="AD254" s="128">
        <f t="shared" si="85"/>
        <v>0</v>
      </c>
      <c r="AE254" s="58">
        <f t="shared" si="83"/>
        <v>0</v>
      </c>
      <c r="AF254" s="58"/>
    </row>
    <row r="255" spans="1:32">
      <c r="A255" s="179"/>
      <c r="B255" s="180" t="s">
        <v>824</v>
      </c>
      <c r="C255" s="181" t="s">
        <v>561</v>
      </c>
      <c r="D255" s="181" t="s">
        <v>601</v>
      </c>
      <c r="E255" s="182">
        <v>39121</v>
      </c>
      <c r="F255" s="125">
        <v>42004</v>
      </c>
      <c r="G255" s="124">
        <v>42369</v>
      </c>
      <c r="H255" s="126">
        <f t="shared" si="77"/>
        <v>7.9</v>
      </c>
      <c r="I255" s="126">
        <f t="shared" si="76"/>
        <v>1</v>
      </c>
      <c r="J255" s="361">
        <f t="shared" si="78"/>
        <v>5</v>
      </c>
      <c r="K255" s="185">
        <v>329400</v>
      </c>
      <c r="L255" s="184">
        <v>0.2</v>
      </c>
      <c r="M255" s="186">
        <v>329400</v>
      </c>
      <c r="N255" s="128">
        <f t="shared" si="79"/>
        <v>0</v>
      </c>
      <c r="O255" s="128"/>
      <c r="P255" s="128">
        <f t="shared" si="80"/>
        <v>329400</v>
      </c>
      <c r="Q255" s="196">
        <f t="shared" si="86"/>
        <v>0</v>
      </c>
      <c r="R255" s="196" t="s">
        <v>537</v>
      </c>
      <c r="S255" s="158"/>
      <c r="T255" s="128">
        <f t="shared" si="81"/>
        <v>0</v>
      </c>
      <c r="U255" s="128"/>
      <c r="V255" s="128">
        <f t="shared" ref="V255:AD270" si="87">IF(ISNA(INDEX(coefficient,MATCH($R255,postes,0),MATCH(V$19,centres,0))),0,(INDEX(coefficient,MATCH($R255,postes,0),MATCH(V$19,centres,0))*$N255))</f>
        <v>0</v>
      </c>
      <c r="W255" s="128">
        <f t="shared" si="87"/>
        <v>0</v>
      </c>
      <c r="X255" s="128">
        <f t="shared" si="87"/>
        <v>0</v>
      </c>
      <c r="Y255" s="128">
        <f t="shared" si="87"/>
        <v>0</v>
      </c>
      <c r="Z255" s="128">
        <f t="shared" si="87"/>
        <v>0</v>
      </c>
      <c r="AA255" s="128">
        <f t="shared" si="87"/>
        <v>0</v>
      </c>
      <c r="AB255" s="128">
        <f t="shared" si="87"/>
        <v>0</v>
      </c>
      <c r="AC255" s="128">
        <f t="shared" si="87"/>
        <v>0</v>
      </c>
      <c r="AD255" s="128">
        <f t="shared" si="87"/>
        <v>0</v>
      </c>
      <c r="AE255" s="58">
        <f t="shared" si="83"/>
        <v>0</v>
      </c>
      <c r="AF255" s="58"/>
    </row>
    <row r="256" spans="1:32">
      <c r="A256" s="179"/>
      <c r="B256" s="180" t="s">
        <v>825</v>
      </c>
      <c r="C256" s="181" t="s">
        <v>561</v>
      </c>
      <c r="D256" s="181" t="s">
        <v>601</v>
      </c>
      <c r="E256" s="182">
        <v>39122</v>
      </c>
      <c r="F256" s="125">
        <v>42004</v>
      </c>
      <c r="G256" s="124">
        <v>42369</v>
      </c>
      <c r="H256" s="126">
        <f t="shared" si="77"/>
        <v>7.9</v>
      </c>
      <c r="I256" s="126">
        <f t="shared" si="76"/>
        <v>1</v>
      </c>
      <c r="J256" s="361">
        <f t="shared" si="78"/>
        <v>5</v>
      </c>
      <c r="K256" s="185">
        <v>202500</v>
      </c>
      <c r="L256" s="184">
        <v>0.2</v>
      </c>
      <c r="M256" s="186">
        <v>202500</v>
      </c>
      <c r="N256" s="128">
        <f t="shared" si="79"/>
        <v>0</v>
      </c>
      <c r="O256" s="128"/>
      <c r="P256" s="128">
        <f t="shared" si="80"/>
        <v>202500</v>
      </c>
      <c r="Q256" s="196">
        <f t="shared" si="86"/>
        <v>0</v>
      </c>
      <c r="R256" s="196" t="s">
        <v>537</v>
      </c>
      <c r="S256" s="158"/>
      <c r="T256" s="128">
        <f t="shared" si="81"/>
        <v>0</v>
      </c>
      <c r="U256" s="128"/>
      <c r="V256" s="128">
        <f t="shared" si="87"/>
        <v>0</v>
      </c>
      <c r="W256" s="128">
        <f t="shared" si="87"/>
        <v>0</v>
      </c>
      <c r="X256" s="128">
        <f t="shared" si="87"/>
        <v>0</v>
      </c>
      <c r="Y256" s="128">
        <f t="shared" si="87"/>
        <v>0</v>
      </c>
      <c r="Z256" s="128">
        <f t="shared" si="87"/>
        <v>0</v>
      </c>
      <c r="AA256" s="128">
        <f t="shared" si="87"/>
        <v>0</v>
      </c>
      <c r="AB256" s="128">
        <f t="shared" si="87"/>
        <v>0</v>
      </c>
      <c r="AC256" s="128">
        <f t="shared" si="87"/>
        <v>0</v>
      </c>
      <c r="AD256" s="128">
        <f t="shared" si="87"/>
        <v>0</v>
      </c>
      <c r="AE256" s="58">
        <f t="shared" si="83"/>
        <v>0</v>
      </c>
      <c r="AF256" s="58"/>
    </row>
    <row r="257" spans="1:32">
      <c r="A257" s="179"/>
      <c r="B257" s="180" t="s">
        <v>826</v>
      </c>
      <c r="C257" s="181" t="s">
        <v>561</v>
      </c>
      <c r="D257" s="181" t="s">
        <v>601</v>
      </c>
      <c r="E257" s="182">
        <v>39157</v>
      </c>
      <c r="F257" s="125">
        <v>42004</v>
      </c>
      <c r="G257" s="124">
        <v>42369</v>
      </c>
      <c r="H257" s="126">
        <f t="shared" si="77"/>
        <v>7.8</v>
      </c>
      <c r="I257" s="126">
        <f t="shared" si="76"/>
        <v>1</v>
      </c>
      <c r="J257" s="361">
        <f t="shared" si="78"/>
        <v>5</v>
      </c>
      <c r="K257" s="185">
        <v>316665</v>
      </c>
      <c r="L257" s="184">
        <v>0.2</v>
      </c>
      <c r="M257" s="186">
        <v>316665</v>
      </c>
      <c r="N257" s="128">
        <f t="shared" si="79"/>
        <v>0</v>
      </c>
      <c r="O257" s="128"/>
      <c r="P257" s="128">
        <f t="shared" si="80"/>
        <v>316665</v>
      </c>
      <c r="Q257" s="128">
        <f t="shared" si="86"/>
        <v>0</v>
      </c>
      <c r="R257" s="128" t="s">
        <v>537</v>
      </c>
      <c r="S257" s="158"/>
      <c r="T257" s="128">
        <f t="shared" si="81"/>
        <v>0</v>
      </c>
      <c r="U257" s="128"/>
      <c r="V257" s="128">
        <f t="shared" si="87"/>
        <v>0</v>
      </c>
      <c r="W257" s="128">
        <f t="shared" si="87"/>
        <v>0</v>
      </c>
      <c r="X257" s="128">
        <f t="shared" si="87"/>
        <v>0</v>
      </c>
      <c r="Y257" s="128">
        <f t="shared" si="87"/>
        <v>0</v>
      </c>
      <c r="Z257" s="128">
        <f t="shared" si="87"/>
        <v>0</v>
      </c>
      <c r="AA257" s="128">
        <f t="shared" si="87"/>
        <v>0</v>
      </c>
      <c r="AB257" s="128">
        <f t="shared" si="87"/>
        <v>0</v>
      </c>
      <c r="AC257" s="128">
        <f t="shared" si="87"/>
        <v>0</v>
      </c>
      <c r="AD257" s="128">
        <f t="shared" si="87"/>
        <v>0</v>
      </c>
      <c r="AE257" s="58">
        <f t="shared" si="83"/>
        <v>0</v>
      </c>
      <c r="AF257" s="58"/>
    </row>
    <row r="258" spans="1:32">
      <c r="A258" s="179"/>
      <c r="B258" s="180" t="s">
        <v>827</v>
      </c>
      <c r="C258" s="181" t="s">
        <v>828</v>
      </c>
      <c r="D258" s="181" t="s">
        <v>601</v>
      </c>
      <c r="E258" s="182">
        <v>39169</v>
      </c>
      <c r="F258" s="125">
        <v>42004</v>
      </c>
      <c r="G258" s="124">
        <v>42369</v>
      </c>
      <c r="H258" s="126">
        <f t="shared" si="77"/>
        <v>7.8</v>
      </c>
      <c r="I258" s="126">
        <f t="shared" si="76"/>
        <v>1</v>
      </c>
      <c r="J258" s="361">
        <f t="shared" si="78"/>
        <v>5</v>
      </c>
      <c r="K258" s="185">
        <v>898305</v>
      </c>
      <c r="L258" s="184">
        <v>0.2</v>
      </c>
      <c r="M258" s="186">
        <v>898305</v>
      </c>
      <c r="N258" s="128">
        <f t="shared" si="79"/>
        <v>0</v>
      </c>
      <c r="O258" s="128"/>
      <c r="P258" s="128">
        <f t="shared" si="80"/>
        <v>898305</v>
      </c>
      <c r="Q258" s="128">
        <f t="shared" si="86"/>
        <v>0</v>
      </c>
      <c r="R258" s="128" t="s">
        <v>537</v>
      </c>
      <c r="S258" s="158"/>
      <c r="T258" s="128">
        <f t="shared" si="81"/>
        <v>0</v>
      </c>
      <c r="U258" s="128"/>
      <c r="V258" s="128">
        <f t="shared" si="87"/>
        <v>0</v>
      </c>
      <c r="W258" s="128">
        <f t="shared" si="87"/>
        <v>0</v>
      </c>
      <c r="X258" s="128">
        <f t="shared" si="87"/>
        <v>0</v>
      </c>
      <c r="Y258" s="128">
        <f t="shared" si="87"/>
        <v>0</v>
      </c>
      <c r="Z258" s="128">
        <f t="shared" si="87"/>
        <v>0</v>
      </c>
      <c r="AA258" s="128">
        <f t="shared" si="87"/>
        <v>0</v>
      </c>
      <c r="AB258" s="128">
        <f t="shared" si="87"/>
        <v>0</v>
      </c>
      <c r="AC258" s="128">
        <f t="shared" si="87"/>
        <v>0</v>
      </c>
      <c r="AD258" s="128">
        <f t="shared" si="87"/>
        <v>0</v>
      </c>
      <c r="AE258" s="58">
        <f t="shared" si="83"/>
        <v>0</v>
      </c>
      <c r="AF258" s="58"/>
    </row>
    <row r="259" spans="1:32">
      <c r="A259" s="179"/>
      <c r="B259" s="180" t="s">
        <v>829</v>
      </c>
      <c r="C259" s="181" t="s">
        <v>830</v>
      </c>
      <c r="D259" s="181" t="s">
        <v>601</v>
      </c>
      <c r="E259" s="182">
        <v>39177</v>
      </c>
      <c r="F259" s="125">
        <v>42004</v>
      </c>
      <c r="G259" s="124">
        <v>42369</v>
      </c>
      <c r="H259" s="126">
        <f t="shared" si="77"/>
        <v>7.7</v>
      </c>
      <c r="I259" s="126">
        <f t="shared" si="76"/>
        <v>1</v>
      </c>
      <c r="J259" s="361">
        <f t="shared" si="78"/>
        <v>5</v>
      </c>
      <c r="K259" s="185">
        <v>335000</v>
      </c>
      <c r="L259" s="184">
        <v>0.2</v>
      </c>
      <c r="M259" s="186">
        <v>335000</v>
      </c>
      <c r="N259" s="128">
        <f t="shared" si="79"/>
        <v>0</v>
      </c>
      <c r="O259" s="128"/>
      <c r="P259" s="128">
        <f t="shared" si="80"/>
        <v>335000</v>
      </c>
      <c r="Q259" s="128">
        <f t="shared" si="86"/>
        <v>0</v>
      </c>
      <c r="R259" s="128" t="s">
        <v>537</v>
      </c>
      <c r="S259" s="158"/>
      <c r="T259" s="128">
        <f t="shared" si="81"/>
        <v>0</v>
      </c>
      <c r="U259" s="128"/>
      <c r="V259" s="128">
        <f t="shared" si="87"/>
        <v>0</v>
      </c>
      <c r="W259" s="128">
        <f t="shared" si="87"/>
        <v>0</v>
      </c>
      <c r="X259" s="128">
        <f t="shared" si="87"/>
        <v>0</v>
      </c>
      <c r="Y259" s="128">
        <f t="shared" si="87"/>
        <v>0</v>
      </c>
      <c r="Z259" s="128">
        <f t="shared" si="87"/>
        <v>0</v>
      </c>
      <c r="AA259" s="128">
        <f t="shared" si="87"/>
        <v>0</v>
      </c>
      <c r="AB259" s="128">
        <f t="shared" si="87"/>
        <v>0</v>
      </c>
      <c r="AC259" s="128">
        <f t="shared" si="87"/>
        <v>0</v>
      </c>
      <c r="AD259" s="128">
        <f t="shared" si="87"/>
        <v>0</v>
      </c>
      <c r="AE259" s="58">
        <f t="shared" si="83"/>
        <v>0</v>
      </c>
      <c r="AF259" s="58"/>
    </row>
    <row r="260" spans="1:32">
      <c r="A260" s="179"/>
      <c r="B260" s="180" t="s">
        <v>829</v>
      </c>
      <c r="C260" s="181" t="s">
        <v>830</v>
      </c>
      <c r="D260" s="181" t="s">
        <v>601</v>
      </c>
      <c r="E260" s="182">
        <v>39184</v>
      </c>
      <c r="F260" s="125">
        <v>42004</v>
      </c>
      <c r="G260" s="124">
        <v>42369</v>
      </c>
      <c r="H260" s="126">
        <f t="shared" si="77"/>
        <v>7.7</v>
      </c>
      <c r="I260" s="126">
        <f t="shared" si="76"/>
        <v>1</v>
      </c>
      <c r="J260" s="361">
        <f t="shared" si="78"/>
        <v>5</v>
      </c>
      <c r="K260" s="185">
        <v>335000</v>
      </c>
      <c r="L260" s="184">
        <v>0.2</v>
      </c>
      <c r="M260" s="186">
        <v>335000</v>
      </c>
      <c r="N260" s="128">
        <f t="shared" si="79"/>
        <v>0</v>
      </c>
      <c r="O260" s="128"/>
      <c r="P260" s="128">
        <f t="shared" si="80"/>
        <v>335000</v>
      </c>
      <c r="Q260" s="128">
        <f t="shared" si="86"/>
        <v>0</v>
      </c>
      <c r="R260" s="128" t="s">
        <v>537</v>
      </c>
      <c r="S260" s="158"/>
      <c r="T260" s="128">
        <f t="shared" si="81"/>
        <v>0</v>
      </c>
      <c r="U260" s="128"/>
      <c r="V260" s="128">
        <f t="shared" si="87"/>
        <v>0</v>
      </c>
      <c r="W260" s="128">
        <f t="shared" si="87"/>
        <v>0</v>
      </c>
      <c r="X260" s="128">
        <f t="shared" si="87"/>
        <v>0</v>
      </c>
      <c r="Y260" s="128">
        <f t="shared" si="87"/>
        <v>0</v>
      </c>
      <c r="Z260" s="128">
        <f t="shared" si="87"/>
        <v>0</v>
      </c>
      <c r="AA260" s="128">
        <f t="shared" si="87"/>
        <v>0</v>
      </c>
      <c r="AB260" s="128">
        <f t="shared" si="87"/>
        <v>0</v>
      </c>
      <c r="AC260" s="128">
        <f t="shared" si="87"/>
        <v>0</v>
      </c>
      <c r="AD260" s="128">
        <f t="shared" si="87"/>
        <v>0</v>
      </c>
      <c r="AE260" s="58">
        <f t="shared" si="83"/>
        <v>0</v>
      </c>
      <c r="AF260" s="58"/>
    </row>
    <row r="261" spans="1:32">
      <c r="A261" s="179"/>
      <c r="B261" s="180" t="s">
        <v>832</v>
      </c>
      <c r="C261" s="181" t="s">
        <v>833</v>
      </c>
      <c r="D261" s="181" t="s">
        <v>601</v>
      </c>
      <c r="E261" s="182">
        <v>39198</v>
      </c>
      <c r="F261" s="125">
        <v>42004</v>
      </c>
      <c r="G261" s="124">
        <v>42369</v>
      </c>
      <c r="H261" s="126">
        <f t="shared" si="77"/>
        <v>7.7</v>
      </c>
      <c r="I261" s="126">
        <f t="shared" si="76"/>
        <v>1</v>
      </c>
      <c r="J261" s="361">
        <f t="shared" si="78"/>
        <v>5</v>
      </c>
      <c r="K261" s="185">
        <v>1398305.09</v>
      </c>
      <c r="L261" s="184">
        <v>0.2</v>
      </c>
      <c r="M261" s="186">
        <v>1398305.09</v>
      </c>
      <c r="N261" s="128">
        <f t="shared" si="79"/>
        <v>0</v>
      </c>
      <c r="O261" s="128"/>
      <c r="P261" s="128">
        <f t="shared" si="80"/>
        <v>1398305.09</v>
      </c>
      <c r="Q261" s="128">
        <f t="shared" si="86"/>
        <v>0</v>
      </c>
      <c r="R261" s="128" t="s">
        <v>537</v>
      </c>
      <c r="S261" s="158"/>
      <c r="T261" s="128">
        <f t="shared" si="81"/>
        <v>0</v>
      </c>
      <c r="U261" s="128"/>
      <c r="V261" s="128">
        <f t="shared" si="87"/>
        <v>0</v>
      </c>
      <c r="W261" s="128">
        <f t="shared" si="87"/>
        <v>0</v>
      </c>
      <c r="X261" s="128">
        <f t="shared" si="87"/>
        <v>0</v>
      </c>
      <c r="Y261" s="128">
        <f t="shared" si="87"/>
        <v>0</v>
      </c>
      <c r="Z261" s="128">
        <f t="shared" si="87"/>
        <v>0</v>
      </c>
      <c r="AA261" s="128">
        <f t="shared" si="87"/>
        <v>0</v>
      </c>
      <c r="AB261" s="128">
        <f t="shared" si="87"/>
        <v>0</v>
      </c>
      <c r="AC261" s="128">
        <f t="shared" si="87"/>
        <v>0</v>
      </c>
      <c r="AD261" s="128">
        <f t="shared" si="87"/>
        <v>0</v>
      </c>
      <c r="AE261" s="58">
        <f t="shared" si="83"/>
        <v>0</v>
      </c>
      <c r="AF261" s="58"/>
    </row>
    <row r="262" spans="1:32">
      <c r="A262" s="179"/>
      <c r="B262" s="180" t="s">
        <v>834</v>
      </c>
      <c r="C262" s="181" t="s">
        <v>830</v>
      </c>
      <c r="D262" s="181" t="s">
        <v>601</v>
      </c>
      <c r="E262" s="182">
        <v>39199</v>
      </c>
      <c r="F262" s="125">
        <v>42004</v>
      </c>
      <c r="G262" s="124">
        <v>42369</v>
      </c>
      <c r="H262" s="126">
        <f t="shared" si="77"/>
        <v>7.7</v>
      </c>
      <c r="I262" s="126">
        <f t="shared" si="76"/>
        <v>1</v>
      </c>
      <c r="J262" s="361">
        <f t="shared" si="78"/>
        <v>5</v>
      </c>
      <c r="K262" s="185">
        <v>210000</v>
      </c>
      <c r="L262" s="184">
        <v>0.2</v>
      </c>
      <c r="M262" s="186">
        <v>210000</v>
      </c>
      <c r="N262" s="128">
        <f t="shared" si="79"/>
        <v>0</v>
      </c>
      <c r="O262" s="128"/>
      <c r="P262" s="128">
        <f t="shared" si="80"/>
        <v>210000</v>
      </c>
      <c r="Q262" s="128">
        <f t="shared" si="86"/>
        <v>0</v>
      </c>
      <c r="R262" s="128" t="s">
        <v>537</v>
      </c>
      <c r="S262" s="158"/>
      <c r="T262" s="128">
        <f t="shared" si="81"/>
        <v>0</v>
      </c>
      <c r="U262" s="128"/>
      <c r="V262" s="128">
        <f t="shared" si="87"/>
        <v>0</v>
      </c>
      <c r="W262" s="128">
        <f t="shared" si="87"/>
        <v>0</v>
      </c>
      <c r="X262" s="128">
        <f t="shared" si="87"/>
        <v>0</v>
      </c>
      <c r="Y262" s="128">
        <f t="shared" si="87"/>
        <v>0</v>
      </c>
      <c r="Z262" s="128">
        <f t="shared" si="87"/>
        <v>0</v>
      </c>
      <c r="AA262" s="128">
        <f t="shared" si="87"/>
        <v>0</v>
      </c>
      <c r="AB262" s="128">
        <f t="shared" si="87"/>
        <v>0</v>
      </c>
      <c r="AC262" s="128">
        <f t="shared" si="87"/>
        <v>0</v>
      </c>
      <c r="AD262" s="128">
        <f t="shared" si="87"/>
        <v>0</v>
      </c>
      <c r="AE262" s="58">
        <f t="shared" si="83"/>
        <v>0</v>
      </c>
      <c r="AF262" s="58"/>
    </row>
    <row r="263" spans="1:32">
      <c r="A263" s="179">
        <v>2</v>
      </c>
      <c r="B263" s="180" t="s">
        <v>835</v>
      </c>
      <c r="C263" s="181" t="s">
        <v>830</v>
      </c>
      <c r="D263" s="181" t="s">
        <v>601</v>
      </c>
      <c r="E263" s="182">
        <v>39210</v>
      </c>
      <c r="F263" s="125">
        <v>42004</v>
      </c>
      <c r="G263" s="124">
        <v>42369</v>
      </c>
      <c r="H263" s="126">
        <f t="shared" si="77"/>
        <v>7.7</v>
      </c>
      <c r="I263" s="126">
        <f t="shared" si="76"/>
        <v>1</v>
      </c>
      <c r="J263" s="361">
        <f t="shared" si="78"/>
        <v>5</v>
      </c>
      <c r="K263" s="185">
        <v>740000</v>
      </c>
      <c r="L263" s="184">
        <v>0.2</v>
      </c>
      <c r="M263" s="186">
        <v>740000</v>
      </c>
      <c r="N263" s="128">
        <f t="shared" si="79"/>
        <v>0</v>
      </c>
      <c r="O263" s="128"/>
      <c r="P263" s="128">
        <f t="shared" si="80"/>
        <v>740000</v>
      </c>
      <c r="Q263" s="128">
        <f t="shared" si="86"/>
        <v>0</v>
      </c>
      <c r="R263" s="128" t="s">
        <v>537</v>
      </c>
      <c r="S263" s="158"/>
      <c r="T263" s="128">
        <f t="shared" si="81"/>
        <v>0</v>
      </c>
      <c r="U263" s="128"/>
      <c r="V263" s="128">
        <f t="shared" si="87"/>
        <v>0</v>
      </c>
      <c r="W263" s="128">
        <f t="shared" si="87"/>
        <v>0</v>
      </c>
      <c r="X263" s="128">
        <f t="shared" si="87"/>
        <v>0</v>
      </c>
      <c r="Y263" s="128">
        <f t="shared" si="87"/>
        <v>0</v>
      </c>
      <c r="Z263" s="128">
        <f t="shared" si="87"/>
        <v>0</v>
      </c>
      <c r="AA263" s="128">
        <f t="shared" si="87"/>
        <v>0</v>
      </c>
      <c r="AB263" s="128">
        <f t="shared" si="87"/>
        <v>0</v>
      </c>
      <c r="AC263" s="128">
        <f t="shared" si="87"/>
        <v>0</v>
      </c>
      <c r="AD263" s="128">
        <f t="shared" si="87"/>
        <v>0</v>
      </c>
      <c r="AE263" s="58">
        <f t="shared" si="83"/>
        <v>0</v>
      </c>
      <c r="AF263" s="58"/>
    </row>
    <row r="264" spans="1:32">
      <c r="A264" s="179"/>
      <c r="B264" s="180" t="s">
        <v>836</v>
      </c>
      <c r="C264" s="181" t="s">
        <v>561</v>
      </c>
      <c r="D264" s="181" t="s">
        <v>601</v>
      </c>
      <c r="E264" s="182">
        <v>39213</v>
      </c>
      <c r="F264" s="125">
        <v>42004</v>
      </c>
      <c r="G264" s="124">
        <v>42369</v>
      </c>
      <c r="H264" s="126">
        <f t="shared" si="77"/>
        <v>7.6</v>
      </c>
      <c r="I264" s="126">
        <f t="shared" si="76"/>
        <v>1</v>
      </c>
      <c r="J264" s="361">
        <f t="shared" si="78"/>
        <v>5</v>
      </c>
      <c r="K264" s="185">
        <v>329400</v>
      </c>
      <c r="L264" s="184">
        <v>0.2</v>
      </c>
      <c r="M264" s="186">
        <v>329400</v>
      </c>
      <c r="N264" s="128">
        <f t="shared" si="79"/>
        <v>0</v>
      </c>
      <c r="O264" s="128"/>
      <c r="P264" s="128">
        <f t="shared" si="80"/>
        <v>329400</v>
      </c>
      <c r="Q264" s="128">
        <f t="shared" si="86"/>
        <v>0</v>
      </c>
      <c r="R264" s="128" t="s">
        <v>537</v>
      </c>
      <c r="S264" s="158"/>
      <c r="T264" s="128">
        <f t="shared" si="81"/>
        <v>0</v>
      </c>
      <c r="U264" s="128"/>
      <c r="V264" s="128">
        <f t="shared" si="87"/>
        <v>0</v>
      </c>
      <c r="W264" s="128">
        <f t="shared" si="87"/>
        <v>0</v>
      </c>
      <c r="X264" s="128">
        <f t="shared" si="87"/>
        <v>0</v>
      </c>
      <c r="Y264" s="128">
        <f t="shared" si="87"/>
        <v>0</v>
      </c>
      <c r="Z264" s="128">
        <f t="shared" si="87"/>
        <v>0</v>
      </c>
      <c r="AA264" s="128">
        <f t="shared" si="87"/>
        <v>0</v>
      </c>
      <c r="AB264" s="128">
        <f t="shared" si="87"/>
        <v>0</v>
      </c>
      <c r="AC264" s="128">
        <f t="shared" si="87"/>
        <v>0</v>
      </c>
      <c r="AD264" s="128">
        <f t="shared" si="87"/>
        <v>0</v>
      </c>
      <c r="AE264" s="58">
        <f t="shared" si="83"/>
        <v>0</v>
      </c>
      <c r="AF264" s="58"/>
    </row>
    <row r="265" spans="1:32">
      <c r="A265" s="179"/>
      <c r="B265" s="180" t="s">
        <v>837</v>
      </c>
      <c r="C265" s="181" t="s">
        <v>830</v>
      </c>
      <c r="D265" s="181" t="s">
        <v>601</v>
      </c>
      <c r="E265" s="182">
        <v>39231</v>
      </c>
      <c r="F265" s="125">
        <v>42004</v>
      </c>
      <c r="G265" s="124">
        <v>42369</v>
      </c>
      <c r="H265" s="126">
        <f t="shared" si="77"/>
        <v>7.6</v>
      </c>
      <c r="I265" s="126">
        <f t="shared" si="76"/>
        <v>1</v>
      </c>
      <c r="J265" s="361">
        <f t="shared" si="78"/>
        <v>5</v>
      </c>
      <c r="K265" s="185">
        <v>590000</v>
      </c>
      <c r="L265" s="184">
        <v>0.2</v>
      </c>
      <c r="M265" s="186">
        <v>590000</v>
      </c>
      <c r="N265" s="128">
        <f t="shared" si="79"/>
        <v>0</v>
      </c>
      <c r="O265" s="128"/>
      <c r="P265" s="128">
        <f t="shared" si="80"/>
        <v>590000</v>
      </c>
      <c r="Q265" s="128">
        <f t="shared" si="86"/>
        <v>0</v>
      </c>
      <c r="R265" s="128" t="s">
        <v>537</v>
      </c>
      <c r="S265" s="158"/>
      <c r="T265" s="128">
        <f t="shared" si="81"/>
        <v>0</v>
      </c>
      <c r="U265" s="128"/>
      <c r="V265" s="128">
        <f t="shared" si="87"/>
        <v>0</v>
      </c>
      <c r="W265" s="128">
        <f t="shared" si="87"/>
        <v>0</v>
      </c>
      <c r="X265" s="128">
        <f t="shared" si="87"/>
        <v>0</v>
      </c>
      <c r="Y265" s="128">
        <f t="shared" si="87"/>
        <v>0</v>
      </c>
      <c r="Z265" s="128">
        <f t="shared" si="87"/>
        <v>0</v>
      </c>
      <c r="AA265" s="128">
        <f t="shared" si="87"/>
        <v>0</v>
      </c>
      <c r="AB265" s="128">
        <f t="shared" si="87"/>
        <v>0</v>
      </c>
      <c r="AC265" s="128">
        <f t="shared" si="87"/>
        <v>0</v>
      </c>
      <c r="AD265" s="128">
        <f t="shared" si="87"/>
        <v>0</v>
      </c>
      <c r="AE265" s="58">
        <f t="shared" si="83"/>
        <v>0</v>
      </c>
      <c r="AF265" s="58"/>
    </row>
    <row r="266" spans="1:32">
      <c r="A266" s="179"/>
      <c r="B266" s="180" t="s">
        <v>838</v>
      </c>
      <c r="C266" s="181" t="s">
        <v>558</v>
      </c>
      <c r="D266" s="181" t="s">
        <v>538</v>
      </c>
      <c r="E266" s="182">
        <v>39323</v>
      </c>
      <c r="F266" s="125">
        <v>42004</v>
      </c>
      <c r="G266" s="124">
        <v>42369</v>
      </c>
      <c r="H266" s="126">
        <f t="shared" si="77"/>
        <v>7.3</v>
      </c>
      <c r="I266" s="126">
        <f t="shared" si="76"/>
        <v>1</v>
      </c>
      <c r="J266" s="361">
        <f t="shared" si="78"/>
        <v>5</v>
      </c>
      <c r="K266" s="185">
        <v>338983.05</v>
      </c>
      <c r="L266" s="184">
        <v>0.2</v>
      </c>
      <c r="M266" s="186">
        <v>338983.05</v>
      </c>
      <c r="N266" s="128">
        <f t="shared" si="79"/>
        <v>0</v>
      </c>
      <c r="O266" s="128"/>
      <c r="P266" s="128">
        <f t="shared" si="80"/>
        <v>338983.05</v>
      </c>
      <c r="Q266" s="128">
        <f t="shared" si="86"/>
        <v>0</v>
      </c>
      <c r="R266" s="128" t="s">
        <v>538</v>
      </c>
      <c r="S266" s="158"/>
      <c r="T266" s="128">
        <f t="shared" si="81"/>
        <v>0</v>
      </c>
      <c r="U266" s="128"/>
      <c r="V266" s="128">
        <f t="shared" si="87"/>
        <v>0</v>
      </c>
      <c r="W266" s="128">
        <f t="shared" si="87"/>
        <v>0</v>
      </c>
      <c r="X266" s="128">
        <f t="shared" si="87"/>
        <v>0</v>
      </c>
      <c r="Y266" s="128">
        <f t="shared" si="87"/>
        <v>0</v>
      </c>
      <c r="Z266" s="128">
        <f t="shared" si="87"/>
        <v>0</v>
      </c>
      <c r="AA266" s="128">
        <f t="shared" si="87"/>
        <v>0</v>
      </c>
      <c r="AB266" s="128">
        <f t="shared" si="87"/>
        <v>0</v>
      </c>
      <c r="AC266" s="128">
        <f t="shared" si="87"/>
        <v>0</v>
      </c>
      <c r="AD266" s="128">
        <f t="shared" si="87"/>
        <v>0</v>
      </c>
      <c r="AE266" s="58">
        <f t="shared" si="83"/>
        <v>0</v>
      </c>
      <c r="AF266" s="58"/>
    </row>
    <row r="267" spans="1:32">
      <c r="A267" s="179"/>
      <c r="B267" s="180" t="s">
        <v>835</v>
      </c>
      <c r="C267" s="181" t="s">
        <v>828</v>
      </c>
      <c r="D267" s="181" t="s">
        <v>601</v>
      </c>
      <c r="E267" s="182">
        <v>39359</v>
      </c>
      <c r="F267" s="125">
        <v>42004</v>
      </c>
      <c r="G267" s="124">
        <v>42369</v>
      </c>
      <c r="H267" s="126">
        <f t="shared" si="77"/>
        <v>7.2</v>
      </c>
      <c r="I267" s="126">
        <f t="shared" si="76"/>
        <v>1</v>
      </c>
      <c r="J267" s="361">
        <f t="shared" si="78"/>
        <v>5</v>
      </c>
      <c r="K267" s="185">
        <v>254237</v>
      </c>
      <c r="L267" s="184">
        <v>0.2</v>
      </c>
      <c r="M267" s="186">
        <v>254237</v>
      </c>
      <c r="N267" s="128">
        <f t="shared" si="79"/>
        <v>0</v>
      </c>
      <c r="O267" s="128"/>
      <c r="P267" s="128">
        <f t="shared" si="80"/>
        <v>254237</v>
      </c>
      <c r="Q267" s="128">
        <f t="shared" si="86"/>
        <v>0</v>
      </c>
      <c r="R267" s="128" t="s">
        <v>537</v>
      </c>
      <c r="S267" s="158"/>
      <c r="T267" s="128">
        <f t="shared" si="81"/>
        <v>0</v>
      </c>
      <c r="U267" s="128"/>
      <c r="V267" s="128">
        <f t="shared" si="87"/>
        <v>0</v>
      </c>
      <c r="W267" s="128">
        <f t="shared" si="87"/>
        <v>0</v>
      </c>
      <c r="X267" s="128">
        <f t="shared" si="87"/>
        <v>0</v>
      </c>
      <c r="Y267" s="128">
        <f t="shared" si="87"/>
        <v>0</v>
      </c>
      <c r="Z267" s="128">
        <f t="shared" si="87"/>
        <v>0</v>
      </c>
      <c r="AA267" s="128">
        <f t="shared" si="87"/>
        <v>0</v>
      </c>
      <c r="AB267" s="128">
        <f t="shared" si="87"/>
        <v>0</v>
      </c>
      <c r="AC267" s="128">
        <f t="shared" si="87"/>
        <v>0</v>
      </c>
      <c r="AD267" s="128">
        <f t="shared" si="87"/>
        <v>0</v>
      </c>
      <c r="AE267" s="58">
        <f t="shared" si="83"/>
        <v>0</v>
      </c>
      <c r="AF267" s="58"/>
    </row>
    <row r="268" spans="1:32">
      <c r="A268" s="179"/>
      <c r="B268" s="180" t="s">
        <v>839</v>
      </c>
      <c r="C268" s="181" t="s">
        <v>561</v>
      </c>
      <c r="D268" s="181" t="s">
        <v>601</v>
      </c>
      <c r="E268" s="182">
        <v>39420</v>
      </c>
      <c r="F268" s="125">
        <v>42004</v>
      </c>
      <c r="G268" s="124">
        <v>42369</v>
      </c>
      <c r="H268" s="126">
        <f t="shared" si="77"/>
        <v>7.1</v>
      </c>
      <c r="I268" s="126">
        <f t="shared" si="76"/>
        <v>1</v>
      </c>
      <c r="J268" s="361">
        <f t="shared" si="78"/>
        <v>5</v>
      </c>
      <c r="K268" s="185">
        <v>329400</v>
      </c>
      <c r="L268" s="184">
        <v>0.2</v>
      </c>
      <c r="M268" s="186">
        <v>329400</v>
      </c>
      <c r="N268" s="128">
        <f t="shared" si="79"/>
        <v>0</v>
      </c>
      <c r="O268" s="128"/>
      <c r="P268" s="128">
        <f t="shared" si="80"/>
        <v>329400</v>
      </c>
      <c r="Q268" s="128">
        <f t="shared" si="86"/>
        <v>0</v>
      </c>
      <c r="R268" s="128" t="s">
        <v>537</v>
      </c>
      <c r="S268" s="158"/>
      <c r="T268" s="128">
        <f t="shared" si="81"/>
        <v>0</v>
      </c>
      <c r="U268" s="128"/>
      <c r="V268" s="128">
        <f t="shared" si="87"/>
        <v>0</v>
      </c>
      <c r="W268" s="128">
        <f t="shared" si="87"/>
        <v>0</v>
      </c>
      <c r="X268" s="128">
        <f t="shared" si="87"/>
        <v>0</v>
      </c>
      <c r="Y268" s="128">
        <f t="shared" si="87"/>
        <v>0</v>
      </c>
      <c r="Z268" s="128">
        <f t="shared" si="87"/>
        <v>0</v>
      </c>
      <c r="AA268" s="128">
        <f t="shared" si="87"/>
        <v>0</v>
      </c>
      <c r="AB268" s="128">
        <f t="shared" si="87"/>
        <v>0</v>
      </c>
      <c r="AC268" s="128">
        <f t="shared" si="87"/>
        <v>0</v>
      </c>
      <c r="AD268" s="128">
        <f t="shared" si="87"/>
        <v>0</v>
      </c>
      <c r="AE268" s="58">
        <f t="shared" si="83"/>
        <v>0</v>
      </c>
      <c r="AF268" s="58"/>
    </row>
    <row r="269" spans="1:32">
      <c r="A269" s="179">
        <v>1</v>
      </c>
      <c r="B269" s="180" t="s">
        <v>471</v>
      </c>
      <c r="C269" s="181" t="s">
        <v>558</v>
      </c>
      <c r="D269" s="181" t="s">
        <v>538</v>
      </c>
      <c r="E269" s="182">
        <v>39689</v>
      </c>
      <c r="F269" s="125">
        <v>42004</v>
      </c>
      <c r="G269" s="124">
        <v>42369</v>
      </c>
      <c r="H269" s="126">
        <f t="shared" si="77"/>
        <v>6.3</v>
      </c>
      <c r="I269" s="126">
        <f t="shared" si="76"/>
        <v>1</v>
      </c>
      <c r="J269" s="361">
        <f t="shared" si="78"/>
        <v>5</v>
      </c>
      <c r="K269" s="185">
        <v>308333.33</v>
      </c>
      <c r="L269" s="184">
        <v>0.2</v>
      </c>
      <c r="M269" s="186">
        <v>308333.33</v>
      </c>
      <c r="N269" s="128">
        <f>+K269-M269</f>
        <v>0</v>
      </c>
      <c r="O269" s="128"/>
      <c r="P269" s="128">
        <f t="shared" si="80"/>
        <v>308333.33</v>
      </c>
      <c r="Q269" s="128">
        <f t="shared" si="86"/>
        <v>0</v>
      </c>
      <c r="R269" s="128" t="s">
        <v>538</v>
      </c>
      <c r="S269" s="158"/>
      <c r="T269" s="128">
        <f t="shared" si="81"/>
        <v>0</v>
      </c>
      <c r="U269" s="128"/>
      <c r="V269" s="128">
        <f t="shared" si="87"/>
        <v>0</v>
      </c>
      <c r="W269" s="128">
        <f t="shared" si="87"/>
        <v>0</v>
      </c>
      <c r="X269" s="128">
        <f t="shared" si="87"/>
        <v>0</v>
      </c>
      <c r="Y269" s="128">
        <f t="shared" si="87"/>
        <v>0</v>
      </c>
      <c r="Z269" s="128">
        <f t="shared" si="87"/>
        <v>0</v>
      </c>
      <c r="AA269" s="128">
        <f t="shared" si="87"/>
        <v>0</v>
      </c>
      <c r="AB269" s="128">
        <f t="shared" si="87"/>
        <v>0</v>
      </c>
      <c r="AC269" s="128">
        <f t="shared" si="87"/>
        <v>0</v>
      </c>
      <c r="AD269" s="128">
        <f t="shared" si="87"/>
        <v>0</v>
      </c>
      <c r="AE269" s="58">
        <f t="shared" si="83"/>
        <v>0</v>
      </c>
      <c r="AF269" s="58"/>
    </row>
    <row r="270" spans="1:32" ht="9.75" customHeight="1">
      <c r="A270" s="179">
        <v>1</v>
      </c>
      <c r="B270" s="180" t="s">
        <v>472</v>
      </c>
      <c r="C270" s="181" t="s">
        <v>561</v>
      </c>
      <c r="D270" s="181" t="s">
        <v>508</v>
      </c>
      <c r="E270" s="182">
        <v>39757</v>
      </c>
      <c r="F270" s="125">
        <v>42004</v>
      </c>
      <c r="G270" s="124">
        <v>42369</v>
      </c>
      <c r="H270" s="126">
        <f t="shared" si="77"/>
        <v>6.2</v>
      </c>
      <c r="I270" s="126">
        <f t="shared" si="76"/>
        <v>1</v>
      </c>
      <c r="J270" s="361">
        <f t="shared" si="78"/>
        <v>5</v>
      </c>
      <c r="K270" s="185">
        <v>99990</v>
      </c>
      <c r="L270" s="184">
        <v>0.2</v>
      </c>
      <c r="M270" s="186">
        <v>99990</v>
      </c>
      <c r="N270" s="128">
        <f>+K270-M270</f>
        <v>0</v>
      </c>
      <c r="O270" s="128"/>
      <c r="P270" s="128">
        <f t="shared" si="80"/>
        <v>99990</v>
      </c>
      <c r="Q270" s="128">
        <f t="shared" si="86"/>
        <v>0</v>
      </c>
      <c r="R270" s="506" t="s">
        <v>508</v>
      </c>
      <c r="S270" s="158"/>
      <c r="T270" s="128">
        <f t="shared" si="81"/>
        <v>0</v>
      </c>
      <c r="U270" s="128"/>
      <c r="V270" s="128">
        <f t="shared" si="87"/>
        <v>0</v>
      </c>
      <c r="W270" s="128">
        <f t="shared" si="87"/>
        <v>0</v>
      </c>
      <c r="X270" s="128">
        <f t="shared" si="87"/>
        <v>0</v>
      </c>
      <c r="Y270" s="128">
        <f t="shared" si="87"/>
        <v>0</v>
      </c>
      <c r="Z270" s="128">
        <f t="shared" si="87"/>
        <v>0</v>
      </c>
      <c r="AA270" s="128">
        <f t="shared" si="87"/>
        <v>0</v>
      </c>
      <c r="AB270" s="128">
        <f t="shared" si="87"/>
        <v>0</v>
      </c>
      <c r="AC270" s="128">
        <f t="shared" si="87"/>
        <v>0</v>
      </c>
      <c r="AD270" s="128">
        <f t="shared" si="87"/>
        <v>0</v>
      </c>
      <c r="AE270" s="58">
        <f t="shared" si="83"/>
        <v>0</v>
      </c>
      <c r="AF270" s="58"/>
    </row>
    <row r="271" spans="1:32" ht="9.75" customHeight="1">
      <c r="A271" s="179">
        <v>1</v>
      </c>
      <c r="B271" s="180" t="s">
        <v>178</v>
      </c>
      <c r="C271" s="181" t="s">
        <v>179</v>
      </c>
      <c r="D271" s="181" t="s">
        <v>602</v>
      </c>
      <c r="E271" s="182">
        <v>39863</v>
      </c>
      <c r="F271" s="182">
        <v>42004</v>
      </c>
      <c r="G271" s="124">
        <v>42369</v>
      </c>
      <c r="H271" s="126">
        <f t="shared" si="77"/>
        <v>5.9</v>
      </c>
      <c r="I271" s="126">
        <f t="shared" si="77"/>
        <v>1</v>
      </c>
      <c r="J271" s="361">
        <f t="shared" si="78"/>
        <v>5</v>
      </c>
      <c r="K271" s="185">
        <v>165000</v>
      </c>
      <c r="L271" s="184">
        <v>0.2</v>
      </c>
      <c r="M271" s="186">
        <v>165000</v>
      </c>
      <c r="N271" s="128">
        <f t="shared" si="79"/>
        <v>0</v>
      </c>
      <c r="O271" s="128"/>
      <c r="P271" s="128">
        <f t="shared" si="80"/>
        <v>165000</v>
      </c>
      <c r="Q271" s="128">
        <f t="shared" si="86"/>
        <v>0</v>
      </c>
      <c r="R271" s="128" t="s">
        <v>602</v>
      </c>
      <c r="S271" s="158"/>
      <c r="T271" s="128">
        <f t="shared" si="81"/>
        <v>0</v>
      </c>
      <c r="U271" s="128"/>
      <c r="V271" s="128">
        <f t="shared" ref="V271:AD286" si="88">IF(ISNA(INDEX(coefficient,MATCH($R271,postes,0),MATCH(V$19,centres,0))),0,(INDEX(coefficient,MATCH($R271,postes,0),MATCH(V$19,centres,0))*$N271))</f>
        <v>0</v>
      </c>
      <c r="W271" s="128">
        <f t="shared" si="88"/>
        <v>0</v>
      </c>
      <c r="X271" s="128">
        <f t="shared" si="88"/>
        <v>0</v>
      </c>
      <c r="Y271" s="128">
        <f t="shared" si="88"/>
        <v>0</v>
      </c>
      <c r="Z271" s="128">
        <f t="shared" si="88"/>
        <v>0</v>
      </c>
      <c r="AA271" s="128">
        <f t="shared" si="88"/>
        <v>0</v>
      </c>
      <c r="AB271" s="128">
        <f t="shared" si="88"/>
        <v>0</v>
      </c>
      <c r="AC271" s="128">
        <f t="shared" si="88"/>
        <v>0</v>
      </c>
      <c r="AD271" s="128">
        <f t="shared" si="88"/>
        <v>0</v>
      </c>
      <c r="AE271" s="58">
        <f t="shared" si="83"/>
        <v>0</v>
      </c>
      <c r="AF271" s="58"/>
    </row>
    <row r="272" spans="1:32">
      <c r="A272" s="179">
        <v>1</v>
      </c>
      <c r="B272" s="180" t="s">
        <v>180</v>
      </c>
      <c r="C272" s="181" t="s">
        <v>181</v>
      </c>
      <c r="D272" s="181" t="s">
        <v>508</v>
      </c>
      <c r="E272" s="182">
        <v>39997</v>
      </c>
      <c r="F272" s="182">
        <v>42004</v>
      </c>
      <c r="G272" s="124">
        <v>42369</v>
      </c>
      <c r="H272" s="126">
        <f t="shared" ref="H272:I307" si="89">ROUND(((F272-E272)/365),1)</f>
        <v>5.5</v>
      </c>
      <c r="I272" s="126">
        <f t="shared" si="89"/>
        <v>1</v>
      </c>
      <c r="J272" s="361">
        <f t="shared" si="78"/>
        <v>5</v>
      </c>
      <c r="K272" s="185">
        <v>630000</v>
      </c>
      <c r="L272" s="184">
        <v>0.2</v>
      </c>
      <c r="M272" s="186">
        <v>630000</v>
      </c>
      <c r="N272" s="128">
        <f t="shared" si="79"/>
        <v>0</v>
      </c>
      <c r="O272" s="128"/>
      <c r="P272" s="128">
        <f t="shared" si="80"/>
        <v>630000</v>
      </c>
      <c r="Q272" s="128">
        <f t="shared" si="86"/>
        <v>0</v>
      </c>
      <c r="R272" s="128" t="s">
        <v>537</v>
      </c>
      <c r="S272" s="158"/>
      <c r="T272" s="128">
        <f t="shared" si="81"/>
        <v>0</v>
      </c>
      <c r="U272" s="128"/>
      <c r="V272" s="128">
        <f t="shared" si="88"/>
        <v>0</v>
      </c>
      <c r="W272" s="128">
        <f t="shared" si="88"/>
        <v>0</v>
      </c>
      <c r="X272" s="128">
        <f t="shared" si="88"/>
        <v>0</v>
      </c>
      <c r="Y272" s="128">
        <f t="shared" si="88"/>
        <v>0</v>
      </c>
      <c r="Z272" s="128">
        <f t="shared" si="88"/>
        <v>0</v>
      </c>
      <c r="AA272" s="128">
        <f t="shared" si="88"/>
        <v>0</v>
      </c>
      <c r="AB272" s="128">
        <f t="shared" si="88"/>
        <v>0</v>
      </c>
      <c r="AC272" s="128">
        <f t="shared" si="88"/>
        <v>0</v>
      </c>
      <c r="AD272" s="128">
        <f t="shared" si="88"/>
        <v>0</v>
      </c>
      <c r="AE272" s="58">
        <f t="shared" si="83"/>
        <v>0</v>
      </c>
      <c r="AF272" s="58"/>
    </row>
    <row r="273" spans="1:32">
      <c r="A273" s="179">
        <v>2</v>
      </c>
      <c r="B273" s="180" t="s">
        <v>182</v>
      </c>
      <c r="C273" s="181" t="s">
        <v>830</v>
      </c>
      <c r="D273" s="181" t="s">
        <v>601</v>
      </c>
      <c r="E273" s="182">
        <v>39997</v>
      </c>
      <c r="F273" s="182">
        <v>42004</v>
      </c>
      <c r="G273" s="124">
        <v>42369</v>
      </c>
      <c r="H273" s="126">
        <f t="shared" si="89"/>
        <v>5.5</v>
      </c>
      <c r="I273" s="126">
        <f t="shared" si="89"/>
        <v>1</v>
      </c>
      <c r="J273" s="361">
        <f t="shared" si="78"/>
        <v>5</v>
      </c>
      <c r="K273" s="185">
        <v>1008000</v>
      </c>
      <c r="L273" s="184">
        <v>0.2</v>
      </c>
      <c r="M273" s="186">
        <v>1008000</v>
      </c>
      <c r="N273" s="128">
        <f t="shared" si="79"/>
        <v>0</v>
      </c>
      <c r="O273" s="128"/>
      <c r="P273" s="128">
        <f t="shared" si="80"/>
        <v>1008000</v>
      </c>
      <c r="Q273" s="128">
        <f t="shared" si="86"/>
        <v>0</v>
      </c>
      <c r="R273" s="128" t="s">
        <v>537</v>
      </c>
      <c r="S273" s="158"/>
      <c r="T273" s="128">
        <f t="shared" si="81"/>
        <v>0</v>
      </c>
      <c r="U273" s="128"/>
      <c r="V273" s="128">
        <f t="shared" si="88"/>
        <v>0</v>
      </c>
      <c r="W273" s="128">
        <f t="shared" si="88"/>
        <v>0</v>
      </c>
      <c r="X273" s="128">
        <f t="shared" si="88"/>
        <v>0</v>
      </c>
      <c r="Y273" s="128">
        <f t="shared" si="88"/>
        <v>0</v>
      </c>
      <c r="Z273" s="128">
        <f t="shared" si="88"/>
        <v>0</v>
      </c>
      <c r="AA273" s="128">
        <f t="shared" si="88"/>
        <v>0</v>
      </c>
      <c r="AB273" s="128">
        <f t="shared" si="88"/>
        <v>0</v>
      </c>
      <c r="AC273" s="128">
        <f t="shared" si="88"/>
        <v>0</v>
      </c>
      <c r="AD273" s="128">
        <f t="shared" si="88"/>
        <v>0</v>
      </c>
      <c r="AE273" s="58">
        <f t="shared" si="83"/>
        <v>0</v>
      </c>
      <c r="AF273" s="58"/>
    </row>
    <row r="274" spans="1:32">
      <c r="A274" s="179">
        <v>2</v>
      </c>
      <c r="B274" s="180" t="s">
        <v>183</v>
      </c>
      <c r="C274" s="181" t="s">
        <v>184</v>
      </c>
      <c r="D274" s="181" t="s">
        <v>468</v>
      </c>
      <c r="E274" s="182">
        <v>40022</v>
      </c>
      <c r="F274" s="182">
        <v>42004</v>
      </c>
      <c r="G274" s="124">
        <v>42369</v>
      </c>
      <c r="H274" s="126">
        <f t="shared" si="89"/>
        <v>5.4</v>
      </c>
      <c r="I274" s="126">
        <f t="shared" si="89"/>
        <v>1</v>
      </c>
      <c r="J274" s="361">
        <f t="shared" si="78"/>
        <v>5</v>
      </c>
      <c r="K274" s="185">
        <v>100000</v>
      </c>
      <c r="L274" s="184">
        <v>0.2</v>
      </c>
      <c r="M274" s="186">
        <v>100000</v>
      </c>
      <c r="N274" s="128">
        <f t="shared" si="79"/>
        <v>0</v>
      </c>
      <c r="O274" s="128"/>
      <c r="P274" s="128">
        <f t="shared" si="80"/>
        <v>100000</v>
      </c>
      <c r="Q274" s="128">
        <f t="shared" si="86"/>
        <v>0</v>
      </c>
      <c r="R274" s="128" t="s">
        <v>420</v>
      </c>
      <c r="S274" s="158"/>
      <c r="T274" s="128">
        <f t="shared" si="81"/>
        <v>0</v>
      </c>
      <c r="U274" s="128"/>
      <c r="V274" s="128">
        <f t="shared" si="88"/>
        <v>0</v>
      </c>
      <c r="W274" s="128">
        <f t="shared" si="88"/>
        <v>0</v>
      </c>
      <c r="X274" s="128">
        <f t="shared" si="88"/>
        <v>0</v>
      </c>
      <c r="Y274" s="128">
        <f t="shared" si="88"/>
        <v>0</v>
      </c>
      <c r="Z274" s="128">
        <f t="shared" si="88"/>
        <v>0</v>
      </c>
      <c r="AA274" s="128">
        <f t="shared" si="88"/>
        <v>0</v>
      </c>
      <c r="AB274" s="128">
        <f t="shared" si="88"/>
        <v>0</v>
      </c>
      <c r="AC274" s="128">
        <f t="shared" si="88"/>
        <v>0</v>
      </c>
      <c r="AD274" s="128">
        <f t="shared" si="88"/>
        <v>0</v>
      </c>
      <c r="AE274" s="58">
        <f t="shared" si="83"/>
        <v>0</v>
      </c>
      <c r="AF274" s="58"/>
    </row>
    <row r="275" spans="1:32">
      <c r="A275" s="179">
        <v>1</v>
      </c>
      <c r="B275" s="180" t="s">
        <v>1080</v>
      </c>
      <c r="C275" s="181" t="s">
        <v>561</v>
      </c>
      <c r="D275" s="181" t="s">
        <v>537</v>
      </c>
      <c r="E275" s="182">
        <v>40591</v>
      </c>
      <c r="F275" s="182">
        <v>42004</v>
      </c>
      <c r="G275" s="423">
        <v>42369</v>
      </c>
      <c r="H275" s="183">
        <f t="shared" si="89"/>
        <v>3.9</v>
      </c>
      <c r="I275" s="183">
        <f t="shared" si="89"/>
        <v>1</v>
      </c>
      <c r="J275" s="360">
        <f t="shared" si="78"/>
        <v>5</v>
      </c>
      <c r="K275" s="185">
        <v>236006.6</v>
      </c>
      <c r="L275" s="184">
        <v>0.2</v>
      </c>
      <c r="M275" s="186">
        <v>184085.14800000004</v>
      </c>
      <c r="N275" s="128">
        <f t="shared" si="79"/>
        <v>47201.320000000007</v>
      </c>
      <c r="O275" s="128"/>
      <c r="P275" s="128">
        <f t="shared" si="80"/>
        <v>231286.46800000005</v>
      </c>
      <c r="Q275" s="128">
        <f t="shared" si="86"/>
        <v>4720.1319999999541</v>
      </c>
      <c r="R275" s="128" t="s">
        <v>537</v>
      </c>
      <c r="S275" s="158"/>
      <c r="T275" s="128">
        <f t="shared" si="81"/>
        <v>0</v>
      </c>
      <c r="U275" s="128"/>
      <c r="V275" s="128">
        <f t="shared" si="88"/>
        <v>0</v>
      </c>
      <c r="W275" s="128">
        <f t="shared" si="88"/>
        <v>0</v>
      </c>
      <c r="X275" s="128">
        <f t="shared" si="88"/>
        <v>0</v>
      </c>
      <c r="Y275" s="128">
        <f t="shared" si="88"/>
        <v>0</v>
      </c>
      <c r="Z275" s="128">
        <f t="shared" si="88"/>
        <v>0</v>
      </c>
      <c r="AA275" s="128">
        <f t="shared" si="88"/>
        <v>47201.320000000007</v>
      </c>
      <c r="AB275" s="128">
        <f t="shared" si="88"/>
        <v>0</v>
      </c>
      <c r="AC275" s="128">
        <f t="shared" si="88"/>
        <v>0</v>
      </c>
      <c r="AD275" s="128">
        <f t="shared" si="88"/>
        <v>0</v>
      </c>
      <c r="AE275" s="58">
        <f t="shared" si="83"/>
        <v>47201.320000000007</v>
      </c>
      <c r="AF275" s="58"/>
    </row>
    <row r="276" spans="1:32">
      <c r="A276" s="179"/>
      <c r="B276" s="180" t="s">
        <v>1081</v>
      </c>
      <c r="C276" s="181" t="s">
        <v>830</v>
      </c>
      <c r="D276" s="181" t="s">
        <v>601</v>
      </c>
      <c r="E276" s="182">
        <v>40688</v>
      </c>
      <c r="F276" s="182">
        <v>42004</v>
      </c>
      <c r="G276" s="423">
        <v>42369</v>
      </c>
      <c r="H276" s="183">
        <f t="shared" si="89"/>
        <v>3.6</v>
      </c>
      <c r="I276" s="183">
        <f t="shared" si="89"/>
        <v>1</v>
      </c>
      <c r="J276" s="360">
        <f t="shared" si="78"/>
        <v>5</v>
      </c>
      <c r="K276" s="185">
        <v>1560000</v>
      </c>
      <c r="L276" s="184">
        <v>0.2</v>
      </c>
      <c r="M276" s="186">
        <v>1123200</v>
      </c>
      <c r="N276" s="196">
        <f t="shared" si="79"/>
        <v>312000</v>
      </c>
      <c r="O276" s="196"/>
      <c r="P276" s="185">
        <f t="shared" si="80"/>
        <v>1435200</v>
      </c>
      <c r="Q276" s="196">
        <f t="shared" si="86"/>
        <v>124800</v>
      </c>
      <c r="R276" s="196" t="s">
        <v>537</v>
      </c>
      <c r="S276" s="158"/>
      <c r="T276" s="128">
        <f t="shared" si="81"/>
        <v>0</v>
      </c>
      <c r="U276" s="128"/>
      <c r="V276" s="128">
        <f t="shared" si="88"/>
        <v>0</v>
      </c>
      <c r="W276" s="128">
        <f t="shared" si="88"/>
        <v>0</v>
      </c>
      <c r="X276" s="128">
        <f t="shared" si="88"/>
        <v>0</v>
      </c>
      <c r="Y276" s="128">
        <f t="shared" si="88"/>
        <v>0</v>
      </c>
      <c r="Z276" s="128">
        <f t="shared" si="88"/>
        <v>0</v>
      </c>
      <c r="AA276" s="128">
        <f t="shared" si="88"/>
        <v>312000</v>
      </c>
      <c r="AB276" s="128">
        <f t="shared" si="88"/>
        <v>0</v>
      </c>
      <c r="AC276" s="128">
        <f t="shared" si="88"/>
        <v>0</v>
      </c>
      <c r="AD276" s="128">
        <f t="shared" si="88"/>
        <v>0</v>
      </c>
      <c r="AE276" s="58">
        <f t="shared" si="83"/>
        <v>312000</v>
      </c>
      <c r="AF276" s="58"/>
    </row>
    <row r="277" spans="1:32">
      <c r="A277" s="179"/>
      <c r="B277" s="180" t="s">
        <v>1132</v>
      </c>
      <c r="C277" s="181" t="s">
        <v>1133</v>
      </c>
      <c r="D277" s="181" t="s">
        <v>538</v>
      </c>
      <c r="E277" s="182">
        <v>40861</v>
      </c>
      <c r="F277" s="182">
        <v>42004</v>
      </c>
      <c r="G277" s="423">
        <v>42369</v>
      </c>
      <c r="H277" s="183">
        <f t="shared" si="89"/>
        <v>3.1</v>
      </c>
      <c r="I277" s="183">
        <f t="shared" si="89"/>
        <v>1</v>
      </c>
      <c r="J277" s="360">
        <f t="shared" si="78"/>
        <v>5</v>
      </c>
      <c r="K277" s="185">
        <v>1535000</v>
      </c>
      <c r="L277" s="184">
        <v>0.2</v>
      </c>
      <c r="M277" s="186">
        <v>951700</v>
      </c>
      <c r="N277" s="196">
        <f t="shared" si="79"/>
        <v>307000</v>
      </c>
      <c r="O277" s="196"/>
      <c r="P277" s="185">
        <f t="shared" si="80"/>
        <v>1258700</v>
      </c>
      <c r="Q277" s="196">
        <f t="shared" si="86"/>
        <v>276300</v>
      </c>
      <c r="R277" s="196" t="s">
        <v>538</v>
      </c>
      <c r="S277" s="158"/>
      <c r="T277" s="128">
        <f t="shared" si="81"/>
        <v>307000</v>
      </c>
      <c r="U277" s="128"/>
      <c r="V277" s="128">
        <f t="shared" si="88"/>
        <v>0</v>
      </c>
      <c r="W277" s="128">
        <f t="shared" si="88"/>
        <v>0</v>
      </c>
      <c r="X277" s="128">
        <f t="shared" si="88"/>
        <v>0</v>
      </c>
      <c r="Y277" s="128">
        <f t="shared" si="88"/>
        <v>0</v>
      </c>
      <c r="Z277" s="128">
        <f t="shared" si="88"/>
        <v>0</v>
      </c>
      <c r="AA277" s="128">
        <f t="shared" si="88"/>
        <v>0</v>
      </c>
      <c r="AB277" s="128">
        <f t="shared" si="88"/>
        <v>0</v>
      </c>
      <c r="AC277" s="128">
        <f t="shared" si="88"/>
        <v>0</v>
      </c>
      <c r="AD277" s="128">
        <f t="shared" si="88"/>
        <v>0</v>
      </c>
      <c r="AE277" s="58">
        <f t="shared" si="83"/>
        <v>307000</v>
      </c>
      <c r="AF277" s="58"/>
    </row>
    <row r="278" spans="1:32">
      <c r="A278" s="179"/>
      <c r="B278" s="180" t="s">
        <v>835</v>
      </c>
      <c r="C278" s="181" t="s">
        <v>830</v>
      </c>
      <c r="D278" s="181" t="s">
        <v>601</v>
      </c>
      <c r="E278" s="182">
        <v>40924</v>
      </c>
      <c r="F278" s="182">
        <v>42004</v>
      </c>
      <c r="G278" s="423">
        <v>42369</v>
      </c>
      <c r="H278" s="183">
        <f t="shared" si="89"/>
        <v>3</v>
      </c>
      <c r="I278" s="183">
        <f t="shared" si="89"/>
        <v>1</v>
      </c>
      <c r="J278" s="360">
        <f t="shared" si="78"/>
        <v>5</v>
      </c>
      <c r="K278" s="185">
        <v>1350000</v>
      </c>
      <c r="L278" s="184">
        <v>0.2</v>
      </c>
      <c r="M278" s="186">
        <v>810000</v>
      </c>
      <c r="N278" s="196">
        <f t="shared" si="79"/>
        <v>270000</v>
      </c>
      <c r="O278" s="196"/>
      <c r="P278" s="185">
        <f t="shared" si="80"/>
        <v>1080000</v>
      </c>
      <c r="Q278" s="196">
        <f t="shared" si="86"/>
        <v>270000</v>
      </c>
      <c r="R278" s="196" t="s">
        <v>537</v>
      </c>
      <c r="S278" s="158"/>
      <c r="T278" s="128">
        <f t="shared" si="81"/>
        <v>0</v>
      </c>
      <c r="U278" s="128"/>
      <c r="V278" s="128">
        <f t="shared" si="88"/>
        <v>0</v>
      </c>
      <c r="W278" s="128">
        <f t="shared" si="88"/>
        <v>0</v>
      </c>
      <c r="X278" s="128">
        <f t="shared" si="88"/>
        <v>0</v>
      </c>
      <c r="Y278" s="128">
        <f t="shared" si="88"/>
        <v>0</v>
      </c>
      <c r="Z278" s="128">
        <f t="shared" si="88"/>
        <v>0</v>
      </c>
      <c r="AA278" s="128">
        <f t="shared" si="88"/>
        <v>270000</v>
      </c>
      <c r="AB278" s="128">
        <f t="shared" si="88"/>
        <v>0</v>
      </c>
      <c r="AC278" s="128">
        <f t="shared" si="88"/>
        <v>0</v>
      </c>
      <c r="AD278" s="128">
        <f t="shared" si="88"/>
        <v>0</v>
      </c>
      <c r="AE278" s="58">
        <f t="shared" si="83"/>
        <v>270000</v>
      </c>
      <c r="AF278" s="58"/>
    </row>
    <row r="279" spans="1:32">
      <c r="A279" s="179">
        <v>1</v>
      </c>
      <c r="B279" s="180" t="s">
        <v>1134</v>
      </c>
      <c r="C279" s="181" t="s">
        <v>561</v>
      </c>
      <c r="D279" s="181" t="s">
        <v>601</v>
      </c>
      <c r="E279" s="182">
        <v>41011</v>
      </c>
      <c r="F279" s="182">
        <v>42004</v>
      </c>
      <c r="G279" s="423">
        <v>42369</v>
      </c>
      <c r="H279" s="183">
        <f t="shared" si="89"/>
        <v>2.7</v>
      </c>
      <c r="I279" s="183">
        <f t="shared" si="89"/>
        <v>1</v>
      </c>
      <c r="J279" s="360">
        <f t="shared" si="78"/>
        <v>5</v>
      </c>
      <c r="K279" s="185">
        <v>420750</v>
      </c>
      <c r="L279" s="184">
        <v>0.2</v>
      </c>
      <c r="M279" s="186">
        <v>227205</v>
      </c>
      <c r="N279" s="196">
        <f t="shared" si="79"/>
        <v>84150</v>
      </c>
      <c r="O279" s="196"/>
      <c r="P279" s="185">
        <f t="shared" si="80"/>
        <v>311355</v>
      </c>
      <c r="Q279" s="196">
        <f t="shared" si="86"/>
        <v>109395</v>
      </c>
      <c r="R279" s="196" t="s">
        <v>537</v>
      </c>
      <c r="S279" s="158"/>
      <c r="T279" s="128">
        <f t="shared" si="81"/>
        <v>0</v>
      </c>
      <c r="U279" s="128"/>
      <c r="V279" s="128">
        <f t="shared" si="88"/>
        <v>0</v>
      </c>
      <c r="W279" s="128">
        <f t="shared" si="88"/>
        <v>0</v>
      </c>
      <c r="X279" s="128">
        <f t="shared" si="88"/>
        <v>0</v>
      </c>
      <c r="Y279" s="128">
        <f t="shared" si="88"/>
        <v>0</v>
      </c>
      <c r="Z279" s="128">
        <f t="shared" si="88"/>
        <v>0</v>
      </c>
      <c r="AA279" s="128">
        <f t="shared" si="88"/>
        <v>84150</v>
      </c>
      <c r="AB279" s="128">
        <f t="shared" si="88"/>
        <v>0</v>
      </c>
      <c r="AC279" s="128">
        <f t="shared" si="88"/>
        <v>0</v>
      </c>
      <c r="AD279" s="128">
        <f t="shared" si="88"/>
        <v>0</v>
      </c>
      <c r="AE279" s="58">
        <f t="shared" si="83"/>
        <v>84150</v>
      </c>
      <c r="AF279" s="58"/>
    </row>
    <row r="280" spans="1:32">
      <c r="A280" s="179">
        <v>1</v>
      </c>
      <c r="B280" s="180" t="s">
        <v>1134</v>
      </c>
      <c r="C280" s="181" t="s">
        <v>561</v>
      </c>
      <c r="D280" s="181" t="s">
        <v>601</v>
      </c>
      <c r="E280" s="182">
        <v>41038</v>
      </c>
      <c r="F280" s="182">
        <v>42004</v>
      </c>
      <c r="G280" s="423">
        <v>42369</v>
      </c>
      <c r="H280" s="183">
        <f t="shared" si="89"/>
        <v>2.6</v>
      </c>
      <c r="I280" s="183">
        <f t="shared" si="89"/>
        <v>1</v>
      </c>
      <c r="J280" s="360">
        <f t="shared" si="78"/>
        <v>5</v>
      </c>
      <c r="K280" s="185">
        <v>520285</v>
      </c>
      <c r="L280" s="184">
        <v>0.2</v>
      </c>
      <c r="M280" s="186">
        <v>270548.2</v>
      </c>
      <c r="N280" s="196">
        <f t="shared" si="79"/>
        <v>104057</v>
      </c>
      <c r="O280" s="196"/>
      <c r="P280" s="185">
        <f t="shared" si="80"/>
        <v>374605.2</v>
      </c>
      <c r="Q280" s="196">
        <f t="shared" si="86"/>
        <v>145679.79999999999</v>
      </c>
      <c r="R280" s="196" t="s">
        <v>537</v>
      </c>
      <c r="S280" s="158"/>
      <c r="T280" s="128">
        <f t="shared" si="81"/>
        <v>0</v>
      </c>
      <c r="U280" s="128"/>
      <c r="V280" s="128">
        <f t="shared" si="88"/>
        <v>0</v>
      </c>
      <c r="W280" s="128">
        <f t="shared" si="88"/>
        <v>0</v>
      </c>
      <c r="X280" s="128">
        <f t="shared" si="88"/>
        <v>0</v>
      </c>
      <c r="Y280" s="128">
        <f t="shared" si="88"/>
        <v>0</v>
      </c>
      <c r="Z280" s="128">
        <f t="shared" si="88"/>
        <v>0</v>
      </c>
      <c r="AA280" s="128">
        <f t="shared" si="88"/>
        <v>104057</v>
      </c>
      <c r="AB280" s="128">
        <f t="shared" si="88"/>
        <v>0</v>
      </c>
      <c r="AC280" s="128">
        <f t="shared" si="88"/>
        <v>0</v>
      </c>
      <c r="AD280" s="128">
        <f t="shared" si="88"/>
        <v>0</v>
      </c>
      <c r="AE280" s="58">
        <f t="shared" si="83"/>
        <v>104057</v>
      </c>
      <c r="AF280" s="58"/>
    </row>
    <row r="281" spans="1:32">
      <c r="A281" s="179">
        <v>16</v>
      </c>
      <c r="B281" s="180" t="s">
        <v>1134</v>
      </c>
      <c r="C281" s="181" t="s">
        <v>561</v>
      </c>
      <c r="D281" s="181" t="s">
        <v>601</v>
      </c>
      <c r="E281" s="182">
        <v>41044</v>
      </c>
      <c r="F281" s="182">
        <v>42004</v>
      </c>
      <c r="G281" s="423">
        <v>42369</v>
      </c>
      <c r="H281" s="183">
        <f t="shared" si="89"/>
        <v>2.6</v>
      </c>
      <c r="I281" s="183">
        <f t="shared" si="89"/>
        <v>1</v>
      </c>
      <c r="J281" s="360">
        <f t="shared" si="78"/>
        <v>5</v>
      </c>
      <c r="K281" s="185">
        <v>1664912</v>
      </c>
      <c r="L281" s="184">
        <v>0.2</v>
      </c>
      <c r="M281" s="186">
        <v>865754.24000000011</v>
      </c>
      <c r="N281" s="196">
        <f t="shared" si="79"/>
        <v>332982.40000000002</v>
      </c>
      <c r="O281" s="196"/>
      <c r="P281" s="185">
        <f t="shared" si="80"/>
        <v>1198736.6400000001</v>
      </c>
      <c r="Q281" s="196">
        <f t="shared" si="86"/>
        <v>466175.35999999987</v>
      </c>
      <c r="R281" s="196" t="s">
        <v>537</v>
      </c>
      <c r="S281" s="158"/>
      <c r="T281" s="128">
        <f t="shared" si="81"/>
        <v>0</v>
      </c>
      <c r="U281" s="128"/>
      <c r="V281" s="128">
        <f t="shared" si="88"/>
        <v>0</v>
      </c>
      <c r="W281" s="128">
        <f t="shared" si="88"/>
        <v>0</v>
      </c>
      <c r="X281" s="128">
        <f t="shared" si="88"/>
        <v>0</v>
      </c>
      <c r="Y281" s="128">
        <f t="shared" si="88"/>
        <v>0</v>
      </c>
      <c r="Z281" s="128">
        <f t="shared" si="88"/>
        <v>0</v>
      </c>
      <c r="AA281" s="128">
        <f t="shared" si="88"/>
        <v>332982.40000000002</v>
      </c>
      <c r="AB281" s="128">
        <f t="shared" si="88"/>
        <v>0</v>
      </c>
      <c r="AC281" s="128">
        <f t="shared" si="88"/>
        <v>0</v>
      </c>
      <c r="AD281" s="128">
        <f t="shared" si="88"/>
        <v>0</v>
      </c>
      <c r="AE281" s="58">
        <f t="shared" si="83"/>
        <v>332982.40000000002</v>
      </c>
      <c r="AF281" s="58"/>
    </row>
    <row r="282" spans="1:32">
      <c r="A282" s="179">
        <v>3</v>
      </c>
      <c r="B282" s="180" t="s">
        <v>1200</v>
      </c>
      <c r="C282" s="181" t="s">
        <v>828</v>
      </c>
      <c r="D282" s="181" t="s">
        <v>601</v>
      </c>
      <c r="E282" s="182">
        <v>41047</v>
      </c>
      <c r="F282" s="182">
        <v>42004</v>
      </c>
      <c r="G282" s="423">
        <v>42369</v>
      </c>
      <c r="H282" s="183">
        <f>ROUND(((F282-E282)/365),1)</f>
        <v>2.6</v>
      </c>
      <c r="I282" s="183">
        <f>ROUND(((G282-F282)/365),1)</f>
        <v>1</v>
      </c>
      <c r="J282" s="360">
        <f>100/L282/100</f>
        <v>5</v>
      </c>
      <c r="K282" s="185">
        <v>1710000</v>
      </c>
      <c r="L282" s="184">
        <v>0.2</v>
      </c>
      <c r="M282" s="186">
        <v>889200</v>
      </c>
      <c r="N282" s="196">
        <f>IF(J282&lt;=H282,0,IF((J282-H282)&gt;=1,K282*L282*I282,K282-M282))</f>
        <v>342000</v>
      </c>
      <c r="O282" s="196"/>
      <c r="P282" s="185">
        <f t="shared" si="80"/>
        <v>1231200</v>
      </c>
      <c r="Q282" s="196">
        <f t="shared" si="86"/>
        <v>478800</v>
      </c>
      <c r="R282" s="196" t="s">
        <v>537</v>
      </c>
      <c r="S282" s="158"/>
      <c r="T282" s="128">
        <f t="shared" si="81"/>
        <v>0</v>
      </c>
      <c r="U282" s="128"/>
      <c r="V282" s="128">
        <f t="shared" si="88"/>
        <v>0</v>
      </c>
      <c r="W282" s="128">
        <f t="shared" si="88"/>
        <v>0</v>
      </c>
      <c r="X282" s="128">
        <f t="shared" si="88"/>
        <v>0</v>
      </c>
      <c r="Y282" s="128">
        <f t="shared" si="88"/>
        <v>0</v>
      </c>
      <c r="Z282" s="128">
        <f t="shared" si="88"/>
        <v>0</v>
      </c>
      <c r="AA282" s="128">
        <f t="shared" si="88"/>
        <v>342000</v>
      </c>
      <c r="AB282" s="128">
        <f t="shared" si="88"/>
        <v>0</v>
      </c>
      <c r="AC282" s="128">
        <f t="shared" si="88"/>
        <v>0</v>
      </c>
      <c r="AD282" s="128">
        <f t="shared" si="88"/>
        <v>0</v>
      </c>
      <c r="AE282" s="58">
        <f t="shared" si="83"/>
        <v>342000</v>
      </c>
      <c r="AF282" s="58"/>
    </row>
    <row r="283" spans="1:32">
      <c r="A283" s="179">
        <v>1</v>
      </c>
      <c r="B283" s="180" t="s">
        <v>1201</v>
      </c>
      <c r="C283" s="181" t="s">
        <v>1202</v>
      </c>
      <c r="D283" s="181" t="s">
        <v>601</v>
      </c>
      <c r="E283" s="182">
        <v>41479</v>
      </c>
      <c r="F283" s="182">
        <v>42004</v>
      </c>
      <c r="G283" s="423">
        <v>42369</v>
      </c>
      <c r="H283" s="183">
        <f t="shared" si="89"/>
        <v>1.4</v>
      </c>
      <c r="I283" s="183">
        <f t="shared" si="89"/>
        <v>1</v>
      </c>
      <c r="J283" s="360">
        <f t="shared" si="78"/>
        <v>5</v>
      </c>
      <c r="K283" s="185">
        <v>204297.5</v>
      </c>
      <c r="L283" s="184">
        <v>0.2</v>
      </c>
      <c r="M283" s="186">
        <v>57203.3</v>
      </c>
      <c r="N283" s="196">
        <f t="shared" si="79"/>
        <v>40859.5</v>
      </c>
      <c r="O283" s="196"/>
      <c r="P283" s="185">
        <f t="shared" si="80"/>
        <v>98062.8</v>
      </c>
      <c r="Q283" s="196">
        <f t="shared" si="86"/>
        <v>106234.7</v>
      </c>
      <c r="R283" s="196" t="s">
        <v>537</v>
      </c>
      <c r="S283" s="158"/>
      <c r="T283" s="128">
        <f t="shared" si="81"/>
        <v>0</v>
      </c>
      <c r="U283" s="128"/>
      <c r="V283" s="128">
        <f t="shared" si="88"/>
        <v>0</v>
      </c>
      <c r="W283" s="128">
        <f t="shared" si="88"/>
        <v>0</v>
      </c>
      <c r="X283" s="128">
        <f t="shared" si="88"/>
        <v>0</v>
      </c>
      <c r="Y283" s="128">
        <f t="shared" si="88"/>
        <v>0</v>
      </c>
      <c r="Z283" s="128">
        <f t="shared" si="88"/>
        <v>0</v>
      </c>
      <c r="AA283" s="128">
        <f t="shared" si="88"/>
        <v>40859.5</v>
      </c>
      <c r="AB283" s="128">
        <f t="shared" si="88"/>
        <v>0</v>
      </c>
      <c r="AC283" s="128">
        <f t="shared" si="88"/>
        <v>0</v>
      </c>
      <c r="AD283" s="128">
        <f t="shared" si="88"/>
        <v>0</v>
      </c>
      <c r="AE283" s="58">
        <f t="shared" si="83"/>
        <v>40859.5</v>
      </c>
      <c r="AF283" s="58"/>
    </row>
    <row r="284" spans="1:32">
      <c r="A284" s="179">
        <v>8</v>
      </c>
      <c r="B284" s="180" t="s">
        <v>1203</v>
      </c>
      <c r="C284" s="181" t="s">
        <v>561</v>
      </c>
      <c r="D284" s="181" t="s">
        <v>538</v>
      </c>
      <c r="E284" s="182">
        <v>41554</v>
      </c>
      <c r="F284" s="182">
        <v>42004</v>
      </c>
      <c r="G284" s="423">
        <v>42369</v>
      </c>
      <c r="H284" s="183">
        <f t="shared" si="89"/>
        <v>1.2</v>
      </c>
      <c r="I284" s="183">
        <f t="shared" si="89"/>
        <v>1</v>
      </c>
      <c r="J284" s="360">
        <f t="shared" si="78"/>
        <v>5</v>
      </c>
      <c r="K284" s="185">
        <v>964800</v>
      </c>
      <c r="L284" s="184">
        <v>0.2</v>
      </c>
      <c r="M284" s="186">
        <v>231552</v>
      </c>
      <c r="N284" s="196">
        <f t="shared" si="79"/>
        <v>192960</v>
      </c>
      <c r="O284" s="196"/>
      <c r="P284" s="185">
        <f t="shared" si="80"/>
        <v>424512</v>
      </c>
      <c r="Q284" s="196">
        <f t="shared" si="86"/>
        <v>540288</v>
      </c>
      <c r="R284" s="196" t="s">
        <v>538</v>
      </c>
      <c r="S284" s="158"/>
      <c r="T284" s="128">
        <f t="shared" si="81"/>
        <v>192960</v>
      </c>
      <c r="U284" s="128"/>
      <c r="V284" s="128">
        <f t="shared" si="88"/>
        <v>0</v>
      </c>
      <c r="W284" s="128">
        <f t="shared" si="88"/>
        <v>0</v>
      </c>
      <c r="X284" s="128">
        <f t="shared" si="88"/>
        <v>0</v>
      </c>
      <c r="Y284" s="128">
        <f t="shared" si="88"/>
        <v>0</v>
      </c>
      <c r="Z284" s="128">
        <f t="shared" si="88"/>
        <v>0</v>
      </c>
      <c r="AA284" s="128">
        <f t="shared" si="88"/>
        <v>0</v>
      </c>
      <c r="AB284" s="128">
        <f t="shared" si="88"/>
        <v>0</v>
      </c>
      <c r="AC284" s="128">
        <f t="shared" si="88"/>
        <v>0</v>
      </c>
      <c r="AD284" s="128">
        <f t="shared" si="88"/>
        <v>0</v>
      </c>
      <c r="AE284" s="58">
        <f t="shared" si="83"/>
        <v>192960</v>
      </c>
      <c r="AF284" s="58"/>
    </row>
    <row r="285" spans="1:32">
      <c r="A285" s="179">
        <v>1</v>
      </c>
      <c r="B285" s="180" t="s">
        <v>1135</v>
      </c>
      <c r="C285" s="181" t="s">
        <v>1136</v>
      </c>
      <c r="D285" s="181" t="s">
        <v>601</v>
      </c>
      <c r="E285" s="182">
        <v>41197</v>
      </c>
      <c r="F285" s="182">
        <v>42004</v>
      </c>
      <c r="G285" s="423">
        <v>42369</v>
      </c>
      <c r="H285" s="183">
        <f t="shared" si="89"/>
        <v>2.2000000000000002</v>
      </c>
      <c r="I285" s="183">
        <f t="shared" si="89"/>
        <v>1</v>
      </c>
      <c r="J285" s="360">
        <f>100/L285/100</f>
        <v>5</v>
      </c>
      <c r="K285" s="185">
        <v>683333.33</v>
      </c>
      <c r="L285" s="184">
        <v>0.2</v>
      </c>
      <c r="M285" s="186">
        <v>300666.66519999999</v>
      </c>
      <c r="N285" s="196">
        <f>IF(J285&lt;=H285,0,IF((J285-H285)&gt;=1,K285*L285*I285,K285-M285))</f>
        <v>136666.666</v>
      </c>
      <c r="O285" s="196"/>
      <c r="P285" s="185">
        <f>+M285+N285</f>
        <v>437333.33120000002</v>
      </c>
      <c r="Q285" s="196">
        <f>+K285-P285</f>
        <v>245999.99879999994</v>
      </c>
      <c r="R285" s="196" t="s">
        <v>537</v>
      </c>
      <c r="S285" s="158"/>
      <c r="T285" s="128"/>
      <c r="U285" s="128"/>
      <c r="V285" s="514"/>
      <c r="W285" s="514"/>
      <c r="X285" s="514"/>
      <c r="Y285" s="514"/>
      <c r="Z285" s="514"/>
      <c r="AA285" s="515">
        <f t="shared" si="88"/>
        <v>136666.666</v>
      </c>
      <c r="AB285" s="514"/>
      <c r="AC285" s="515">
        <f t="shared" si="88"/>
        <v>0</v>
      </c>
      <c r="AD285" s="514"/>
      <c r="AE285" s="58">
        <f t="shared" si="83"/>
        <v>136666.666</v>
      </c>
      <c r="AF285" s="58"/>
    </row>
    <row r="286" spans="1:32">
      <c r="A286" s="179">
        <v>1</v>
      </c>
      <c r="B286" s="180" t="s">
        <v>1204</v>
      </c>
      <c r="C286" s="181" t="s">
        <v>1136</v>
      </c>
      <c r="D286" s="181" t="s">
        <v>538</v>
      </c>
      <c r="E286" s="182">
        <v>41614</v>
      </c>
      <c r="F286" s="182">
        <v>42004</v>
      </c>
      <c r="G286" s="423">
        <v>42369</v>
      </c>
      <c r="H286" s="183">
        <f t="shared" si="89"/>
        <v>1.1000000000000001</v>
      </c>
      <c r="I286" s="183">
        <f t="shared" si="89"/>
        <v>1</v>
      </c>
      <c r="J286" s="360">
        <f t="shared" si="78"/>
        <v>5</v>
      </c>
      <c r="K286" s="185">
        <v>2028894.03</v>
      </c>
      <c r="L286" s="184">
        <v>0.2</v>
      </c>
      <c r="M286" s="186">
        <v>446356.68660000002</v>
      </c>
      <c r="N286" s="196">
        <f t="shared" si="79"/>
        <v>405778.80600000004</v>
      </c>
      <c r="O286" s="196"/>
      <c r="P286" s="185">
        <f t="shared" si="80"/>
        <v>852135.4926</v>
      </c>
      <c r="Q286" s="196">
        <f t="shared" si="86"/>
        <v>1176758.5374</v>
      </c>
      <c r="R286" s="196" t="s">
        <v>538</v>
      </c>
      <c r="S286" s="158"/>
      <c r="T286" s="128">
        <f t="shared" si="81"/>
        <v>405778.80600000004</v>
      </c>
      <c r="U286" s="128"/>
      <c r="V286" s="128">
        <f t="shared" si="88"/>
        <v>0</v>
      </c>
      <c r="W286" s="128">
        <f t="shared" si="88"/>
        <v>0</v>
      </c>
      <c r="X286" s="128">
        <f t="shared" si="88"/>
        <v>0</v>
      </c>
      <c r="Y286" s="128">
        <f t="shared" si="88"/>
        <v>0</v>
      </c>
      <c r="Z286" s="128">
        <f t="shared" si="88"/>
        <v>0</v>
      </c>
      <c r="AA286" s="128">
        <f t="shared" si="88"/>
        <v>0</v>
      </c>
      <c r="AB286" s="128">
        <f t="shared" si="88"/>
        <v>0</v>
      </c>
      <c r="AC286" s="128">
        <f t="shared" si="88"/>
        <v>0</v>
      </c>
      <c r="AD286" s="128">
        <f t="shared" si="88"/>
        <v>0</v>
      </c>
      <c r="AE286" s="58">
        <f t="shared" si="83"/>
        <v>405778.80600000004</v>
      </c>
      <c r="AF286" s="58"/>
    </row>
    <row r="287" spans="1:32">
      <c r="A287" s="179">
        <v>1</v>
      </c>
      <c r="B287" s="180" t="s">
        <v>1251</v>
      </c>
      <c r="C287" s="181" t="s">
        <v>6</v>
      </c>
      <c r="D287" s="181" t="s">
        <v>537</v>
      </c>
      <c r="E287" s="182">
        <v>41729</v>
      </c>
      <c r="F287" s="182">
        <v>42004</v>
      </c>
      <c r="G287" s="423">
        <v>42369</v>
      </c>
      <c r="H287" s="183">
        <f t="shared" si="89"/>
        <v>0.8</v>
      </c>
      <c r="I287" s="183">
        <f t="shared" si="89"/>
        <v>1</v>
      </c>
      <c r="J287" s="360">
        <f t="shared" si="78"/>
        <v>5</v>
      </c>
      <c r="K287" s="185">
        <v>234000</v>
      </c>
      <c r="L287" s="184">
        <v>0.2</v>
      </c>
      <c r="M287" s="186">
        <v>37440</v>
      </c>
      <c r="N287" s="196">
        <f t="shared" si="79"/>
        <v>46800</v>
      </c>
      <c r="O287" s="196"/>
      <c r="P287" s="185">
        <f t="shared" si="80"/>
        <v>84240</v>
      </c>
      <c r="Q287" s="196">
        <f t="shared" si="86"/>
        <v>149760</v>
      </c>
      <c r="R287" s="196" t="str">
        <f t="shared" ref="R287:R305" si="90">+D287</f>
        <v>TANA</v>
      </c>
      <c r="S287" s="158"/>
      <c r="T287" s="128">
        <f t="shared" ref="T287:T305" si="91">IF(ISNA(INDEX(coefficient,MATCH($R287,postes,0),MATCH(T$19,centres,0))),0,(INDEX(coefficient,MATCH($R287,postes,0),MATCH(T$19,centres,0))*$N287))</f>
        <v>0</v>
      </c>
      <c r="U287" s="128"/>
      <c r="V287" s="128">
        <f t="shared" ref="V287:AD305" si="92">IF(ISNA(INDEX(coefficient,MATCH($R287,postes,0),MATCH(V$19,centres,0))),0,(INDEX(coefficient,MATCH($R287,postes,0),MATCH(V$19,centres,0))*$N287))</f>
        <v>0</v>
      </c>
      <c r="W287" s="128">
        <f t="shared" si="92"/>
        <v>0</v>
      </c>
      <c r="X287" s="128">
        <f t="shared" si="92"/>
        <v>0</v>
      </c>
      <c r="Y287" s="128">
        <f t="shared" si="92"/>
        <v>0</v>
      </c>
      <c r="Z287" s="128">
        <f t="shared" si="92"/>
        <v>0</v>
      </c>
      <c r="AA287" s="128">
        <f t="shared" si="92"/>
        <v>46800</v>
      </c>
      <c r="AB287" s="128">
        <f t="shared" si="92"/>
        <v>0</v>
      </c>
      <c r="AC287" s="128">
        <f t="shared" si="92"/>
        <v>0</v>
      </c>
      <c r="AD287" s="128">
        <f t="shared" si="92"/>
        <v>0</v>
      </c>
      <c r="AE287" s="58">
        <f t="shared" ref="AE287:AE305" si="93">SUM(T287:AD287)</f>
        <v>46800</v>
      </c>
      <c r="AF287" s="58"/>
    </row>
    <row r="288" spans="1:32">
      <c r="A288" s="179"/>
      <c r="B288" s="180" t="s">
        <v>1252</v>
      </c>
      <c r="C288" s="181" t="s">
        <v>1253</v>
      </c>
      <c r="D288" s="181" t="s">
        <v>502</v>
      </c>
      <c r="E288" s="182">
        <v>41852</v>
      </c>
      <c r="F288" s="182">
        <v>42004</v>
      </c>
      <c r="G288" s="423">
        <v>42369</v>
      </c>
      <c r="H288" s="183">
        <f t="shared" si="89"/>
        <v>0.4</v>
      </c>
      <c r="I288" s="183">
        <f t="shared" si="89"/>
        <v>1</v>
      </c>
      <c r="J288" s="360">
        <f t="shared" ref="J288:J305" si="94">100/L288/100</f>
        <v>5</v>
      </c>
      <c r="K288" s="185">
        <v>260000</v>
      </c>
      <c r="L288" s="184">
        <v>0.2</v>
      </c>
      <c r="M288" s="186">
        <v>20800</v>
      </c>
      <c r="N288" s="196">
        <f t="shared" ref="N288:N305" si="95">IF(J288&lt;=H288,0,IF((J288-H288)&gt;=1,K288*L288*I288,K288-M288))</f>
        <v>52000</v>
      </c>
      <c r="O288" s="196"/>
      <c r="P288" s="185">
        <f t="shared" si="80"/>
        <v>72800</v>
      </c>
      <c r="Q288" s="196">
        <f t="shared" si="86"/>
        <v>187200</v>
      </c>
      <c r="R288" s="196" t="str">
        <f t="shared" si="90"/>
        <v>COLL</v>
      </c>
      <c r="S288" s="158"/>
      <c r="T288" s="128">
        <f t="shared" si="91"/>
        <v>0</v>
      </c>
      <c r="U288" s="128"/>
      <c r="V288" s="128">
        <f t="shared" si="92"/>
        <v>52000</v>
      </c>
      <c r="W288" s="128">
        <f t="shared" si="92"/>
        <v>0</v>
      </c>
      <c r="X288" s="128">
        <f t="shared" si="92"/>
        <v>0</v>
      </c>
      <c r="Y288" s="128">
        <f t="shared" si="92"/>
        <v>0</v>
      </c>
      <c r="Z288" s="128">
        <f t="shared" si="92"/>
        <v>0</v>
      </c>
      <c r="AA288" s="128">
        <f t="shared" si="92"/>
        <v>0</v>
      </c>
      <c r="AB288" s="128">
        <f t="shared" si="92"/>
        <v>0</v>
      </c>
      <c r="AC288" s="128">
        <f t="shared" si="92"/>
        <v>0</v>
      </c>
      <c r="AD288" s="128">
        <f t="shared" si="92"/>
        <v>0</v>
      </c>
      <c r="AE288" s="58">
        <f t="shared" si="93"/>
        <v>52000</v>
      </c>
      <c r="AF288" s="58"/>
    </row>
    <row r="289" spans="1:32">
      <c r="A289" s="179">
        <v>1</v>
      </c>
      <c r="B289" s="180" t="s">
        <v>1254</v>
      </c>
      <c r="C289" s="181" t="s">
        <v>558</v>
      </c>
      <c r="D289" s="181" t="s">
        <v>502</v>
      </c>
      <c r="E289" s="182">
        <v>41897</v>
      </c>
      <c r="F289" s="182">
        <v>42004</v>
      </c>
      <c r="G289" s="423">
        <v>42369</v>
      </c>
      <c r="H289" s="183">
        <f t="shared" si="89"/>
        <v>0.3</v>
      </c>
      <c r="I289" s="183">
        <f t="shared" si="89"/>
        <v>1</v>
      </c>
      <c r="J289" s="360">
        <f t="shared" si="94"/>
        <v>5</v>
      </c>
      <c r="K289" s="185">
        <v>1616666.67</v>
      </c>
      <c r="L289" s="184">
        <v>0.2</v>
      </c>
      <c r="M289" s="186">
        <v>97000.000200000009</v>
      </c>
      <c r="N289" s="196">
        <f t="shared" si="95"/>
        <v>323333.33400000003</v>
      </c>
      <c r="O289" s="196"/>
      <c r="P289" s="185">
        <f t="shared" si="80"/>
        <v>420333.33420000004</v>
      </c>
      <c r="Q289" s="196">
        <f t="shared" si="86"/>
        <v>1196333.3358</v>
      </c>
      <c r="R289" s="196" t="str">
        <f t="shared" si="90"/>
        <v>COLL</v>
      </c>
      <c r="S289" s="158"/>
      <c r="T289" s="128">
        <f t="shared" si="91"/>
        <v>0</v>
      </c>
      <c r="U289" s="128"/>
      <c r="V289" s="128">
        <f t="shared" si="92"/>
        <v>323333.33400000003</v>
      </c>
      <c r="W289" s="128">
        <f t="shared" si="92"/>
        <v>0</v>
      </c>
      <c r="X289" s="128">
        <f t="shared" si="92"/>
        <v>0</v>
      </c>
      <c r="Y289" s="128">
        <f t="shared" si="92"/>
        <v>0</v>
      </c>
      <c r="Z289" s="128">
        <f t="shared" si="92"/>
        <v>0</v>
      </c>
      <c r="AA289" s="128">
        <f t="shared" si="92"/>
        <v>0</v>
      </c>
      <c r="AB289" s="128">
        <f t="shared" si="92"/>
        <v>0</v>
      </c>
      <c r="AC289" s="128">
        <f t="shared" si="92"/>
        <v>0</v>
      </c>
      <c r="AD289" s="128">
        <f t="shared" si="92"/>
        <v>0</v>
      </c>
      <c r="AE289" s="58">
        <f t="shared" si="93"/>
        <v>323333.33400000003</v>
      </c>
      <c r="AF289" s="58"/>
    </row>
    <row r="290" spans="1:32">
      <c r="A290" s="179" t="s">
        <v>1255</v>
      </c>
      <c r="B290" s="180" t="s">
        <v>1256</v>
      </c>
      <c r="C290" s="181" t="s">
        <v>6</v>
      </c>
      <c r="D290" s="181" t="s">
        <v>537</v>
      </c>
      <c r="E290" s="182">
        <v>41932</v>
      </c>
      <c r="F290" s="182">
        <v>42004</v>
      </c>
      <c r="G290" s="423">
        <v>42369</v>
      </c>
      <c r="H290" s="183">
        <f t="shared" si="89"/>
        <v>0.2</v>
      </c>
      <c r="I290" s="183">
        <f t="shared" si="89"/>
        <v>1</v>
      </c>
      <c r="J290" s="360">
        <f t="shared" si="94"/>
        <v>5</v>
      </c>
      <c r="K290" s="185">
        <v>515800</v>
      </c>
      <c r="L290" s="184">
        <v>0.2</v>
      </c>
      <c r="M290" s="186">
        <v>20632</v>
      </c>
      <c r="N290" s="196">
        <f t="shared" si="95"/>
        <v>103160</v>
      </c>
      <c r="O290" s="196"/>
      <c r="P290" s="185">
        <f t="shared" si="80"/>
        <v>123792</v>
      </c>
      <c r="Q290" s="196">
        <f t="shared" si="86"/>
        <v>392008</v>
      </c>
      <c r="R290" s="196" t="str">
        <f t="shared" si="90"/>
        <v>TANA</v>
      </c>
      <c r="S290" s="158"/>
      <c r="T290" s="128">
        <f t="shared" si="91"/>
        <v>0</v>
      </c>
      <c r="U290" s="128"/>
      <c r="V290" s="128">
        <f t="shared" si="92"/>
        <v>0</v>
      </c>
      <c r="W290" s="128">
        <f t="shared" si="92"/>
        <v>0</v>
      </c>
      <c r="X290" s="128">
        <f t="shared" si="92"/>
        <v>0</v>
      </c>
      <c r="Y290" s="128">
        <f t="shared" si="92"/>
        <v>0</v>
      </c>
      <c r="Z290" s="128">
        <f t="shared" si="92"/>
        <v>0</v>
      </c>
      <c r="AA290" s="128">
        <f t="shared" si="92"/>
        <v>103160</v>
      </c>
      <c r="AB290" s="128">
        <f t="shared" si="92"/>
        <v>0</v>
      </c>
      <c r="AC290" s="128">
        <f t="shared" si="92"/>
        <v>0</v>
      </c>
      <c r="AD290" s="128">
        <f t="shared" si="92"/>
        <v>0</v>
      </c>
      <c r="AE290" s="58">
        <f t="shared" si="93"/>
        <v>103160</v>
      </c>
      <c r="AF290" s="58"/>
    </row>
    <row r="291" spans="1:32">
      <c r="A291" s="179">
        <v>1</v>
      </c>
      <c r="B291" s="180" t="s">
        <v>1345</v>
      </c>
      <c r="C291" s="181" t="s">
        <v>1346</v>
      </c>
      <c r="D291" s="181" t="s">
        <v>420</v>
      </c>
      <c r="E291" s="182">
        <v>42089</v>
      </c>
      <c r="F291" s="182">
        <v>42089</v>
      </c>
      <c r="G291" s="423">
        <v>42369</v>
      </c>
      <c r="H291" s="183">
        <f t="shared" si="89"/>
        <v>0</v>
      </c>
      <c r="I291" s="183">
        <f t="shared" si="89"/>
        <v>0.8</v>
      </c>
      <c r="J291" s="360">
        <f t="shared" si="94"/>
        <v>5</v>
      </c>
      <c r="K291" s="185">
        <v>1275000</v>
      </c>
      <c r="L291" s="184">
        <v>0.2</v>
      </c>
      <c r="M291" s="186"/>
      <c r="N291" s="196">
        <f t="shared" si="95"/>
        <v>204000</v>
      </c>
      <c r="O291" s="196"/>
      <c r="P291" s="185">
        <f t="shared" si="80"/>
        <v>204000</v>
      </c>
      <c r="Q291" s="196">
        <f t="shared" si="86"/>
        <v>1071000</v>
      </c>
      <c r="R291" s="196" t="str">
        <f t="shared" si="90"/>
        <v>CULT</v>
      </c>
      <c r="S291" s="158"/>
      <c r="T291" s="128">
        <f t="shared" si="91"/>
        <v>0</v>
      </c>
      <c r="U291" s="128"/>
      <c r="V291" s="128">
        <f t="shared" si="92"/>
        <v>0</v>
      </c>
      <c r="W291" s="128">
        <f t="shared" si="92"/>
        <v>204000</v>
      </c>
      <c r="X291" s="128">
        <f t="shared" si="92"/>
        <v>0</v>
      </c>
      <c r="Y291" s="128">
        <f t="shared" si="92"/>
        <v>0</v>
      </c>
      <c r="Z291" s="128">
        <f t="shared" si="92"/>
        <v>0</v>
      </c>
      <c r="AA291" s="128">
        <f t="shared" si="92"/>
        <v>0</v>
      </c>
      <c r="AB291" s="128">
        <f t="shared" si="92"/>
        <v>0</v>
      </c>
      <c r="AC291" s="128">
        <f t="shared" si="92"/>
        <v>0</v>
      </c>
      <c r="AD291" s="128">
        <f t="shared" si="92"/>
        <v>0</v>
      </c>
      <c r="AE291" s="58">
        <f t="shared" si="93"/>
        <v>204000</v>
      </c>
      <c r="AF291" s="58"/>
    </row>
    <row r="292" spans="1:32">
      <c r="A292" s="179">
        <v>1</v>
      </c>
      <c r="B292" s="180" t="s">
        <v>1347</v>
      </c>
      <c r="C292" s="181" t="s">
        <v>1348</v>
      </c>
      <c r="D292" s="181" t="s">
        <v>537</v>
      </c>
      <c r="E292" s="182">
        <v>42143</v>
      </c>
      <c r="F292" s="182">
        <v>42143</v>
      </c>
      <c r="G292" s="423">
        <v>42369</v>
      </c>
      <c r="H292" s="183">
        <f t="shared" si="89"/>
        <v>0</v>
      </c>
      <c r="I292" s="183">
        <f t="shared" si="89"/>
        <v>0.6</v>
      </c>
      <c r="J292" s="360">
        <f t="shared" si="94"/>
        <v>5</v>
      </c>
      <c r="K292" s="185">
        <v>694583.35</v>
      </c>
      <c r="L292" s="184">
        <v>0.2</v>
      </c>
      <c r="M292" s="186"/>
      <c r="N292" s="196">
        <f t="shared" si="95"/>
        <v>83350.002000000008</v>
      </c>
      <c r="O292" s="196"/>
      <c r="P292" s="185">
        <f t="shared" si="80"/>
        <v>83350.002000000008</v>
      </c>
      <c r="Q292" s="196">
        <f t="shared" si="86"/>
        <v>611233.348</v>
      </c>
      <c r="R292" s="196" t="str">
        <f t="shared" si="90"/>
        <v>TANA</v>
      </c>
      <c r="S292" s="158"/>
      <c r="T292" s="128">
        <f t="shared" si="91"/>
        <v>0</v>
      </c>
      <c r="U292" s="128"/>
      <c r="V292" s="128">
        <f t="shared" si="92"/>
        <v>0</v>
      </c>
      <c r="W292" s="128">
        <f t="shared" si="92"/>
        <v>0</v>
      </c>
      <c r="X292" s="128">
        <f t="shared" si="92"/>
        <v>0</v>
      </c>
      <c r="Y292" s="128">
        <f t="shared" si="92"/>
        <v>0</v>
      </c>
      <c r="Z292" s="128">
        <f t="shared" si="92"/>
        <v>0</v>
      </c>
      <c r="AA292" s="128">
        <f t="shared" si="92"/>
        <v>83350.002000000008</v>
      </c>
      <c r="AB292" s="128">
        <f t="shared" si="92"/>
        <v>0</v>
      </c>
      <c r="AC292" s="128">
        <f t="shared" si="92"/>
        <v>0</v>
      </c>
      <c r="AD292" s="128">
        <f t="shared" si="92"/>
        <v>0</v>
      </c>
      <c r="AE292" s="58">
        <f t="shared" si="93"/>
        <v>83350.002000000008</v>
      </c>
      <c r="AF292" s="58"/>
    </row>
    <row r="293" spans="1:32">
      <c r="A293" s="179">
        <v>1</v>
      </c>
      <c r="B293" s="180" t="s">
        <v>1349</v>
      </c>
      <c r="C293" s="181" t="s">
        <v>1350</v>
      </c>
      <c r="D293" s="181" t="s">
        <v>538</v>
      </c>
      <c r="E293" s="182">
        <v>42175</v>
      </c>
      <c r="F293" s="182">
        <v>42175</v>
      </c>
      <c r="G293" s="423">
        <v>42369</v>
      </c>
      <c r="H293" s="183">
        <f t="shared" si="89"/>
        <v>0</v>
      </c>
      <c r="I293" s="183">
        <f t="shared" si="89"/>
        <v>0.5</v>
      </c>
      <c r="J293" s="360">
        <f t="shared" si="94"/>
        <v>5</v>
      </c>
      <c r="K293" s="185">
        <v>1966666.5</v>
      </c>
      <c r="L293" s="184">
        <v>0.2</v>
      </c>
      <c r="M293" s="186"/>
      <c r="N293" s="196">
        <f t="shared" si="95"/>
        <v>196666.65000000002</v>
      </c>
      <c r="O293" s="196"/>
      <c r="P293" s="185">
        <f t="shared" si="80"/>
        <v>196666.65000000002</v>
      </c>
      <c r="Q293" s="196">
        <f t="shared" si="86"/>
        <v>1769999.85</v>
      </c>
      <c r="R293" s="196" t="str">
        <f t="shared" si="90"/>
        <v>ADM</v>
      </c>
      <c r="S293" s="158"/>
      <c r="T293" s="128">
        <f t="shared" si="91"/>
        <v>196666.65000000002</v>
      </c>
      <c r="U293" s="128"/>
      <c r="V293" s="128">
        <f t="shared" si="92"/>
        <v>0</v>
      </c>
      <c r="W293" s="128">
        <f t="shared" si="92"/>
        <v>0</v>
      </c>
      <c r="X293" s="128">
        <f t="shared" si="92"/>
        <v>0</v>
      </c>
      <c r="Y293" s="128">
        <f t="shared" si="92"/>
        <v>0</v>
      </c>
      <c r="Z293" s="128">
        <f t="shared" si="92"/>
        <v>0</v>
      </c>
      <c r="AA293" s="128">
        <f t="shared" si="92"/>
        <v>0</v>
      </c>
      <c r="AB293" s="128">
        <f t="shared" si="92"/>
        <v>0</v>
      </c>
      <c r="AC293" s="128">
        <f t="shared" si="92"/>
        <v>0</v>
      </c>
      <c r="AD293" s="128">
        <f t="shared" si="92"/>
        <v>0</v>
      </c>
      <c r="AE293" s="58">
        <f t="shared" si="93"/>
        <v>196666.65000000002</v>
      </c>
      <c r="AF293" s="58"/>
    </row>
    <row r="294" spans="1:32">
      <c r="A294" s="179">
        <v>1</v>
      </c>
      <c r="B294" s="180" t="s">
        <v>1351</v>
      </c>
      <c r="C294" s="181" t="s">
        <v>561</v>
      </c>
      <c r="D294" s="181" t="s">
        <v>537</v>
      </c>
      <c r="E294" s="182">
        <v>42175</v>
      </c>
      <c r="F294" s="182">
        <v>42175</v>
      </c>
      <c r="G294" s="423">
        <v>42369</v>
      </c>
      <c r="H294" s="183">
        <f t="shared" si="89"/>
        <v>0</v>
      </c>
      <c r="I294" s="183">
        <f t="shared" si="89"/>
        <v>0.5</v>
      </c>
      <c r="J294" s="360">
        <f t="shared" si="94"/>
        <v>5</v>
      </c>
      <c r="K294" s="185">
        <v>7162500</v>
      </c>
      <c r="L294" s="184">
        <v>0.2</v>
      </c>
      <c r="M294" s="186"/>
      <c r="N294" s="196">
        <f t="shared" si="95"/>
        <v>716250</v>
      </c>
      <c r="O294" s="196"/>
      <c r="P294" s="185">
        <f t="shared" si="80"/>
        <v>716250</v>
      </c>
      <c r="Q294" s="196">
        <f t="shared" si="86"/>
        <v>6446250</v>
      </c>
      <c r="R294" s="196" t="str">
        <f t="shared" si="90"/>
        <v>TANA</v>
      </c>
      <c r="S294" s="158"/>
      <c r="T294" s="128">
        <f t="shared" si="91"/>
        <v>0</v>
      </c>
      <c r="U294" s="128"/>
      <c r="V294" s="128">
        <f t="shared" si="92"/>
        <v>0</v>
      </c>
      <c r="W294" s="128">
        <f t="shared" si="92"/>
        <v>0</v>
      </c>
      <c r="X294" s="128">
        <f t="shared" si="92"/>
        <v>0</v>
      </c>
      <c r="Y294" s="128">
        <f t="shared" si="92"/>
        <v>0</v>
      </c>
      <c r="Z294" s="128">
        <f t="shared" si="92"/>
        <v>0</v>
      </c>
      <c r="AA294" s="128">
        <f t="shared" si="92"/>
        <v>716250</v>
      </c>
      <c r="AB294" s="128">
        <f t="shared" si="92"/>
        <v>0</v>
      </c>
      <c r="AC294" s="128">
        <f t="shared" si="92"/>
        <v>0</v>
      </c>
      <c r="AD294" s="128">
        <f t="shared" si="92"/>
        <v>0</v>
      </c>
      <c r="AE294" s="58">
        <f t="shared" si="93"/>
        <v>716250</v>
      </c>
      <c r="AF294" s="58"/>
    </row>
    <row r="295" spans="1:32">
      <c r="A295" s="179">
        <v>3</v>
      </c>
      <c r="B295" s="180" t="s">
        <v>1352</v>
      </c>
      <c r="C295" s="181" t="s">
        <v>615</v>
      </c>
      <c r="D295" s="181" t="s">
        <v>537</v>
      </c>
      <c r="E295" s="182">
        <v>42192</v>
      </c>
      <c r="F295" s="182">
        <v>42192</v>
      </c>
      <c r="G295" s="423">
        <v>42369</v>
      </c>
      <c r="H295" s="183">
        <f t="shared" si="89"/>
        <v>0</v>
      </c>
      <c r="I295" s="183">
        <f t="shared" si="89"/>
        <v>0.5</v>
      </c>
      <c r="J295" s="360">
        <f t="shared" si="94"/>
        <v>5</v>
      </c>
      <c r="K295" s="185">
        <v>4544352</v>
      </c>
      <c r="L295" s="184">
        <v>0.2</v>
      </c>
      <c r="M295" s="186"/>
      <c r="N295" s="196">
        <f t="shared" si="95"/>
        <v>454435.2</v>
      </c>
      <c r="O295" s="196"/>
      <c r="P295" s="185">
        <f t="shared" si="80"/>
        <v>454435.2</v>
      </c>
      <c r="Q295" s="196">
        <f t="shared" si="86"/>
        <v>4089916.8</v>
      </c>
      <c r="R295" s="196" t="str">
        <f t="shared" si="90"/>
        <v>TANA</v>
      </c>
      <c r="S295" s="158"/>
      <c r="T295" s="128">
        <f t="shared" si="91"/>
        <v>0</v>
      </c>
      <c r="U295" s="128"/>
      <c r="V295" s="128">
        <f t="shared" si="92"/>
        <v>0</v>
      </c>
      <c r="W295" s="128">
        <f t="shared" si="92"/>
        <v>0</v>
      </c>
      <c r="X295" s="128">
        <f t="shared" si="92"/>
        <v>0</v>
      </c>
      <c r="Y295" s="128">
        <f t="shared" si="92"/>
        <v>0</v>
      </c>
      <c r="Z295" s="128">
        <f t="shared" si="92"/>
        <v>0</v>
      </c>
      <c r="AA295" s="128">
        <f t="shared" si="92"/>
        <v>454435.2</v>
      </c>
      <c r="AB295" s="128">
        <f t="shared" si="92"/>
        <v>0</v>
      </c>
      <c r="AC295" s="128">
        <f t="shared" si="92"/>
        <v>0</v>
      </c>
      <c r="AD295" s="128">
        <f t="shared" si="92"/>
        <v>0</v>
      </c>
      <c r="AE295" s="58">
        <f t="shared" si="93"/>
        <v>454435.2</v>
      </c>
      <c r="AF295" s="58"/>
    </row>
    <row r="296" spans="1:32">
      <c r="A296" s="179">
        <v>1</v>
      </c>
      <c r="B296" s="180" t="s">
        <v>1353</v>
      </c>
      <c r="C296" s="181" t="s">
        <v>1354</v>
      </c>
      <c r="D296" s="181" t="s">
        <v>537</v>
      </c>
      <c r="E296" s="182">
        <v>42200</v>
      </c>
      <c r="F296" s="182">
        <v>42200</v>
      </c>
      <c r="G296" s="423">
        <v>42369</v>
      </c>
      <c r="H296" s="183">
        <f t="shared" si="89"/>
        <v>0</v>
      </c>
      <c r="I296" s="183">
        <f t="shared" si="89"/>
        <v>0.5</v>
      </c>
      <c r="J296" s="360">
        <f t="shared" si="94"/>
        <v>5</v>
      </c>
      <c r="K296" s="185">
        <v>4495741.5</v>
      </c>
      <c r="L296" s="184">
        <v>0.2</v>
      </c>
      <c r="M296" s="186"/>
      <c r="N296" s="196">
        <f t="shared" si="95"/>
        <v>449574.15</v>
      </c>
      <c r="O296" s="196"/>
      <c r="P296" s="185">
        <f t="shared" si="80"/>
        <v>449574.15</v>
      </c>
      <c r="Q296" s="196">
        <f t="shared" si="86"/>
        <v>4046167.35</v>
      </c>
      <c r="R296" s="196" t="str">
        <f t="shared" si="90"/>
        <v>TANA</v>
      </c>
      <c r="S296" s="158"/>
      <c r="T296" s="128">
        <f t="shared" si="91"/>
        <v>0</v>
      </c>
      <c r="U296" s="128"/>
      <c r="V296" s="128">
        <f t="shared" si="92"/>
        <v>0</v>
      </c>
      <c r="W296" s="128">
        <f t="shared" si="92"/>
        <v>0</v>
      </c>
      <c r="X296" s="128">
        <f t="shared" si="92"/>
        <v>0</v>
      </c>
      <c r="Y296" s="128">
        <f t="shared" si="92"/>
        <v>0</v>
      </c>
      <c r="Z296" s="128">
        <f t="shared" si="92"/>
        <v>0</v>
      </c>
      <c r="AA296" s="128">
        <f t="shared" si="92"/>
        <v>449574.15</v>
      </c>
      <c r="AB296" s="128">
        <f t="shared" si="92"/>
        <v>0</v>
      </c>
      <c r="AC296" s="128">
        <f t="shared" si="92"/>
        <v>0</v>
      </c>
      <c r="AD296" s="128">
        <f t="shared" si="92"/>
        <v>0</v>
      </c>
      <c r="AE296" s="58">
        <f t="shared" si="93"/>
        <v>449574.15</v>
      </c>
      <c r="AF296" s="58"/>
    </row>
    <row r="297" spans="1:32">
      <c r="A297" s="179">
        <v>3</v>
      </c>
      <c r="B297" s="180" t="s">
        <v>1352</v>
      </c>
      <c r="C297" s="181" t="s">
        <v>615</v>
      </c>
      <c r="D297" s="181" t="s">
        <v>537</v>
      </c>
      <c r="E297" s="182">
        <v>42212</v>
      </c>
      <c r="F297" s="182">
        <v>42212</v>
      </c>
      <c r="G297" s="423">
        <v>42369</v>
      </c>
      <c r="H297" s="183">
        <f>ROUND(((F297-E297)/365),1)</f>
        <v>0</v>
      </c>
      <c r="I297" s="183">
        <f>ROUND(((G297-F297)/365),1)</f>
        <v>0.4</v>
      </c>
      <c r="J297" s="360">
        <f t="shared" si="94"/>
        <v>5</v>
      </c>
      <c r="K297" s="185">
        <v>4544352</v>
      </c>
      <c r="L297" s="184">
        <v>0.2</v>
      </c>
      <c r="M297" s="186"/>
      <c r="N297" s="196">
        <f t="shared" si="95"/>
        <v>363548.16000000003</v>
      </c>
      <c r="O297" s="196"/>
      <c r="P297" s="185">
        <f t="shared" si="80"/>
        <v>363548.16000000003</v>
      </c>
      <c r="Q297" s="196">
        <f t="shared" si="86"/>
        <v>4180803.84</v>
      </c>
      <c r="R297" s="196" t="str">
        <f t="shared" si="90"/>
        <v>TANA</v>
      </c>
      <c r="S297" s="158"/>
      <c r="T297" s="128">
        <f t="shared" si="91"/>
        <v>0</v>
      </c>
      <c r="U297" s="128"/>
      <c r="V297" s="128">
        <f t="shared" si="92"/>
        <v>0</v>
      </c>
      <c r="W297" s="128">
        <f t="shared" si="92"/>
        <v>0</v>
      </c>
      <c r="X297" s="128">
        <f t="shared" si="92"/>
        <v>0</v>
      </c>
      <c r="Y297" s="128">
        <f t="shared" si="92"/>
        <v>0</v>
      </c>
      <c r="Z297" s="128">
        <f t="shared" si="92"/>
        <v>0</v>
      </c>
      <c r="AA297" s="128">
        <f t="shared" si="92"/>
        <v>363548.16000000003</v>
      </c>
      <c r="AB297" s="128">
        <f t="shared" si="92"/>
        <v>0</v>
      </c>
      <c r="AC297" s="128">
        <f t="shared" si="92"/>
        <v>0</v>
      </c>
      <c r="AD297" s="128">
        <f t="shared" si="92"/>
        <v>0</v>
      </c>
      <c r="AE297" s="58">
        <f t="shared" si="93"/>
        <v>363548.16000000003</v>
      </c>
      <c r="AF297" s="58"/>
    </row>
    <row r="298" spans="1:32">
      <c r="A298" s="179" t="s">
        <v>1355</v>
      </c>
      <c r="B298" s="180" t="s">
        <v>1356</v>
      </c>
      <c r="C298" s="181" t="s">
        <v>1354</v>
      </c>
      <c r="D298" s="181" t="s">
        <v>537</v>
      </c>
      <c r="E298" s="182">
        <v>42258</v>
      </c>
      <c r="F298" s="182">
        <v>42258</v>
      </c>
      <c r="G298" s="423">
        <v>42369</v>
      </c>
      <c r="H298" s="183">
        <f t="shared" si="89"/>
        <v>0</v>
      </c>
      <c r="I298" s="183">
        <f t="shared" si="89"/>
        <v>0.3</v>
      </c>
      <c r="J298" s="360">
        <f t="shared" si="94"/>
        <v>5</v>
      </c>
      <c r="K298" s="185">
        <v>2000000</v>
      </c>
      <c r="L298" s="184">
        <v>0.2</v>
      </c>
      <c r="M298" s="186"/>
      <c r="N298" s="196">
        <f t="shared" si="95"/>
        <v>120000</v>
      </c>
      <c r="O298" s="196"/>
      <c r="P298" s="185">
        <f t="shared" si="80"/>
        <v>120000</v>
      </c>
      <c r="Q298" s="196">
        <f t="shared" si="86"/>
        <v>1880000</v>
      </c>
      <c r="R298" s="196" t="str">
        <f t="shared" si="90"/>
        <v>TANA</v>
      </c>
      <c r="S298" s="158"/>
      <c r="T298" s="128">
        <f t="shared" si="91"/>
        <v>0</v>
      </c>
      <c r="U298" s="128"/>
      <c r="V298" s="128">
        <f t="shared" si="92"/>
        <v>0</v>
      </c>
      <c r="W298" s="128">
        <f t="shared" si="92"/>
        <v>0</v>
      </c>
      <c r="X298" s="128">
        <f t="shared" si="92"/>
        <v>0</v>
      </c>
      <c r="Y298" s="128">
        <f t="shared" si="92"/>
        <v>0</v>
      </c>
      <c r="Z298" s="128">
        <f t="shared" si="92"/>
        <v>0</v>
      </c>
      <c r="AA298" s="128">
        <f t="shared" si="92"/>
        <v>120000</v>
      </c>
      <c r="AB298" s="128">
        <f t="shared" si="92"/>
        <v>0</v>
      </c>
      <c r="AC298" s="128">
        <f t="shared" si="92"/>
        <v>0</v>
      </c>
      <c r="AD298" s="128">
        <f t="shared" si="92"/>
        <v>0</v>
      </c>
      <c r="AE298" s="58">
        <f t="shared" si="93"/>
        <v>120000</v>
      </c>
      <c r="AF298" s="58"/>
    </row>
    <row r="299" spans="1:32">
      <c r="A299" s="179">
        <v>2</v>
      </c>
      <c r="B299" s="180" t="s">
        <v>1357</v>
      </c>
      <c r="C299" s="181" t="s">
        <v>561</v>
      </c>
      <c r="D299" s="181" t="s">
        <v>537</v>
      </c>
      <c r="E299" s="182">
        <v>42269</v>
      </c>
      <c r="F299" s="182">
        <v>42269</v>
      </c>
      <c r="G299" s="423">
        <v>42369</v>
      </c>
      <c r="H299" s="183">
        <f t="shared" si="89"/>
        <v>0</v>
      </c>
      <c r="I299" s="183">
        <f t="shared" si="89"/>
        <v>0.3</v>
      </c>
      <c r="J299" s="360">
        <f t="shared" si="94"/>
        <v>5</v>
      </c>
      <c r="K299" s="185">
        <v>906390</v>
      </c>
      <c r="L299" s="184">
        <v>0.2</v>
      </c>
      <c r="M299" s="186"/>
      <c r="N299" s="196">
        <f t="shared" si="95"/>
        <v>54383.4</v>
      </c>
      <c r="O299" s="196"/>
      <c r="P299" s="185">
        <f t="shared" si="80"/>
        <v>54383.4</v>
      </c>
      <c r="Q299" s="196">
        <f t="shared" si="86"/>
        <v>852006.6</v>
      </c>
      <c r="R299" s="196" t="str">
        <f t="shared" si="90"/>
        <v>TANA</v>
      </c>
      <c r="S299" s="158"/>
      <c r="T299" s="128">
        <f t="shared" si="91"/>
        <v>0</v>
      </c>
      <c r="U299" s="128"/>
      <c r="V299" s="128">
        <f t="shared" si="92"/>
        <v>0</v>
      </c>
      <c r="W299" s="128">
        <f t="shared" si="92"/>
        <v>0</v>
      </c>
      <c r="X299" s="128">
        <f t="shared" si="92"/>
        <v>0</v>
      </c>
      <c r="Y299" s="128">
        <f t="shared" si="92"/>
        <v>0</v>
      </c>
      <c r="Z299" s="128">
        <f t="shared" si="92"/>
        <v>0</v>
      </c>
      <c r="AA299" s="128">
        <f t="shared" si="92"/>
        <v>54383.4</v>
      </c>
      <c r="AB299" s="128">
        <f t="shared" si="92"/>
        <v>0</v>
      </c>
      <c r="AC299" s="128">
        <f t="shared" si="92"/>
        <v>0</v>
      </c>
      <c r="AD299" s="128">
        <f t="shared" si="92"/>
        <v>0</v>
      </c>
      <c r="AE299" s="58">
        <f t="shared" si="93"/>
        <v>54383.4</v>
      </c>
      <c r="AF299" s="58"/>
    </row>
    <row r="300" spans="1:32">
      <c r="A300" s="179">
        <v>1</v>
      </c>
      <c r="B300" s="180" t="s">
        <v>1358</v>
      </c>
      <c r="C300" s="181" t="s">
        <v>1359</v>
      </c>
      <c r="D300" s="181" t="s">
        <v>502</v>
      </c>
      <c r="E300" s="182">
        <v>42284</v>
      </c>
      <c r="F300" s="182">
        <v>42284</v>
      </c>
      <c r="G300" s="423">
        <v>42369</v>
      </c>
      <c r="H300" s="183">
        <f t="shared" si="89"/>
        <v>0</v>
      </c>
      <c r="I300" s="183">
        <f t="shared" si="89"/>
        <v>0.2</v>
      </c>
      <c r="J300" s="360">
        <f t="shared" si="94"/>
        <v>5</v>
      </c>
      <c r="K300" s="185">
        <v>3325500</v>
      </c>
      <c r="L300" s="184">
        <v>0.2</v>
      </c>
      <c r="M300" s="186"/>
      <c r="N300" s="196">
        <f t="shared" si="95"/>
        <v>133020</v>
      </c>
      <c r="O300" s="196"/>
      <c r="P300" s="185">
        <f t="shared" si="80"/>
        <v>133020</v>
      </c>
      <c r="Q300" s="196">
        <f t="shared" si="86"/>
        <v>3192480</v>
      </c>
      <c r="R300" s="196" t="str">
        <f t="shared" si="90"/>
        <v>COLL</v>
      </c>
      <c r="S300" s="158"/>
      <c r="T300" s="128">
        <f t="shared" si="91"/>
        <v>0</v>
      </c>
      <c r="U300" s="128"/>
      <c r="V300" s="128">
        <f t="shared" si="92"/>
        <v>133020</v>
      </c>
      <c r="W300" s="128">
        <f t="shared" si="92"/>
        <v>0</v>
      </c>
      <c r="X300" s="128">
        <f t="shared" si="92"/>
        <v>0</v>
      </c>
      <c r="Y300" s="128">
        <f t="shared" si="92"/>
        <v>0</v>
      </c>
      <c r="Z300" s="128">
        <f t="shared" si="92"/>
        <v>0</v>
      </c>
      <c r="AA300" s="128">
        <f t="shared" si="92"/>
        <v>0</v>
      </c>
      <c r="AB300" s="128">
        <f t="shared" si="92"/>
        <v>0</v>
      </c>
      <c r="AC300" s="128">
        <f t="shared" si="92"/>
        <v>0</v>
      </c>
      <c r="AD300" s="128">
        <f t="shared" si="92"/>
        <v>0</v>
      </c>
      <c r="AE300" s="58">
        <f t="shared" si="93"/>
        <v>133020</v>
      </c>
      <c r="AF300" s="58"/>
    </row>
    <row r="301" spans="1:32">
      <c r="A301" s="179">
        <v>1</v>
      </c>
      <c r="B301" s="180" t="s">
        <v>1360</v>
      </c>
      <c r="C301" s="181" t="s">
        <v>561</v>
      </c>
      <c r="D301" s="181" t="s">
        <v>537</v>
      </c>
      <c r="E301" s="182">
        <v>42285</v>
      </c>
      <c r="F301" s="182">
        <v>42285</v>
      </c>
      <c r="G301" s="423">
        <v>42369</v>
      </c>
      <c r="H301" s="183">
        <f t="shared" si="89"/>
        <v>0</v>
      </c>
      <c r="I301" s="183">
        <f t="shared" si="89"/>
        <v>0.2</v>
      </c>
      <c r="J301" s="360">
        <f t="shared" si="94"/>
        <v>5</v>
      </c>
      <c r="K301" s="185">
        <v>2416500</v>
      </c>
      <c r="L301" s="184">
        <v>0.2</v>
      </c>
      <c r="M301" s="186"/>
      <c r="N301" s="196">
        <f t="shared" si="95"/>
        <v>96660</v>
      </c>
      <c r="O301" s="196"/>
      <c r="P301" s="185">
        <f>+M301+N301</f>
        <v>96660</v>
      </c>
      <c r="Q301" s="196">
        <f>+K301-P301</f>
        <v>2319840</v>
      </c>
      <c r="R301" s="196" t="str">
        <f t="shared" si="90"/>
        <v>TANA</v>
      </c>
      <c r="S301" s="158"/>
      <c r="T301" s="128">
        <f t="shared" si="91"/>
        <v>0</v>
      </c>
      <c r="U301" s="128"/>
      <c r="V301" s="128">
        <f t="shared" si="92"/>
        <v>0</v>
      </c>
      <c r="W301" s="128">
        <f t="shared" si="92"/>
        <v>0</v>
      </c>
      <c r="X301" s="128">
        <f t="shared" si="92"/>
        <v>0</v>
      </c>
      <c r="Y301" s="128">
        <f t="shared" si="92"/>
        <v>0</v>
      </c>
      <c r="Z301" s="128">
        <f t="shared" si="92"/>
        <v>0</v>
      </c>
      <c r="AA301" s="128">
        <f t="shared" si="92"/>
        <v>96660</v>
      </c>
      <c r="AB301" s="128">
        <f t="shared" si="92"/>
        <v>0</v>
      </c>
      <c r="AC301" s="128">
        <f t="shared" si="92"/>
        <v>0</v>
      </c>
      <c r="AD301" s="128">
        <f t="shared" si="92"/>
        <v>0</v>
      </c>
      <c r="AE301" s="58">
        <f t="shared" si="93"/>
        <v>96660</v>
      </c>
      <c r="AF301" s="58"/>
    </row>
    <row r="302" spans="1:32">
      <c r="A302" s="179">
        <v>1</v>
      </c>
      <c r="B302" s="180" t="s">
        <v>1361</v>
      </c>
      <c r="C302" s="181" t="s">
        <v>1359</v>
      </c>
      <c r="D302" s="181" t="s">
        <v>420</v>
      </c>
      <c r="E302" s="182">
        <v>42299</v>
      </c>
      <c r="F302" s="182">
        <v>42299</v>
      </c>
      <c r="G302" s="423">
        <v>42369</v>
      </c>
      <c r="H302" s="183">
        <f t="shared" si="89"/>
        <v>0</v>
      </c>
      <c r="I302" s="183">
        <f t="shared" si="89"/>
        <v>0.2</v>
      </c>
      <c r="J302" s="360">
        <f t="shared" si="94"/>
        <v>5</v>
      </c>
      <c r="K302" s="185">
        <v>9983000</v>
      </c>
      <c r="L302" s="184">
        <v>0.2</v>
      </c>
      <c r="M302" s="186"/>
      <c r="N302" s="196">
        <f t="shared" si="95"/>
        <v>399320</v>
      </c>
      <c r="O302" s="196"/>
      <c r="P302" s="185">
        <f>+M302+N302</f>
        <v>399320</v>
      </c>
      <c r="Q302" s="196">
        <f>+K302-P302</f>
        <v>9583680</v>
      </c>
      <c r="R302" s="196" t="str">
        <f t="shared" si="90"/>
        <v>CULT</v>
      </c>
      <c r="S302" s="158"/>
      <c r="T302" s="128">
        <f t="shared" si="91"/>
        <v>0</v>
      </c>
      <c r="U302" s="128"/>
      <c r="V302" s="128">
        <f t="shared" si="92"/>
        <v>0</v>
      </c>
      <c r="W302" s="128">
        <f t="shared" si="92"/>
        <v>399320</v>
      </c>
      <c r="X302" s="128">
        <f t="shared" si="92"/>
        <v>0</v>
      </c>
      <c r="Y302" s="128">
        <f t="shared" si="92"/>
        <v>0</v>
      </c>
      <c r="Z302" s="128">
        <f t="shared" si="92"/>
        <v>0</v>
      </c>
      <c r="AA302" s="128">
        <f t="shared" si="92"/>
        <v>0</v>
      </c>
      <c r="AB302" s="128">
        <f t="shared" si="92"/>
        <v>0</v>
      </c>
      <c r="AC302" s="128">
        <f t="shared" si="92"/>
        <v>0</v>
      </c>
      <c r="AD302" s="128">
        <f t="shared" si="92"/>
        <v>0</v>
      </c>
      <c r="AE302" s="58">
        <f t="shared" si="93"/>
        <v>399320</v>
      </c>
      <c r="AF302" s="58"/>
    </row>
    <row r="303" spans="1:32">
      <c r="A303" s="179"/>
      <c r="B303" s="180" t="s">
        <v>1362</v>
      </c>
      <c r="C303" s="181" t="s">
        <v>1354</v>
      </c>
      <c r="D303" s="181" t="s">
        <v>537</v>
      </c>
      <c r="E303" s="182">
        <v>42317</v>
      </c>
      <c r="F303" s="182">
        <v>42317</v>
      </c>
      <c r="G303" s="423">
        <v>42369</v>
      </c>
      <c r="H303" s="183">
        <f t="shared" si="89"/>
        <v>0</v>
      </c>
      <c r="I303" s="183">
        <f t="shared" si="89"/>
        <v>0.1</v>
      </c>
      <c r="J303" s="360">
        <f t="shared" si="94"/>
        <v>5</v>
      </c>
      <c r="K303" s="185">
        <v>9000000</v>
      </c>
      <c r="L303" s="184">
        <v>0.2</v>
      </c>
      <c r="M303" s="186"/>
      <c r="N303" s="196">
        <f t="shared" si="95"/>
        <v>180000</v>
      </c>
      <c r="O303" s="196"/>
      <c r="P303" s="185">
        <f>+M303+N303</f>
        <v>180000</v>
      </c>
      <c r="Q303" s="196">
        <f>+K303-P303</f>
        <v>8820000</v>
      </c>
      <c r="R303" s="196" t="str">
        <f t="shared" si="90"/>
        <v>TANA</v>
      </c>
      <c r="S303" s="158"/>
      <c r="T303" s="128">
        <f t="shared" si="91"/>
        <v>0</v>
      </c>
      <c r="U303" s="128"/>
      <c r="V303" s="128">
        <f t="shared" si="92"/>
        <v>0</v>
      </c>
      <c r="W303" s="128">
        <f t="shared" si="92"/>
        <v>0</v>
      </c>
      <c r="X303" s="128">
        <f t="shared" si="92"/>
        <v>0</v>
      </c>
      <c r="Y303" s="128">
        <f t="shared" si="92"/>
        <v>0</v>
      </c>
      <c r="Z303" s="128">
        <f t="shared" si="92"/>
        <v>0</v>
      </c>
      <c r="AA303" s="128">
        <f t="shared" si="92"/>
        <v>180000</v>
      </c>
      <c r="AB303" s="128">
        <f t="shared" si="92"/>
        <v>0</v>
      </c>
      <c r="AC303" s="128">
        <f t="shared" si="92"/>
        <v>0</v>
      </c>
      <c r="AD303" s="128">
        <f t="shared" si="92"/>
        <v>0</v>
      </c>
      <c r="AE303" s="58">
        <f t="shared" si="93"/>
        <v>180000</v>
      </c>
      <c r="AF303" s="58"/>
    </row>
    <row r="304" spans="1:32">
      <c r="A304" s="179">
        <v>1</v>
      </c>
      <c r="B304" s="180" t="s">
        <v>1363</v>
      </c>
      <c r="C304" s="181" t="s">
        <v>561</v>
      </c>
      <c r="D304" s="181" t="s">
        <v>537</v>
      </c>
      <c r="E304" s="182">
        <v>42326</v>
      </c>
      <c r="F304" s="182">
        <v>42326</v>
      </c>
      <c r="G304" s="423">
        <v>42369</v>
      </c>
      <c r="H304" s="183">
        <f t="shared" si="89"/>
        <v>0</v>
      </c>
      <c r="I304" s="183">
        <f t="shared" si="89"/>
        <v>0.1</v>
      </c>
      <c r="J304" s="360">
        <f t="shared" si="94"/>
        <v>5</v>
      </c>
      <c r="K304" s="185">
        <v>5072640.01</v>
      </c>
      <c r="L304" s="184">
        <v>0.2</v>
      </c>
      <c r="M304" s="186"/>
      <c r="N304" s="196">
        <f t="shared" si="95"/>
        <v>101452.8002</v>
      </c>
      <c r="O304" s="196"/>
      <c r="P304" s="185">
        <f>+M304+N304</f>
        <v>101452.8002</v>
      </c>
      <c r="Q304" s="196">
        <f>+K304-P304</f>
        <v>4971187.2097999994</v>
      </c>
      <c r="R304" s="196" t="str">
        <f t="shared" si="90"/>
        <v>TANA</v>
      </c>
      <c r="S304" s="158"/>
      <c r="T304" s="128">
        <f t="shared" si="91"/>
        <v>0</v>
      </c>
      <c r="U304" s="128"/>
      <c r="V304" s="128">
        <f t="shared" si="92"/>
        <v>0</v>
      </c>
      <c r="W304" s="128">
        <f t="shared" si="92"/>
        <v>0</v>
      </c>
      <c r="X304" s="128">
        <f t="shared" si="92"/>
        <v>0</v>
      </c>
      <c r="Y304" s="128">
        <f t="shared" si="92"/>
        <v>0</v>
      </c>
      <c r="Z304" s="128">
        <f t="shared" si="92"/>
        <v>0</v>
      </c>
      <c r="AA304" s="128">
        <f t="shared" si="92"/>
        <v>101452.8002</v>
      </c>
      <c r="AB304" s="128">
        <f t="shared" si="92"/>
        <v>0</v>
      </c>
      <c r="AC304" s="128">
        <f t="shared" si="92"/>
        <v>0</v>
      </c>
      <c r="AD304" s="128">
        <f t="shared" si="92"/>
        <v>0</v>
      </c>
      <c r="AE304" s="58">
        <f t="shared" si="93"/>
        <v>101452.8002</v>
      </c>
      <c r="AF304" s="58"/>
    </row>
    <row r="305" spans="1:32">
      <c r="A305" s="179"/>
      <c r="B305" s="180" t="s">
        <v>1362</v>
      </c>
      <c r="C305" s="181" t="s">
        <v>1354</v>
      </c>
      <c r="D305" s="181" t="s">
        <v>537</v>
      </c>
      <c r="E305" s="182">
        <v>42339</v>
      </c>
      <c r="F305" s="182">
        <v>42339</v>
      </c>
      <c r="G305" s="423">
        <v>42369</v>
      </c>
      <c r="H305" s="183">
        <f t="shared" si="89"/>
        <v>0</v>
      </c>
      <c r="I305" s="183">
        <f t="shared" si="89"/>
        <v>0.1</v>
      </c>
      <c r="J305" s="360">
        <f t="shared" si="94"/>
        <v>5</v>
      </c>
      <c r="K305" s="185">
        <v>4736216</v>
      </c>
      <c r="L305" s="184">
        <v>0.2</v>
      </c>
      <c r="M305" s="186"/>
      <c r="N305" s="196">
        <f t="shared" si="95"/>
        <v>94724.32</v>
      </c>
      <c r="O305" s="196"/>
      <c r="P305" s="185">
        <f t="shared" si="80"/>
        <v>94724.32</v>
      </c>
      <c r="Q305" s="196">
        <f t="shared" si="86"/>
        <v>4641491.68</v>
      </c>
      <c r="R305" s="196" t="str">
        <f t="shared" si="90"/>
        <v>TANA</v>
      </c>
      <c r="S305" s="158"/>
      <c r="T305" s="128">
        <f t="shared" si="91"/>
        <v>0</v>
      </c>
      <c r="U305" s="128"/>
      <c r="V305" s="128">
        <f t="shared" si="92"/>
        <v>0</v>
      </c>
      <c r="W305" s="128">
        <f t="shared" si="92"/>
        <v>0</v>
      </c>
      <c r="X305" s="128">
        <f t="shared" si="92"/>
        <v>0</v>
      </c>
      <c r="Y305" s="128">
        <f t="shared" si="92"/>
        <v>0</v>
      </c>
      <c r="Z305" s="128">
        <f t="shared" si="92"/>
        <v>0</v>
      </c>
      <c r="AA305" s="128">
        <f t="shared" si="92"/>
        <v>94724.32</v>
      </c>
      <c r="AB305" s="128">
        <f t="shared" si="92"/>
        <v>0</v>
      </c>
      <c r="AC305" s="128">
        <f t="shared" si="92"/>
        <v>0</v>
      </c>
      <c r="AD305" s="128">
        <f t="shared" si="92"/>
        <v>0</v>
      </c>
      <c r="AE305" s="58">
        <f t="shared" si="93"/>
        <v>94724.32</v>
      </c>
      <c r="AF305" s="58"/>
    </row>
    <row r="306" spans="1:32" ht="9.75" thickBot="1">
      <c r="A306" s="187"/>
      <c r="B306" s="188"/>
      <c r="C306" s="189"/>
      <c r="D306" s="189"/>
      <c r="E306" s="190"/>
      <c r="F306" s="191"/>
      <c r="G306" s="191"/>
      <c r="H306" s="192">
        <f>ROUND(((G306-E306)/365),1)</f>
        <v>0</v>
      </c>
      <c r="I306" s="192">
        <f t="shared" si="89"/>
        <v>0</v>
      </c>
      <c r="J306" s="192"/>
      <c r="K306" s="193"/>
      <c r="L306" s="194"/>
      <c r="M306" s="193">
        <v>0</v>
      </c>
      <c r="N306" s="193"/>
      <c r="O306" s="193"/>
      <c r="P306" s="195">
        <f t="shared" si="80"/>
        <v>0</v>
      </c>
      <c r="Q306" s="193">
        <f t="shared" si="86"/>
        <v>0</v>
      </c>
      <c r="R306" s="193">
        <f>+L306-Q306</f>
        <v>0</v>
      </c>
      <c r="S306" s="158"/>
      <c r="T306" s="193">
        <f t="shared" ref="T306:AD306" si="96">IF(ISNA(INDEX(coefficient,MATCH($R306,postes,0),MATCH(T$28,centres,0))),0,(INDEX(coefficient,MATCH($R306,postes,0),MATCH(T$28,centres,0))*$N306))</f>
        <v>0</v>
      </c>
      <c r="U306" s="193"/>
      <c r="V306" s="193">
        <f t="shared" si="96"/>
        <v>0</v>
      </c>
      <c r="W306" s="193">
        <f t="shared" si="96"/>
        <v>0</v>
      </c>
      <c r="X306" s="193">
        <f t="shared" si="96"/>
        <v>0</v>
      </c>
      <c r="Y306" s="193">
        <f t="shared" si="96"/>
        <v>0</v>
      </c>
      <c r="Z306" s="193">
        <f t="shared" si="96"/>
        <v>0</v>
      </c>
      <c r="AA306" s="193">
        <f t="shared" si="96"/>
        <v>0</v>
      </c>
      <c r="AB306" s="193">
        <f t="shared" si="96"/>
        <v>0</v>
      </c>
      <c r="AC306" s="193">
        <f t="shared" si="96"/>
        <v>0</v>
      </c>
      <c r="AD306" s="193">
        <f t="shared" si="96"/>
        <v>0</v>
      </c>
      <c r="AE306" s="58">
        <f>SUM(T306:AB306)</f>
        <v>0</v>
      </c>
      <c r="AF306" s="58"/>
    </row>
    <row r="307" spans="1:32" ht="9.75" thickBot="1">
      <c r="B307" s="87"/>
      <c r="C307" s="88"/>
      <c r="D307" s="88"/>
      <c r="E307" s="89"/>
      <c r="F307" s="90"/>
      <c r="G307" s="90"/>
      <c r="H307" s="91">
        <f>ROUND(((G307-E307)/365),1)</f>
        <v>0</v>
      </c>
      <c r="I307" s="91">
        <f t="shared" si="89"/>
        <v>0</v>
      </c>
      <c r="J307" s="91"/>
      <c r="K307" s="92"/>
      <c r="L307" s="93"/>
      <c r="M307" s="92">
        <v>0</v>
      </c>
      <c r="N307" s="92"/>
      <c r="O307" s="92"/>
      <c r="P307" s="92">
        <f>+M307+N307</f>
        <v>0</v>
      </c>
      <c r="Q307" s="167">
        <f t="shared" si="86"/>
        <v>0</v>
      </c>
      <c r="R307" s="167">
        <f>+L307-Q307</f>
        <v>0</v>
      </c>
      <c r="S307" s="158"/>
      <c r="AE307" s="58">
        <f>SUM(AE223:AE306)</f>
        <v>6748333.7082000021</v>
      </c>
      <c r="AF307" s="58"/>
    </row>
    <row r="308" spans="1:32" ht="10.5" thickTop="1" thickBot="1">
      <c r="A308" s="94"/>
      <c r="B308" s="95" t="s">
        <v>224</v>
      </c>
      <c r="C308" s="96"/>
      <c r="D308" s="96"/>
      <c r="E308" s="97"/>
      <c r="F308" s="98"/>
      <c r="G308" s="98"/>
      <c r="H308" s="99"/>
      <c r="I308" s="99"/>
      <c r="J308" s="99"/>
      <c r="K308" s="100">
        <f>SUM(K223:K307)</f>
        <v>147833604.60999998</v>
      </c>
      <c r="L308" s="101"/>
      <c r="M308" s="100">
        <f>SUM(M223:M307)</f>
        <v>76738762.559999987</v>
      </c>
      <c r="N308" s="100">
        <f>SUM(N223:N307)</f>
        <v>6748333.7082000021</v>
      </c>
      <c r="O308" s="100">
        <f>SUM(O223:O307)</f>
        <v>0</v>
      </c>
      <c r="P308" s="168">
        <f>SUM(P223:P306)</f>
        <v>83487096.268199995</v>
      </c>
      <c r="Q308" s="100">
        <f>SUM(Q223:Q306)</f>
        <v>64346509.5418</v>
      </c>
      <c r="R308" s="100">
        <f>SUM(R223:R306)</f>
        <v>0</v>
      </c>
      <c r="S308" s="158">
        <f>+N308-AE308</f>
        <v>0</v>
      </c>
      <c r="T308" s="100">
        <f t="shared" ref="T308:AB308" si="97">SUM(T223:T306)</f>
        <v>1102405.4560000002</v>
      </c>
      <c r="U308" s="100">
        <f t="shared" si="97"/>
        <v>0</v>
      </c>
      <c r="V308" s="100">
        <f t="shared" si="97"/>
        <v>508353.33400000003</v>
      </c>
      <c r="W308" s="100">
        <f t="shared" si="97"/>
        <v>603320</v>
      </c>
      <c r="X308" s="100">
        <f t="shared" si="97"/>
        <v>0</v>
      </c>
      <c r="Y308" s="100">
        <f t="shared" si="97"/>
        <v>0</v>
      </c>
      <c r="Z308" s="100">
        <f t="shared" si="97"/>
        <v>0</v>
      </c>
      <c r="AA308" s="100">
        <f t="shared" si="97"/>
        <v>4534254.9182000011</v>
      </c>
      <c r="AB308" s="100">
        <f t="shared" si="97"/>
        <v>0</v>
      </c>
      <c r="AC308" s="100">
        <f>SUM(AC223:AC306)</f>
        <v>0</v>
      </c>
      <c r="AD308" s="100">
        <f>SUM(AD223:AD306)</f>
        <v>0</v>
      </c>
      <c r="AE308" s="58">
        <f>SUM(T308:AD308)</f>
        <v>6748333.7082000012</v>
      </c>
      <c r="AF308" s="58"/>
    </row>
    <row r="309" spans="1:32" ht="10.5" thickTop="1" thickBot="1">
      <c r="B309" s="178"/>
      <c r="C309" s="109"/>
      <c r="D309" s="109"/>
      <c r="E309" s="104"/>
      <c r="F309" s="105"/>
      <c r="G309" s="105"/>
      <c r="H309" s="106"/>
      <c r="I309" s="106"/>
      <c r="J309" s="106"/>
      <c r="K309" s="107"/>
      <c r="L309" s="108"/>
      <c r="M309" s="107"/>
      <c r="N309" s="107"/>
      <c r="O309" s="107"/>
      <c r="P309" s="107"/>
      <c r="Q309" s="107"/>
      <c r="R309" s="450"/>
      <c r="S309" s="86">
        <f>P309/5</f>
        <v>0</v>
      </c>
      <c r="AF309" s="58"/>
    </row>
    <row r="310" spans="1:32" ht="9.75" thickBot="1">
      <c r="A310" s="81">
        <v>2182</v>
      </c>
      <c r="B310" s="459" t="s">
        <v>473</v>
      </c>
      <c r="C310" s="375"/>
      <c r="D310" s="375"/>
      <c r="E310" s="478"/>
      <c r="F310" s="479"/>
      <c r="G310" s="479"/>
      <c r="H310" s="425">
        <f>ROUND(((G310-E310)/365),1)</f>
        <v>0</v>
      </c>
      <c r="I310" s="425">
        <f t="shared" ref="I310:I329" si="98">ROUND(((G310-F310)/365),1)</f>
        <v>0</v>
      </c>
      <c r="J310" s="425"/>
      <c r="K310" s="176"/>
      <c r="L310" s="177"/>
      <c r="M310" s="176"/>
      <c r="N310" s="176"/>
      <c r="O310" s="176"/>
      <c r="P310" s="176"/>
      <c r="Q310" s="176"/>
      <c r="R310" s="450"/>
      <c r="S310" s="86"/>
      <c r="AF310" s="58"/>
    </row>
    <row r="311" spans="1:32">
      <c r="A311" s="452">
        <v>1</v>
      </c>
      <c r="B311" s="426" t="s">
        <v>588</v>
      </c>
      <c r="C311" s="453"/>
      <c r="D311" s="453" t="s">
        <v>538</v>
      </c>
      <c r="E311" s="454">
        <v>37440</v>
      </c>
      <c r="F311" s="454">
        <v>42004</v>
      </c>
      <c r="G311" s="89">
        <v>42369</v>
      </c>
      <c r="H311" s="161">
        <f t="shared" ref="H311:I330" si="99">ROUND(((F311-E311)/365),1)</f>
        <v>12.5</v>
      </c>
      <c r="I311" s="161">
        <f t="shared" si="98"/>
        <v>1</v>
      </c>
      <c r="J311" s="161">
        <f t="shared" ref="J311:J356" si="100">100/L311/100</f>
        <v>5</v>
      </c>
      <c r="K311" s="455">
        <v>536666.6</v>
      </c>
      <c r="L311" s="164">
        <v>0.2</v>
      </c>
      <c r="M311" s="92">
        <v>536666.6</v>
      </c>
      <c r="N311" s="167">
        <f t="shared" ref="N311:N356" si="101">IF(J311&lt;=H311,0,IF((J311-H311)&gt;=1,K311*L311*I311,K311-M311))</f>
        <v>0</v>
      </c>
      <c r="O311" s="167"/>
      <c r="P311" s="455">
        <f t="shared" ref="P311:P361" si="102">+M311+N311</f>
        <v>536666.6</v>
      </c>
      <c r="Q311" s="167">
        <f t="shared" ref="Q311:Q356" si="103">+K311-P311</f>
        <v>0</v>
      </c>
      <c r="R311" s="157" t="s">
        <v>538</v>
      </c>
      <c r="S311" s="158"/>
      <c r="T311" s="157">
        <f t="shared" ref="T311:T341" si="104">IF(ISNA(INDEX(coefficient,MATCH($R311,postes,0),MATCH(T$19,centres,0))),0,(INDEX(coefficient,MATCH($R311,postes,0),MATCH(T$19,centres,0))*$N311))</f>
        <v>0</v>
      </c>
      <c r="U311" s="157"/>
      <c r="V311" s="157">
        <f t="shared" ref="V311:AD326" si="105">IF(ISNA(INDEX(coefficient,MATCH($R311,postes,0),MATCH(V$19,centres,0))),0,(INDEX(coefficient,MATCH($R311,postes,0),MATCH(V$19,centres,0))*$N311))</f>
        <v>0</v>
      </c>
      <c r="W311" s="157">
        <f t="shared" si="105"/>
        <v>0</v>
      </c>
      <c r="X311" s="157">
        <f t="shared" si="105"/>
        <v>0</v>
      </c>
      <c r="Y311" s="157">
        <f t="shared" si="105"/>
        <v>0</v>
      </c>
      <c r="Z311" s="157">
        <f t="shared" si="105"/>
        <v>0</v>
      </c>
      <c r="AA311" s="157">
        <f t="shared" si="105"/>
        <v>0</v>
      </c>
      <c r="AB311" s="157">
        <f t="shared" si="105"/>
        <v>0</v>
      </c>
      <c r="AC311" s="157">
        <f t="shared" si="105"/>
        <v>0</v>
      </c>
      <c r="AD311" s="157">
        <f t="shared" si="105"/>
        <v>0</v>
      </c>
      <c r="AE311" s="58">
        <f>SUM(T311:AD311)</f>
        <v>0</v>
      </c>
      <c r="AF311" s="58"/>
    </row>
    <row r="312" spans="1:32">
      <c r="A312" s="159">
        <v>1</v>
      </c>
      <c r="B312" s="121" t="s">
        <v>589</v>
      </c>
      <c r="C312" s="123"/>
      <c r="D312" s="123" t="s">
        <v>538</v>
      </c>
      <c r="E312" s="125">
        <v>37543</v>
      </c>
      <c r="F312" s="125">
        <v>42004</v>
      </c>
      <c r="G312" s="124">
        <v>42369</v>
      </c>
      <c r="H312" s="126">
        <f t="shared" si="99"/>
        <v>12.2</v>
      </c>
      <c r="I312" s="126">
        <f t="shared" si="98"/>
        <v>1</v>
      </c>
      <c r="J312" s="126">
        <f t="shared" si="100"/>
        <v>5</v>
      </c>
      <c r="K312" s="130">
        <f>11458400/4</f>
        <v>2864600</v>
      </c>
      <c r="L312" s="160">
        <v>0.2</v>
      </c>
      <c r="M312" s="131">
        <v>2864600</v>
      </c>
      <c r="N312" s="128">
        <f t="shared" si="101"/>
        <v>0</v>
      </c>
      <c r="O312" s="128"/>
      <c r="P312" s="130">
        <f t="shared" si="102"/>
        <v>2864600</v>
      </c>
      <c r="Q312" s="128">
        <f t="shared" si="103"/>
        <v>0</v>
      </c>
      <c r="R312" s="128" t="s">
        <v>538</v>
      </c>
      <c r="S312" s="158"/>
      <c r="T312" s="128">
        <f t="shared" si="104"/>
        <v>0</v>
      </c>
      <c r="U312" s="128"/>
      <c r="V312" s="128">
        <f t="shared" si="105"/>
        <v>0</v>
      </c>
      <c r="W312" s="128">
        <f t="shared" si="105"/>
        <v>0</v>
      </c>
      <c r="X312" s="128">
        <f t="shared" si="105"/>
        <v>0</v>
      </c>
      <c r="Y312" s="128">
        <f t="shared" si="105"/>
        <v>0</v>
      </c>
      <c r="Z312" s="128">
        <f t="shared" si="105"/>
        <v>0</v>
      </c>
      <c r="AA312" s="128">
        <f t="shared" si="105"/>
        <v>0</v>
      </c>
      <c r="AB312" s="128">
        <f t="shared" si="105"/>
        <v>0</v>
      </c>
      <c r="AC312" s="128">
        <f t="shared" si="105"/>
        <v>0</v>
      </c>
      <c r="AD312" s="128">
        <f t="shared" si="105"/>
        <v>0</v>
      </c>
      <c r="AE312" s="58">
        <f t="shared" ref="AE312:AE359" si="106">SUM(T312:AD312)</f>
        <v>0</v>
      </c>
      <c r="AF312" s="58"/>
    </row>
    <row r="313" spans="1:32">
      <c r="A313" s="159">
        <v>1</v>
      </c>
      <c r="B313" s="121" t="s">
        <v>590</v>
      </c>
      <c r="C313" s="123"/>
      <c r="D313" s="123" t="s">
        <v>538</v>
      </c>
      <c r="E313" s="125">
        <v>37543</v>
      </c>
      <c r="F313" s="125">
        <v>42004</v>
      </c>
      <c r="G313" s="124">
        <v>42369</v>
      </c>
      <c r="H313" s="126">
        <f t="shared" si="99"/>
        <v>12.2</v>
      </c>
      <c r="I313" s="126">
        <f t="shared" si="98"/>
        <v>1</v>
      </c>
      <c r="J313" s="126">
        <f t="shared" si="100"/>
        <v>5</v>
      </c>
      <c r="K313" s="130">
        <v>15123988.800000001</v>
      </c>
      <c r="L313" s="160">
        <v>0.2</v>
      </c>
      <c r="M313" s="131">
        <v>15123988.800000001</v>
      </c>
      <c r="N313" s="128">
        <f t="shared" si="101"/>
        <v>0</v>
      </c>
      <c r="O313" s="128"/>
      <c r="P313" s="130">
        <f t="shared" si="102"/>
        <v>15123988.800000001</v>
      </c>
      <c r="Q313" s="128">
        <f t="shared" si="103"/>
        <v>0</v>
      </c>
      <c r="R313" s="128" t="s">
        <v>538</v>
      </c>
      <c r="S313" s="158"/>
      <c r="T313" s="128">
        <f t="shared" si="104"/>
        <v>0</v>
      </c>
      <c r="U313" s="128"/>
      <c r="V313" s="128">
        <f t="shared" si="105"/>
        <v>0</v>
      </c>
      <c r="W313" s="128">
        <f t="shared" si="105"/>
        <v>0</v>
      </c>
      <c r="X313" s="128">
        <f t="shared" si="105"/>
        <v>0</v>
      </c>
      <c r="Y313" s="128">
        <f t="shared" si="105"/>
        <v>0</v>
      </c>
      <c r="Z313" s="128">
        <f t="shared" si="105"/>
        <v>0</v>
      </c>
      <c r="AA313" s="128">
        <f t="shared" si="105"/>
        <v>0</v>
      </c>
      <c r="AB313" s="128">
        <f t="shared" si="105"/>
        <v>0</v>
      </c>
      <c r="AC313" s="128">
        <f t="shared" si="105"/>
        <v>0</v>
      </c>
      <c r="AD313" s="128">
        <f t="shared" si="105"/>
        <v>0</v>
      </c>
      <c r="AE313" s="58">
        <f t="shared" si="106"/>
        <v>0</v>
      </c>
      <c r="AF313" s="58"/>
    </row>
    <row r="314" spans="1:32">
      <c r="A314" s="159"/>
      <c r="B314" s="121" t="s">
        <v>844</v>
      </c>
      <c r="C314" s="123"/>
      <c r="D314" s="123" t="s">
        <v>538</v>
      </c>
      <c r="E314" s="125">
        <v>37700</v>
      </c>
      <c r="F314" s="125">
        <v>42004</v>
      </c>
      <c r="G314" s="124">
        <v>42369</v>
      </c>
      <c r="H314" s="126">
        <f t="shared" si="99"/>
        <v>11.8</v>
      </c>
      <c r="I314" s="126">
        <f t="shared" si="98"/>
        <v>1</v>
      </c>
      <c r="J314" s="126">
        <f t="shared" si="100"/>
        <v>5</v>
      </c>
      <c r="K314" s="130">
        <v>1011690</v>
      </c>
      <c r="L314" s="160">
        <v>0.2</v>
      </c>
      <c r="M314" s="131">
        <v>1011690</v>
      </c>
      <c r="N314" s="128">
        <f t="shared" si="101"/>
        <v>0</v>
      </c>
      <c r="O314" s="128"/>
      <c r="P314" s="130">
        <f t="shared" si="102"/>
        <v>1011690</v>
      </c>
      <c r="Q314" s="128">
        <f t="shared" si="103"/>
        <v>0</v>
      </c>
      <c r="R314" s="128" t="s">
        <v>538</v>
      </c>
      <c r="S314" s="158"/>
      <c r="T314" s="128">
        <f t="shared" si="104"/>
        <v>0</v>
      </c>
      <c r="U314" s="128"/>
      <c r="V314" s="128">
        <f t="shared" si="105"/>
        <v>0</v>
      </c>
      <c r="W314" s="128">
        <f t="shared" si="105"/>
        <v>0</v>
      </c>
      <c r="X314" s="128">
        <f t="shared" si="105"/>
        <v>0</v>
      </c>
      <c r="Y314" s="128">
        <f t="shared" si="105"/>
        <v>0</v>
      </c>
      <c r="Z314" s="128">
        <f t="shared" si="105"/>
        <v>0</v>
      </c>
      <c r="AA314" s="128">
        <f t="shared" si="105"/>
        <v>0</v>
      </c>
      <c r="AB314" s="128">
        <f t="shared" si="105"/>
        <v>0</v>
      </c>
      <c r="AC314" s="128">
        <f t="shared" si="105"/>
        <v>0</v>
      </c>
      <c r="AD314" s="128">
        <f t="shared" si="105"/>
        <v>0</v>
      </c>
      <c r="AE314" s="58">
        <f t="shared" si="106"/>
        <v>0</v>
      </c>
      <c r="AF314" s="58"/>
    </row>
    <row r="315" spans="1:32">
      <c r="A315" s="159">
        <v>1</v>
      </c>
      <c r="B315" s="121" t="s">
        <v>845</v>
      </c>
      <c r="C315" s="123"/>
      <c r="D315" s="123" t="s">
        <v>538</v>
      </c>
      <c r="E315" s="125">
        <v>37736</v>
      </c>
      <c r="F315" s="125">
        <v>42004</v>
      </c>
      <c r="G315" s="124">
        <v>42369</v>
      </c>
      <c r="H315" s="126">
        <f t="shared" si="99"/>
        <v>11.7</v>
      </c>
      <c r="I315" s="126">
        <f t="shared" si="98"/>
        <v>1</v>
      </c>
      <c r="J315" s="126">
        <f t="shared" si="100"/>
        <v>5</v>
      </c>
      <c r="K315" s="130">
        <v>3804264.4</v>
      </c>
      <c r="L315" s="160">
        <v>0.2</v>
      </c>
      <c r="M315" s="131">
        <v>3804264.4</v>
      </c>
      <c r="N315" s="128">
        <f t="shared" si="101"/>
        <v>0</v>
      </c>
      <c r="O315" s="128"/>
      <c r="P315" s="130">
        <f t="shared" si="102"/>
        <v>3804264.4</v>
      </c>
      <c r="Q315" s="128">
        <f t="shared" si="103"/>
        <v>0</v>
      </c>
      <c r="R315" s="128" t="s">
        <v>538</v>
      </c>
      <c r="S315" s="158"/>
      <c r="T315" s="128">
        <f t="shared" si="104"/>
        <v>0</v>
      </c>
      <c r="U315" s="128"/>
      <c r="V315" s="128">
        <f t="shared" si="105"/>
        <v>0</v>
      </c>
      <c r="W315" s="128">
        <f t="shared" si="105"/>
        <v>0</v>
      </c>
      <c r="X315" s="128">
        <f t="shared" si="105"/>
        <v>0</v>
      </c>
      <c r="Y315" s="128">
        <f t="shared" si="105"/>
        <v>0</v>
      </c>
      <c r="Z315" s="128">
        <f t="shared" si="105"/>
        <v>0</v>
      </c>
      <c r="AA315" s="128">
        <f t="shared" si="105"/>
        <v>0</v>
      </c>
      <c r="AB315" s="128">
        <f t="shared" si="105"/>
        <v>0</v>
      </c>
      <c r="AC315" s="128">
        <f t="shared" si="105"/>
        <v>0</v>
      </c>
      <c r="AD315" s="128">
        <f t="shared" si="105"/>
        <v>0</v>
      </c>
      <c r="AE315" s="58">
        <f t="shared" si="106"/>
        <v>0</v>
      </c>
      <c r="AF315" s="58"/>
    </row>
    <row r="316" spans="1:32">
      <c r="A316" s="159"/>
      <c r="B316" s="121" t="s">
        <v>844</v>
      </c>
      <c r="C316" s="123"/>
      <c r="D316" s="123" t="s">
        <v>538</v>
      </c>
      <c r="E316" s="125">
        <v>37763</v>
      </c>
      <c r="F316" s="125">
        <v>42004</v>
      </c>
      <c r="G316" s="124">
        <v>42369</v>
      </c>
      <c r="H316" s="126">
        <f t="shared" si="99"/>
        <v>11.6</v>
      </c>
      <c r="I316" s="126">
        <f t="shared" si="98"/>
        <v>1</v>
      </c>
      <c r="J316" s="126">
        <f t="shared" si="100"/>
        <v>5</v>
      </c>
      <c r="K316" s="130">
        <v>332000</v>
      </c>
      <c r="L316" s="160">
        <v>0.2</v>
      </c>
      <c r="M316" s="131">
        <v>332000</v>
      </c>
      <c r="N316" s="128">
        <f t="shared" si="101"/>
        <v>0</v>
      </c>
      <c r="O316" s="128"/>
      <c r="P316" s="130">
        <f t="shared" si="102"/>
        <v>332000</v>
      </c>
      <c r="Q316" s="128">
        <f t="shared" si="103"/>
        <v>0</v>
      </c>
      <c r="R316" s="128" t="s">
        <v>538</v>
      </c>
      <c r="S316" s="158"/>
      <c r="T316" s="128">
        <f t="shared" si="104"/>
        <v>0</v>
      </c>
      <c r="U316" s="128"/>
      <c r="V316" s="128">
        <f t="shared" si="105"/>
        <v>0</v>
      </c>
      <c r="W316" s="128">
        <f t="shared" si="105"/>
        <v>0</v>
      </c>
      <c r="X316" s="128">
        <f t="shared" si="105"/>
        <v>0</v>
      </c>
      <c r="Y316" s="128">
        <f t="shared" si="105"/>
        <v>0</v>
      </c>
      <c r="Z316" s="128">
        <f t="shared" si="105"/>
        <v>0</v>
      </c>
      <c r="AA316" s="128">
        <f t="shared" si="105"/>
        <v>0</v>
      </c>
      <c r="AB316" s="128">
        <f t="shared" si="105"/>
        <v>0</v>
      </c>
      <c r="AC316" s="128">
        <f t="shared" si="105"/>
        <v>0</v>
      </c>
      <c r="AD316" s="128">
        <f t="shared" si="105"/>
        <v>0</v>
      </c>
      <c r="AE316" s="58">
        <f t="shared" si="106"/>
        <v>0</v>
      </c>
      <c r="AF316" s="58"/>
    </row>
    <row r="317" spans="1:32" ht="9.75" customHeight="1" collapsed="1">
      <c r="A317" s="159">
        <v>1</v>
      </c>
      <c r="B317" s="121" t="s">
        <v>846</v>
      </c>
      <c r="C317" s="123"/>
      <c r="D317" s="123" t="s">
        <v>538</v>
      </c>
      <c r="E317" s="125">
        <v>37792</v>
      </c>
      <c r="F317" s="125">
        <v>42004</v>
      </c>
      <c r="G317" s="124">
        <v>42369</v>
      </c>
      <c r="H317" s="126">
        <f t="shared" si="99"/>
        <v>11.5</v>
      </c>
      <c r="I317" s="126">
        <f t="shared" si="98"/>
        <v>1</v>
      </c>
      <c r="J317" s="126">
        <f t="shared" si="100"/>
        <v>5</v>
      </c>
      <c r="K317" s="130">
        <v>199600</v>
      </c>
      <c r="L317" s="160">
        <v>0.2</v>
      </c>
      <c r="M317" s="131">
        <v>199600</v>
      </c>
      <c r="N317" s="128">
        <f t="shared" si="101"/>
        <v>0</v>
      </c>
      <c r="O317" s="128"/>
      <c r="P317" s="130">
        <f t="shared" si="102"/>
        <v>199600</v>
      </c>
      <c r="Q317" s="128">
        <f t="shared" si="103"/>
        <v>0</v>
      </c>
      <c r="R317" s="128" t="s">
        <v>538</v>
      </c>
      <c r="S317" s="158"/>
      <c r="T317" s="128">
        <f t="shared" si="104"/>
        <v>0</v>
      </c>
      <c r="U317" s="128"/>
      <c r="V317" s="128">
        <f t="shared" si="105"/>
        <v>0</v>
      </c>
      <c r="W317" s="128">
        <f t="shared" si="105"/>
        <v>0</v>
      </c>
      <c r="X317" s="128">
        <f t="shared" si="105"/>
        <v>0</v>
      </c>
      <c r="Y317" s="128">
        <f t="shared" si="105"/>
        <v>0</v>
      </c>
      <c r="Z317" s="128">
        <f t="shared" si="105"/>
        <v>0</v>
      </c>
      <c r="AA317" s="128">
        <f t="shared" si="105"/>
        <v>0</v>
      </c>
      <c r="AB317" s="128">
        <f t="shared" si="105"/>
        <v>0</v>
      </c>
      <c r="AC317" s="128">
        <f t="shared" si="105"/>
        <v>0</v>
      </c>
      <c r="AD317" s="128">
        <f t="shared" si="105"/>
        <v>0</v>
      </c>
      <c r="AE317" s="58">
        <f t="shared" si="106"/>
        <v>0</v>
      </c>
      <c r="AF317" s="58"/>
    </row>
    <row r="318" spans="1:32">
      <c r="A318" s="159">
        <v>1</v>
      </c>
      <c r="B318" s="121" t="s">
        <v>847</v>
      </c>
      <c r="C318" s="123"/>
      <c r="D318" s="123" t="s">
        <v>538</v>
      </c>
      <c r="E318" s="125">
        <v>37882</v>
      </c>
      <c r="F318" s="125">
        <v>42004</v>
      </c>
      <c r="G318" s="124">
        <v>42369</v>
      </c>
      <c r="H318" s="126">
        <f t="shared" si="99"/>
        <v>11.3</v>
      </c>
      <c r="I318" s="126">
        <f t="shared" si="98"/>
        <v>1</v>
      </c>
      <c r="J318" s="126">
        <f t="shared" si="100"/>
        <v>5</v>
      </c>
      <c r="K318" s="130">
        <f>2892000/2</f>
        <v>1446000</v>
      </c>
      <c r="L318" s="160">
        <v>0.2</v>
      </c>
      <c r="M318" s="131">
        <v>1446000</v>
      </c>
      <c r="N318" s="128">
        <f t="shared" si="101"/>
        <v>0</v>
      </c>
      <c r="O318" s="128"/>
      <c r="P318" s="130">
        <f t="shared" si="102"/>
        <v>1446000</v>
      </c>
      <c r="Q318" s="128">
        <f t="shared" si="103"/>
        <v>0</v>
      </c>
      <c r="R318" s="128" t="s">
        <v>538</v>
      </c>
      <c r="S318" s="158"/>
      <c r="T318" s="128">
        <f t="shared" si="104"/>
        <v>0</v>
      </c>
      <c r="U318" s="128"/>
      <c r="V318" s="128">
        <f t="shared" si="105"/>
        <v>0</v>
      </c>
      <c r="W318" s="128">
        <f t="shared" si="105"/>
        <v>0</v>
      </c>
      <c r="X318" s="128">
        <f t="shared" si="105"/>
        <v>0</v>
      </c>
      <c r="Y318" s="128">
        <f t="shared" si="105"/>
        <v>0</v>
      </c>
      <c r="Z318" s="128">
        <f t="shared" si="105"/>
        <v>0</v>
      </c>
      <c r="AA318" s="128">
        <f t="shared" si="105"/>
        <v>0</v>
      </c>
      <c r="AB318" s="128">
        <f t="shared" si="105"/>
        <v>0</v>
      </c>
      <c r="AC318" s="128">
        <f t="shared" si="105"/>
        <v>0</v>
      </c>
      <c r="AD318" s="128">
        <f t="shared" si="105"/>
        <v>0</v>
      </c>
      <c r="AE318" s="58">
        <f t="shared" si="106"/>
        <v>0</v>
      </c>
      <c r="AF318" s="58"/>
    </row>
    <row r="319" spans="1:32">
      <c r="A319" s="179">
        <v>1</v>
      </c>
      <c r="B319" s="180" t="s">
        <v>848</v>
      </c>
      <c r="C319" s="181" t="s">
        <v>849</v>
      </c>
      <c r="D319" s="181" t="s">
        <v>502</v>
      </c>
      <c r="E319" s="182">
        <v>38142</v>
      </c>
      <c r="F319" s="125">
        <v>42004</v>
      </c>
      <c r="G319" s="124">
        <v>42369</v>
      </c>
      <c r="H319" s="126">
        <f t="shared" si="99"/>
        <v>10.6</v>
      </c>
      <c r="I319" s="126">
        <f t="shared" si="98"/>
        <v>1</v>
      </c>
      <c r="J319" s="126">
        <f t="shared" si="100"/>
        <v>5</v>
      </c>
      <c r="K319" s="130">
        <v>999000</v>
      </c>
      <c r="L319" s="184">
        <v>0.2</v>
      </c>
      <c r="M319" s="131">
        <v>999000</v>
      </c>
      <c r="N319" s="128">
        <f t="shared" si="101"/>
        <v>0</v>
      </c>
      <c r="O319" s="128"/>
      <c r="P319" s="130">
        <f t="shared" si="102"/>
        <v>999000</v>
      </c>
      <c r="Q319" s="128">
        <f t="shared" si="103"/>
        <v>0</v>
      </c>
      <c r="R319" s="128" t="s">
        <v>502</v>
      </c>
      <c r="S319" s="158"/>
      <c r="T319" s="128">
        <f t="shared" si="104"/>
        <v>0</v>
      </c>
      <c r="U319" s="128"/>
      <c r="V319" s="128">
        <f t="shared" si="105"/>
        <v>0</v>
      </c>
      <c r="W319" s="128">
        <f t="shared" si="105"/>
        <v>0</v>
      </c>
      <c r="X319" s="128">
        <f t="shared" si="105"/>
        <v>0</v>
      </c>
      <c r="Y319" s="128">
        <f t="shared" si="105"/>
        <v>0</v>
      </c>
      <c r="Z319" s="128">
        <f t="shared" si="105"/>
        <v>0</v>
      </c>
      <c r="AA319" s="128">
        <f t="shared" si="105"/>
        <v>0</v>
      </c>
      <c r="AB319" s="128">
        <f t="shared" si="105"/>
        <v>0</v>
      </c>
      <c r="AC319" s="128">
        <f t="shared" si="105"/>
        <v>0</v>
      </c>
      <c r="AD319" s="128">
        <f t="shared" si="105"/>
        <v>0</v>
      </c>
      <c r="AE319" s="58">
        <f t="shared" si="106"/>
        <v>0</v>
      </c>
      <c r="AF319" s="58"/>
    </row>
    <row r="320" spans="1:32">
      <c r="A320" s="179">
        <v>1</v>
      </c>
      <c r="B320" s="180" t="s">
        <v>850</v>
      </c>
      <c r="C320" s="181" t="s">
        <v>849</v>
      </c>
      <c r="D320" s="181" t="s">
        <v>502</v>
      </c>
      <c r="E320" s="182">
        <v>38142</v>
      </c>
      <c r="F320" s="125">
        <v>42004</v>
      </c>
      <c r="G320" s="124">
        <v>42369</v>
      </c>
      <c r="H320" s="126">
        <f t="shared" si="99"/>
        <v>10.6</v>
      </c>
      <c r="I320" s="126">
        <f t="shared" si="98"/>
        <v>1</v>
      </c>
      <c r="J320" s="126">
        <f t="shared" si="100"/>
        <v>5</v>
      </c>
      <c r="K320" s="130">
        <v>464800</v>
      </c>
      <c r="L320" s="184">
        <v>0.2</v>
      </c>
      <c r="M320" s="131">
        <v>464800</v>
      </c>
      <c r="N320" s="128">
        <f t="shared" si="101"/>
        <v>0</v>
      </c>
      <c r="O320" s="128"/>
      <c r="P320" s="130">
        <f t="shared" si="102"/>
        <v>464800</v>
      </c>
      <c r="Q320" s="128">
        <f t="shared" si="103"/>
        <v>0</v>
      </c>
      <c r="R320" s="128" t="s">
        <v>502</v>
      </c>
      <c r="S320" s="158"/>
      <c r="T320" s="128">
        <f t="shared" si="104"/>
        <v>0</v>
      </c>
      <c r="U320" s="128"/>
      <c r="V320" s="128">
        <f t="shared" si="105"/>
        <v>0</v>
      </c>
      <c r="W320" s="128">
        <f t="shared" si="105"/>
        <v>0</v>
      </c>
      <c r="X320" s="128">
        <f t="shared" si="105"/>
        <v>0</v>
      </c>
      <c r="Y320" s="128">
        <f t="shared" si="105"/>
        <v>0</v>
      </c>
      <c r="Z320" s="128">
        <f t="shared" si="105"/>
        <v>0</v>
      </c>
      <c r="AA320" s="128">
        <f t="shared" si="105"/>
        <v>0</v>
      </c>
      <c r="AB320" s="128">
        <f t="shared" si="105"/>
        <v>0</v>
      </c>
      <c r="AC320" s="128">
        <f t="shared" si="105"/>
        <v>0</v>
      </c>
      <c r="AD320" s="128">
        <f t="shared" si="105"/>
        <v>0</v>
      </c>
      <c r="AE320" s="58">
        <f t="shared" si="106"/>
        <v>0</v>
      </c>
      <c r="AF320" s="58"/>
    </row>
    <row r="321" spans="1:32">
      <c r="A321" s="179">
        <v>1</v>
      </c>
      <c r="B321" s="180" t="s">
        <v>853</v>
      </c>
      <c r="C321" s="181" t="s">
        <v>854</v>
      </c>
      <c r="D321" s="181" t="s">
        <v>852</v>
      </c>
      <c r="E321" s="182">
        <v>38167</v>
      </c>
      <c r="F321" s="125">
        <v>42004</v>
      </c>
      <c r="G321" s="124">
        <v>42369</v>
      </c>
      <c r="H321" s="126">
        <f t="shared" si="99"/>
        <v>10.5</v>
      </c>
      <c r="I321" s="126">
        <f t="shared" si="98"/>
        <v>1</v>
      </c>
      <c r="J321" s="126">
        <f t="shared" si="100"/>
        <v>5</v>
      </c>
      <c r="K321" s="130">
        <f>502400/2</f>
        <v>251200</v>
      </c>
      <c r="L321" s="184">
        <v>0.2</v>
      </c>
      <c r="M321" s="131">
        <v>251200</v>
      </c>
      <c r="N321" s="128">
        <f t="shared" si="101"/>
        <v>0</v>
      </c>
      <c r="O321" s="128"/>
      <c r="P321" s="130">
        <f t="shared" si="102"/>
        <v>251200</v>
      </c>
      <c r="Q321" s="128">
        <f t="shared" si="103"/>
        <v>0</v>
      </c>
      <c r="R321" s="128" t="s">
        <v>602</v>
      </c>
      <c r="S321" s="158"/>
      <c r="T321" s="128">
        <f t="shared" si="104"/>
        <v>0</v>
      </c>
      <c r="U321" s="128"/>
      <c r="V321" s="128">
        <f t="shared" si="105"/>
        <v>0</v>
      </c>
      <c r="W321" s="128">
        <f t="shared" si="105"/>
        <v>0</v>
      </c>
      <c r="X321" s="128">
        <f t="shared" si="105"/>
        <v>0</v>
      </c>
      <c r="Y321" s="128">
        <f t="shared" si="105"/>
        <v>0</v>
      </c>
      <c r="Z321" s="128">
        <f t="shared" si="105"/>
        <v>0</v>
      </c>
      <c r="AA321" s="128">
        <f t="shared" si="105"/>
        <v>0</v>
      </c>
      <c r="AB321" s="128">
        <f t="shared" si="105"/>
        <v>0</v>
      </c>
      <c r="AC321" s="128">
        <f t="shared" si="105"/>
        <v>0</v>
      </c>
      <c r="AD321" s="128">
        <f t="shared" si="105"/>
        <v>0</v>
      </c>
      <c r="AE321" s="58">
        <f t="shared" si="106"/>
        <v>0</v>
      </c>
      <c r="AF321" s="58"/>
    </row>
    <row r="322" spans="1:32">
      <c r="A322" s="159">
        <v>1</v>
      </c>
      <c r="B322" s="121" t="s">
        <v>855</v>
      </c>
      <c r="C322" s="123" t="s">
        <v>856</v>
      </c>
      <c r="D322" s="123" t="s">
        <v>538</v>
      </c>
      <c r="E322" s="125">
        <v>38551</v>
      </c>
      <c r="F322" s="125">
        <v>42004</v>
      </c>
      <c r="G322" s="125">
        <v>42369</v>
      </c>
      <c r="H322" s="126">
        <f t="shared" si="99"/>
        <v>9.5</v>
      </c>
      <c r="I322" s="126">
        <f t="shared" si="98"/>
        <v>1</v>
      </c>
      <c r="J322" s="126">
        <f t="shared" si="100"/>
        <v>5</v>
      </c>
      <c r="K322" s="128">
        <f>12196800+83697.18+156200+607500+1374450+300000</f>
        <v>14718647.18</v>
      </c>
      <c r="L322" s="160">
        <v>0.2</v>
      </c>
      <c r="M322" s="128">
        <v>14718647.18</v>
      </c>
      <c r="N322" s="128">
        <f t="shared" si="101"/>
        <v>0</v>
      </c>
      <c r="O322" s="128"/>
      <c r="P322" s="128">
        <f t="shared" si="102"/>
        <v>14718647.18</v>
      </c>
      <c r="Q322" s="128">
        <f t="shared" si="103"/>
        <v>0</v>
      </c>
      <c r="R322" s="128" t="s">
        <v>538</v>
      </c>
      <c r="S322" s="158"/>
      <c r="T322" s="128">
        <f t="shared" si="104"/>
        <v>0</v>
      </c>
      <c r="U322" s="128"/>
      <c r="V322" s="128">
        <f t="shared" si="105"/>
        <v>0</v>
      </c>
      <c r="W322" s="128">
        <f t="shared" si="105"/>
        <v>0</v>
      </c>
      <c r="X322" s="128">
        <f t="shared" si="105"/>
        <v>0</v>
      </c>
      <c r="Y322" s="128">
        <f t="shared" si="105"/>
        <v>0</v>
      </c>
      <c r="Z322" s="128">
        <f t="shared" si="105"/>
        <v>0</v>
      </c>
      <c r="AA322" s="128">
        <f t="shared" si="105"/>
        <v>0</v>
      </c>
      <c r="AB322" s="128">
        <f t="shared" si="105"/>
        <v>0</v>
      </c>
      <c r="AC322" s="128">
        <f t="shared" si="105"/>
        <v>0</v>
      </c>
      <c r="AD322" s="128">
        <f t="shared" si="105"/>
        <v>0</v>
      </c>
      <c r="AE322" s="58">
        <f t="shared" si="106"/>
        <v>0</v>
      </c>
      <c r="AF322" s="58"/>
    </row>
    <row r="323" spans="1:32">
      <c r="A323" s="159">
        <v>1</v>
      </c>
      <c r="B323" s="121" t="s">
        <v>858</v>
      </c>
      <c r="C323" s="123" t="s">
        <v>857</v>
      </c>
      <c r="D323" s="123" t="s">
        <v>537</v>
      </c>
      <c r="E323" s="125">
        <v>38652</v>
      </c>
      <c r="F323" s="125">
        <v>42004</v>
      </c>
      <c r="G323" s="125">
        <v>42369</v>
      </c>
      <c r="H323" s="126">
        <f t="shared" si="99"/>
        <v>9.1999999999999993</v>
      </c>
      <c r="I323" s="126">
        <f t="shared" si="98"/>
        <v>1</v>
      </c>
      <c r="J323" s="126">
        <f t="shared" si="100"/>
        <v>5</v>
      </c>
      <c r="K323" s="128">
        <v>3320000</v>
      </c>
      <c r="L323" s="160">
        <v>0.2</v>
      </c>
      <c r="M323" s="128">
        <v>3320000</v>
      </c>
      <c r="N323" s="128">
        <f t="shared" si="101"/>
        <v>0</v>
      </c>
      <c r="O323" s="128"/>
      <c r="P323" s="128">
        <f t="shared" si="102"/>
        <v>3320000</v>
      </c>
      <c r="Q323" s="128">
        <f t="shared" si="103"/>
        <v>0</v>
      </c>
      <c r="R323" s="128" t="s">
        <v>537</v>
      </c>
      <c r="S323" s="158"/>
      <c r="T323" s="128">
        <f t="shared" si="104"/>
        <v>0</v>
      </c>
      <c r="U323" s="128"/>
      <c r="V323" s="128">
        <f t="shared" si="105"/>
        <v>0</v>
      </c>
      <c r="W323" s="128">
        <f t="shared" si="105"/>
        <v>0</v>
      </c>
      <c r="X323" s="128">
        <f t="shared" si="105"/>
        <v>0</v>
      </c>
      <c r="Y323" s="128">
        <f t="shared" si="105"/>
        <v>0</v>
      </c>
      <c r="Z323" s="128">
        <f t="shared" si="105"/>
        <v>0</v>
      </c>
      <c r="AA323" s="128">
        <f t="shared" si="105"/>
        <v>0</v>
      </c>
      <c r="AB323" s="128">
        <f t="shared" si="105"/>
        <v>0</v>
      </c>
      <c r="AC323" s="128">
        <f t="shared" si="105"/>
        <v>0</v>
      </c>
      <c r="AD323" s="128">
        <f t="shared" si="105"/>
        <v>0</v>
      </c>
      <c r="AE323" s="58">
        <f t="shared" si="106"/>
        <v>0</v>
      </c>
      <c r="AF323" s="58"/>
    </row>
    <row r="324" spans="1:32">
      <c r="A324" s="179">
        <v>1</v>
      </c>
      <c r="B324" s="180" t="s">
        <v>859</v>
      </c>
      <c r="C324" s="181" t="s">
        <v>860</v>
      </c>
      <c r="D324" s="181" t="s">
        <v>538</v>
      </c>
      <c r="E324" s="182">
        <v>38673</v>
      </c>
      <c r="F324" s="125">
        <v>42004</v>
      </c>
      <c r="G324" s="124">
        <v>42369</v>
      </c>
      <c r="H324" s="126">
        <f t="shared" si="99"/>
        <v>9.1</v>
      </c>
      <c r="I324" s="126">
        <f t="shared" si="98"/>
        <v>1</v>
      </c>
      <c r="J324" s="126">
        <f t="shared" si="100"/>
        <v>5</v>
      </c>
      <c r="K324" s="185">
        <v>1790775</v>
      </c>
      <c r="L324" s="184">
        <v>0.2</v>
      </c>
      <c r="M324" s="186">
        <v>1790775</v>
      </c>
      <c r="N324" s="128">
        <f t="shared" si="101"/>
        <v>0</v>
      </c>
      <c r="O324" s="128"/>
      <c r="P324" s="130">
        <f t="shared" si="102"/>
        <v>1790775</v>
      </c>
      <c r="Q324" s="128">
        <f t="shared" si="103"/>
        <v>0</v>
      </c>
      <c r="R324" s="128" t="s">
        <v>538</v>
      </c>
      <c r="S324" s="158"/>
      <c r="T324" s="128">
        <f t="shared" si="104"/>
        <v>0</v>
      </c>
      <c r="U324" s="128"/>
      <c r="V324" s="128">
        <f t="shared" si="105"/>
        <v>0</v>
      </c>
      <c r="W324" s="128">
        <f t="shared" si="105"/>
        <v>0</v>
      </c>
      <c r="X324" s="128">
        <f t="shared" si="105"/>
        <v>0</v>
      </c>
      <c r="Y324" s="128">
        <f t="shared" si="105"/>
        <v>0</v>
      </c>
      <c r="Z324" s="128">
        <f t="shared" si="105"/>
        <v>0</v>
      </c>
      <c r="AA324" s="128">
        <f t="shared" si="105"/>
        <v>0</v>
      </c>
      <c r="AB324" s="128">
        <f t="shared" si="105"/>
        <v>0</v>
      </c>
      <c r="AC324" s="128">
        <f t="shared" si="105"/>
        <v>0</v>
      </c>
      <c r="AD324" s="128">
        <f t="shared" si="105"/>
        <v>0</v>
      </c>
      <c r="AE324" s="58">
        <f t="shared" si="106"/>
        <v>0</v>
      </c>
      <c r="AF324" s="58"/>
    </row>
    <row r="325" spans="1:32">
      <c r="A325" s="179">
        <v>1</v>
      </c>
      <c r="B325" s="180" t="s">
        <v>616</v>
      </c>
      <c r="C325" s="181" t="s">
        <v>860</v>
      </c>
      <c r="D325" s="181" t="s">
        <v>502</v>
      </c>
      <c r="E325" s="182">
        <v>38854</v>
      </c>
      <c r="F325" s="125">
        <v>42004</v>
      </c>
      <c r="G325" s="124">
        <v>42369</v>
      </c>
      <c r="H325" s="126">
        <f t="shared" si="99"/>
        <v>8.6</v>
      </c>
      <c r="I325" s="126">
        <f t="shared" si="98"/>
        <v>1</v>
      </c>
      <c r="J325" s="126">
        <f t="shared" si="100"/>
        <v>5</v>
      </c>
      <c r="K325" s="185">
        <v>997500</v>
      </c>
      <c r="L325" s="184">
        <v>0.2</v>
      </c>
      <c r="M325" s="186">
        <v>997500</v>
      </c>
      <c r="N325" s="128">
        <f t="shared" si="101"/>
        <v>0</v>
      </c>
      <c r="O325" s="128"/>
      <c r="P325" s="130">
        <f t="shared" si="102"/>
        <v>997500</v>
      </c>
      <c r="Q325" s="128">
        <f t="shared" si="103"/>
        <v>0</v>
      </c>
      <c r="R325" s="128" t="s">
        <v>502</v>
      </c>
      <c r="S325" s="158"/>
      <c r="T325" s="128">
        <f t="shared" si="104"/>
        <v>0</v>
      </c>
      <c r="U325" s="128"/>
      <c r="V325" s="128">
        <f t="shared" si="105"/>
        <v>0</v>
      </c>
      <c r="W325" s="128">
        <f t="shared" si="105"/>
        <v>0</v>
      </c>
      <c r="X325" s="128">
        <f t="shared" si="105"/>
        <v>0</v>
      </c>
      <c r="Y325" s="128">
        <f t="shared" si="105"/>
        <v>0</v>
      </c>
      <c r="Z325" s="128">
        <f t="shared" si="105"/>
        <v>0</v>
      </c>
      <c r="AA325" s="128">
        <f t="shared" si="105"/>
        <v>0</v>
      </c>
      <c r="AB325" s="128">
        <f t="shared" si="105"/>
        <v>0</v>
      </c>
      <c r="AC325" s="128">
        <f t="shared" si="105"/>
        <v>0</v>
      </c>
      <c r="AD325" s="128">
        <f t="shared" si="105"/>
        <v>0</v>
      </c>
      <c r="AE325" s="58">
        <f t="shared" si="106"/>
        <v>0</v>
      </c>
      <c r="AF325" s="58"/>
    </row>
    <row r="326" spans="1:32">
      <c r="A326" s="179">
        <v>1</v>
      </c>
      <c r="B326" s="180" t="s">
        <v>617</v>
      </c>
      <c r="C326" s="181" t="s">
        <v>860</v>
      </c>
      <c r="D326" s="181" t="s">
        <v>565</v>
      </c>
      <c r="E326" s="182">
        <v>39009</v>
      </c>
      <c r="F326" s="125">
        <v>42004</v>
      </c>
      <c r="G326" s="124">
        <v>42369</v>
      </c>
      <c r="H326" s="126">
        <f t="shared" si="99"/>
        <v>8.1999999999999993</v>
      </c>
      <c r="I326" s="126">
        <f t="shared" si="98"/>
        <v>1</v>
      </c>
      <c r="J326" s="126">
        <f t="shared" si="100"/>
        <v>5</v>
      </c>
      <c r="K326" s="185">
        <v>588000</v>
      </c>
      <c r="L326" s="184">
        <v>0.2</v>
      </c>
      <c r="M326" s="186">
        <v>588000</v>
      </c>
      <c r="N326" s="128">
        <f t="shared" si="101"/>
        <v>0</v>
      </c>
      <c r="O326" s="196"/>
      <c r="P326" s="130">
        <f t="shared" si="102"/>
        <v>588000</v>
      </c>
      <c r="Q326" s="128">
        <f t="shared" si="103"/>
        <v>0</v>
      </c>
      <c r="R326" s="128" t="s">
        <v>537</v>
      </c>
      <c r="S326" s="158"/>
      <c r="T326" s="128">
        <f t="shared" si="104"/>
        <v>0</v>
      </c>
      <c r="U326" s="128"/>
      <c r="V326" s="128">
        <f t="shared" si="105"/>
        <v>0</v>
      </c>
      <c r="W326" s="128">
        <f t="shared" si="105"/>
        <v>0</v>
      </c>
      <c r="X326" s="128">
        <f t="shared" si="105"/>
        <v>0</v>
      </c>
      <c r="Y326" s="128">
        <f t="shared" si="105"/>
        <v>0</v>
      </c>
      <c r="Z326" s="128">
        <f t="shared" si="105"/>
        <v>0</v>
      </c>
      <c r="AA326" s="128">
        <f t="shared" si="105"/>
        <v>0</v>
      </c>
      <c r="AB326" s="128">
        <f t="shared" si="105"/>
        <v>0</v>
      </c>
      <c r="AC326" s="128">
        <f t="shared" si="105"/>
        <v>0</v>
      </c>
      <c r="AD326" s="128">
        <f t="shared" si="105"/>
        <v>0</v>
      </c>
      <c r="AE326" s="58">
        <f t="shared" si="106"/>
        <v>0</v>
      </c>
      <c r="AF326" s="58"/>
    </row>
    <row r="327" spans="1:32">
      <c r="A327" s="179">
        <v>1</v>
      </c>
      <c r="B327" s="180" t="s">
        <v>618</v>
      </c>
      <c r="C327" s="181" t="s">
        <v>860</v>
      </c>
      <c r="D327" s="181" t="s">
        <v>601</v>
      </c>
      <c r="E327" s="182">
        <v>39043</v>
      </c>
      <c r="F327" s="125">
        <v>42004</v>
      </c>
      <c r="G327" s="124">
        <v>42369</v>
      </c>
      <c r="H327" s="126">
        <f t="shared" si="99"/>
        <v>8.1</v>
      </c>
      <c r="I327" s="126">
        <f t="shared" si="98"/>
        <v>1</v>
      </c>
      <c r="J327" s="126">
        <f t="shared" si="100"/>
        <v>5</v>
      </c>
      <c r="K327" s="185">
        <v>498750</v>
      </c>
      <c r="L327" s="184">
        <v>0.2</v>
      </c>
      <c r="M327" s="186">
        <v>498750</v>
      </c>
      <c r="N327" s="128">
        <f t="shared" si="101"/>
        <v>0</v>
      </c>
      <c r="O327" s="196"/>
      <c r="P327" s="130">
        <f t="shared" si="102"/>
        <v>498750</v>
      </c>
      <c r="Q327" s="128">
        <f t="shared" si="103"/>
        <v>0</v>
      </c>
      <c r="R327" s="128" t="s">
        <v>537</v>
      </c>
      <c r="S327" s="158"/>
      <c r="T327" s="128">
        <f t="shared" si="104"/>
        <v>0</v>
      </c>
      <c r="U327" s="128"/>
      <c r="V327" s="128">
        <f t="shared" ref="V327:AD342" si="107">IF(ISNA(INDEX(coefficient,MATCH($R327,postes,0),MATCH(V$19,centres,0))),0,(INDEX(coefficient,MATCH($R327,postes,0),MATCH(V$19,centres,0))*$N327))</f>
        <v>0</v>
      </c>
      <c r="W327" s="128">
        <f t="shared" si="107"/>
        <v>0</v>
      </c>
      <c r="X327" s="128">
        <f t="shared" si="107"/>
        <v>0</v>
      </c>
      <c r="Y327" s="128">
        <f t="shared" si="107"/>
        <v>0</v>
      </c>
      <c r="Z327" s="128">
        <f t="shared" si="107"/>
        <v>0</v>
      </c>
      <c r="AA327" s="128">
        <f t="shared" si="107"/>
        <v>0</v>
      </c>
      <c r="AB327" s="128">
        <f t="shared" si="107"/>
        <v>0</v>
      </c>
      <c r="AC327" s="128">
        <f t="shared" si="107"/>
        <v>0</v>
      </c>
      <c r="AD327" s="128">
        <f t="shared" si="107"/>
        <v>0</v>
      </c>
      <c r="AE327" s="58">
        <f t="shared" si="106"/>
        <v>0</v>
      </c>
      <c r="AF327" s="58"/>
    </row>
    <row r="328" spans="1:32" ht="9.75" customHeight="1" collapsed="1">
      <c r="A328" s="179"/>
      <c r="B328" s="180" t="s">
        <v>840</v>
      </c>
      <c r="C328" s="181" t="s">
        <v>841</v>
      </c>
      <c r="D328" s="181" t="s">
        <v>842</v>
      </c>
      <c r="E328" s="182">
        <v>39241</v>
      </c>
      <c r="F328" s="125">
        <v>42004</v>
      </c>
      <c r="G328" s="124">
        <v>42369</v>
      </c>
      <c r="H328" s="126">
        <f t="shared" si="99"/>
        <v>7.6</v>
      </c>
      <c r="I328" s="126">
        <f t="shared" si="98"/>
        <v>1</v>
      </c>
      <c r="J328" s="126">
        <f t="shared" si="100"/>
        <v>5</v>
      </c>
      <c r="K328" s="185">
        <v>1897260</v>
      </c>
      <c r="L328" s="184">
        <v>0.2</v>
      </c>
      <c r="M328" s="186">
        <v>1897260</v>
      </c>
      <c r="N328" s="128">
        <f t="shared" si="101"/>
        <v>0</v>
      </c>
      <c r="O328" s="196"/>
      <c r="P328" s="130">
        <f t="shared" si="102"/>
        <v>1897260</v>
      </c>
      <c r="Q328" s="128">
        <f t="shared" si="103"/>
        <v>0</v>
      </c>
      <c r="R328" s="506" t="s">
        <v>842</v>
      </c>
      <c r="S328" s="158"/>
      <c r="T328" s="128">
        <f t="shared" si="104"/>
        <v>0</v>
      </c>
      <c r="U328" s="128"/>
      <c r="V328" s="128">
        <f t="shared" si="107"/>
        <v>0</v>
      </c>
      <c r="W328" s="128">
        <f t="shared" si="107"/>
        <v>0</v>
      </c>
      <c r="X328" s="128">
        <f t="shared" si="107"/>
        <v>0</v>
      </c>
      <c r="Y328" s="128">
        <f t="shared" si="107"/>
        <v>0</v>
      </c>
      <c r="Z328" s="128">
        <f t="shared" si="107"/>
        <v>0</v>
      </c>
      <c r="AA328" s="128">
        <f t="shared" si="107"/>
        <v>0</v>
      </c>
      <c r="AB328" s="128">
        <f t="shared" si="107"/>
        <v>0</v>
      </c>
      <c r="AC328" s="128">
        <f t="shared" si="107"/>
        <v>0</v>
      </c>
      <c r="AD328" s="128">
        <f t="shared" si="107"/>
        <v>0</v>
      </c>
      <c r="AE328" s="58">
        <f t="shared" si="106"/>
        <v>0</v>
      </c>
      <c r="AF328" s="58"/>
    </row>
    <row r="329" spans="1:32">
      <c r="A329" s="179">
        <v>1</v>
      </c>
      <c r="B329" s="180" t="s">
        <v>185</v>
      </c>
      <c r="C329" s="181" t="s">
        <v>186</v>
      </c>
      <c r="D329" s="181" t="s">
        <v>538</v>
      </c>
      <c r="E329" s="182">
        <v>39821</v>
      </c>
      <c r="F329" s="125">
        <v>42004</v>
      </c>
      <c r="G329" s="124">
        <v>42369</v>
      </c>
      <c r="H329" s="126">
        <f t="shared" si="99"/>
        <v>6</v>
      </c>
      <c r="I329" s="126">
        <f t="shared" si="98"/>
        <v>1</v>
      </c>
      <c r="J329" s="126">
        <f t="shared" si="100"/>
        <v>5</v>
      </c>
      <c r="K329" s="185">
        <v>2712000</v>
      </c>
      <c r="L329" s="184">
        <v>0.2</v>
      </c>
      <c r="M329" s="186">
        <v>2712000</v>
      </c>
      <c r="N329" s="128">
        <f t="shared" si="101"/>
        <v>0</v>
      </c>
      <c r="O329" s="196"/>
      <c r="P329" s="130">
        <f t="shared" si="102"/>
        <v>2712000</v>
      </c>
      <c r="Q329" s="128">
        <f t="shared" si="103"/>
        <v>0</v>
      </c>
      <c r="R329" s="128" t="s">
        <v>538</v>
      </c>
      <c r="S329" s="158"/>
      <c r="T329" s="128">
        <f t="shared" si="104"/>
        <v>0</v>
      </c>
      <c r="U329" s="128"/>
      <c r="V329" s="128">
        <f t="shared" si="107"/>
        <v>0</v>
      </c>
      <c r="W329" s="128">
        <f t="shared" si="107"/>
        <v>0</v>
      </c>
      <c r="X329" s="128">
        <f t="shared" si="107"/>
        <v>0</v>
      </c>
      <c r="Y329" s="128">
        <f t="shared" si="107"/>
        <v>0</v>
      </c>
      <c r="Z329" s="128">
        <f t="shared" si="107"/>
        <v>0</v>
      </c>
      <c r="AA329" s="128">
        <f t="shared" si="107"/>
        <v>0</v>
      </c>
      <c r="AB329" s="128">
        <f t="shared" si="107"/>
        <v>0</v>
      </c>
      <c r="AC329" s="128">
        <f t="shared" si="107"/>
        <v>0</v>
      </c>
      <c r="AD329" s="128">
        <f t="shared" si="107"/>
        <v>0</v>
      </c>
      <c r="AE329" s="58">
        <f t="shared" si="106"/>
        <v>0</v>
      </c>
      <c r="AF329" s="58"/>
    </row>
    <row r="330" spans="1:32">
      <c r="A330" s="179">
        <v>2</v>
      </c>
      <c r="B330" s="180" t="s">
        <v>187</v>
      </c>
      <c r="C330" s="181" t="s">
        <v>188</v>
      </c>
      <c r="D330" s="181" t="s">
        <v>189</v>
      </c>
      <c r="E330" s="182">
        <v>40001</v>
      </c>
      <c r="F330" s="125">
        <v>42004</v>
      </c>
      <c r="G330" s="124">
        <v>42369</v>
      </c>
      <c r="H330" s="126">
        <f t="shared" si="99"/>
        <v>5.5</v>
      </c>
      <c r="I330" s="126">
        <f t="shared" si="99"/>
        <v>1</v>
      </c>
      <c r="J330" s="126">
        <f t="shared" si="100"/>
        <v>5</v>
      </c>
      <c r="K330" s="185">
        <v>840000</v>
      </c>
      <c r="L330" s="184">
        <v>0.2</v>
      </c>
      <c r="M330" s="186">
        <v>840000</v>
      </c>
      <c r="N330" s="128">
        <f t="shared" si="101"/>
        <v>0</v>
      </c>
      <c r="O330" s="196"/>
      <c r="P330" s="130">
        <f t="shared" si="102"/>
        <v>840000</v>
      </c>
      <c r="Q330" s="128">
        <f t="shared" si="103"/>
        <v>0</v>
      </c>
      <c r="R330" s="128" t="s">
        <v>189</v>
      </c>
      <c r="S330" s="158"/>
      <c r="T330" s="128">
        <f t="shared" si="104"/>
        <v>0</v>
      </c>
      <c r="U330" s="128"/>
      <c r="V330" s="128">
        <f t="shared" si="107"/>
        <v>0</v>
      </c>
      <c r="W330" s="128">
        <f t="shared" si="107"/>
        <v>0</v>
      </c>
      <c r="X330" s="128">
        <f t="shared" si="107"/>
        <v>0</v>
      </c>
      <c r="Y330" s="128">
        <f t="shared" si="107"/>
        <v>0</v>
      </c>
      <c r="Z330" s="128">
        <f t="shared" si="107"/>
        <v>0</v>
      </c>
      <c r="AA330" s="128">
        <f t="shared" si="107"/>
        <v>0</v>
      </c>
      <c r="AB330" s="128">
        <f t="shared" si="107"/>
        <v>0</v>
      </c>
      <c r="AC330" s="128">
        <f t="shared" si="107"/>
        <v>0</v>
      </c>
      <c r="AD330" s="128">
        <f t="shared" si="107"/>
        <v>0</v>
      </c>
      <c r="AE330" s="58">
        <f t="shared" si="106"/>
        <v>0</v>
      </c>
      <c r="AF330" s="58"/>
    </row>
    <row r="331" spans="1:32">
      <c r="A331" s="179">
        <v>1</v>
      </c>
      <c r="B331" s="180" t="s">
        <v>190</v>
      </c>
      <c r="C331" s="181" t="s">
        <v>851</v>
      </c>
      <c r="D331" s="181" t="s">
        <v>601</v>
      </c>
      <c r="E331" s="182">
        <v>40023</v>
      </c>
      <c r="F331" s="125">
        <v>42004</v>
      </c>
      <c r="G331" s="124">
        <v>42369</v>
      </c>
      <c r="H331" s="126">
        <f t="shared" ref="H331:I346" si="108">ROUND(((F331-E331)/365),1)</f>
        <v>5.4</v>
      </c>
      <c r="I331" s="126">
        <f t="shared" si="108"/>
        <v>1</v>
      </c>
      <c r="J331" s="126">
        <f t="shared" si="100"/>
        <v>5</v>
      </c>
      <c r="K331" s="185">
        <v>375000</v>
      </c>
      <c r="L331" s="184">
        <v>0.2</v>
      </c>
      <c r="M331" s="186">
        <v>375000</v>
      </c>
      <c r="N331" s="128">
        <f t="shared" si="101"/>
        <v>0</v>
      </c>
      <c r="O331" s="196"/>
      <c r="P331" s="130">
        <f t="shared" si="102"/>
        <v>375000</v>
      </c>
      <c r="Q331" s="128">
        <f t="shared" si="103"/>
        <v>0</v>
      </c>
      <c r="R331" s="128" t="s">
        <v>537</v>
      </c>
      <c r="S331" s="158"/>
      <c r="T331" s="128">
        <f t="shared" si="104"/>
        <v>0</v>
      </c>
      <c r="U331" s="128"/>
      <c r="V331" s="128">
        <f t="shared" si="107"/>
        <v>0</v>
      </c>
      <c r="W331" s="128">
        <f t="shared" si="107"/>
        <v>0</v>
      </c>
      <c r="X331" s="128">
        <f t="shared" si="107"/>
        <v>0</v>
      </c>
      <c r="Y331" s="128">
        <f t="shared" si="107"/>
        <v>0</v>
      </c>
      <c r="Z331" s="128">
        <f t="shared" si="107"/>
        <v>0</v>
      </c>
      <c r="AA331" s="128">
        <f t="shared" si="107"/>
        <v>0</v>
      </c>
      <c r="AB331" s="128">
        <f t="shared" si="107"/>
        <v>0</v>
      </c>
      <c r="AC331" s="128">
        <f t="shared" si="107"/>
        <v>0</v>
      </c>
      <c r="AD331" s="128">
        <f t="shared" si="107"/>
        <v>0</v>
      </c>
      <c r="AE331" s="58">
        <f t="shared" si="106"/>
        <v>0</v>
      </c>
      <c r="AF331" s="58"/>
    </row>
    <row r="332" spans="1:32">
      <c r="A332" s="179">
        <v>1</v>
      </c>
      <c r="B332" s="180" t="s">
        <v>5</v>
      </c>
      <c r="C332" s="181" t="s">
        <v>6</v>
      </c>
      <c r="D332" s="181" t="s">
        <v>601</v>
      </c>
      <c r="E332" s="182">
        <v>40190</v>
      </c>
      <c r="F332" s="125">
        <v>42004</v>
      </c>
      <c r="G332" s="124">
        <v>42369</v>
      </c>
      <c r="H332" s="126">
        <f t="shared" si="108"/>
        <v>5</v>
      </c>
      <c r="I332" s="126">
        <f t="shared" si="108"/>
        <v>1</v>
      </c>
      <c r="J332" s="126">
        <f t="shared" si="100"/>
        <v>5</v>
      </c>
      <c r="K332" s="185">
        <v>550000.19999999995</v>
      </c>
      <c r="L332" s="184">
        <v>0.2</v>
      </c>
      <c r="M332" s="186">
        <v>550000.19999999995</v>
      </c>
      <c r="N332" s="128">
        <v>0</v>
      </c>
      <c r="O332" s="196"/>
      <c r="P332" s="130">
        <f t="shared" si="102"/>
        <v>550000.19999999995</v>
      </c>
      <c r="Q332" s="128">
        <f t="shared" si="103"/>
        <v>0</v>
      </c>
      <c r="R332" s="128" t="s">
        <v>537</v>
      </c>
      <c r="S332" s="158"/>
      <c r="T332" s="128">
        <f t="shared" si="104"/>
        <v>0</v>
      </c>
      <c r="U332" s="128"/>
      <c r="V332" s="128">
        <f t="shared" si="107"/>
        <v>0</v>
      </c>
      <c r="W332" s="128">
        <f t="shared" si="107"/>
        <v>0</v>
      </c>
      <c r="X332" s="128">
        <f t="shared" si="107"/>
        <v>0</v>
      </c>
      <c r="Y332" s="128">
        <f t="shared" si="107"/>
        <v>0</v>
      </c>
      <c r="Z332" s="128">
        <f t="shared" si="107"/>
        <v>0</v>
      </c>
      <c r="AA332" s="128">
        <f t="shared" si="107"/>
        <v>0</v>
      </c>
      <c r="AB332" s="128">
        <f t="shared" si="107"/>
        <v>0</v>
      </c>
      <c r="AC332" s="128">
        <f t="shared" si="107"/>
        <v>0</v>
      </c>
      <c r="AD332" s="128">
        <f t="shared" si="107"/>
        <v>0</v>
      </c>
      <c r="AE332" s="58">
        <f t="shared" si="106"/>
        <v>0</v>
      </c>
      <c r="AF332" s="58"/>
    </row>
    <row r="333" spans="1:32">
      <c r="A333" s="179">
        <v>1</v>
      </c>
      <c r="B333" s="180" t="s">
        <v>7</v>
      </c>
      <c r="C333" s="181" t="s">
        <v>8</v>
      </c>
      <c r="D333" s="181" t="s">
        <v>538</v>
      </c>
      <c r="E333" s="182">
        <v>40204</v>
      </c>
      <c r="F333" s="125">
        <v>42004</v>
      </c>
      <c r="G333" s="124">
        <v>42369</v>
      </c>
      <c r="H333" s="126">
        <f t="shared" si="108"/>
        <v>4.9000000000000004</v>
      </c>
      <c r="I333" s="126">
        <f t="shared" si="108"/>
        <v>1</v>
      </c>
      <c r="J333" s="126">
        <f t="shared" si="100"/>
        <v>5</v>
      </c>
      <c r="K333" s="185">
        <v>300000</v>
      </c>
      <c r="L333" s="184">
        <v>0.2</v>
      </c>
      <c r="M333" s="186">
        <v>300000</v>
      </c>
      <c r="N333" s="128">
        <v>0</v>
      </c>
      <c r="O333" s="196"/>
      <c r="P333" s="130">
        <f t="shared" si="102"/>
        <v>300000</v>
      </c>
      <c r="Q333" s="128">
        <f t="shared" si="103"/>
        <v>0</v>
      </c>
      <c r="R333" s="128" t="s">
        <v>538</v>
      </c>
      <c r="S333" s="158"/>
      <c r="T333" s="128">
        <f t="shared" si="104"/>
        <v>0</v>
      </c>
      <c r="U333" s="128"/>
      <c r="V333" s="128">
        <f t="shared" si="107"/>
        <v>0</v>
      </c>
      <c r="W333" s="128">
        <f t="shared" si="107"/>
        <v>0</v>
      </c>
      <c r="X333" s="128">
        <f t="shared" si="107"/>
        <v>0</v>
      </c>
      <c r="Y333" s="128">
        <f t="shared" si="107"/>
        <v>0</v>
      </c>
      <c r="Z333" s="128">
        <f t="shared" si="107"/>
        <v>0</v>
      </c>
      <c r="AA333" s="128">
        <f t="shared" si="107"/>
        <v>0</v>
      </c>
      <c r="AB333" s="128">
        <f t="shared" si="107"/>
        <v>0</v>
      </c>
      <c r="AC333" s="128">
        <f t="shared" si="107"/>
        <v>0</v>
      </c>
      <c r="AD333" s="128">
        <f t="shared" si="107"/>
        <v>0</v>
      </c>
      <c r="AE333" s="58">
        <f t="shared" si="106"/>
        <v>0</v>
      </c>
      <c r="AF333" s="58"/>
    </row>
    <row r="334" spans="1:32">
      <c r="A334" s="179">
        <v>1</v>
      </c>
      <c r="B334" s="180" t="s">
        <v>9</v>
      </c>
      <c r="C334" s="181" t="s">
        <v>10</v>
      </c>
      <c r="D334" s="181" t="s">
        <v>538</v>
      </c>
      <c r="E334" s="182">
        <v>40445</v>
      </c>
      <c r="F334" s="125">
        <v>42004</v>
      </c>
      <c r="G334" s="124">
        <v>42369</v>
      </c>
      <c r="H334" s="126">
        <f t="shared" si="108"/>
        <v>4.3</v>
      </c>
      <c r="I334" s="126">
        <f t="shared" si="108"/>
        <v>1</v>
      </c>
      <c r="J334" s="126">
        <f t="shared" si="100"/>
        <v>5</v>
      </c>
      <c r="K334" s="185">
        <v>400000</v>
      </c>
      <c r="L334" s="184">
        <v>0.2</v>
      </c>
      <c r="M334" s="186">
        <v>400000</v>
      </c>
      <c r="N334" s="128">
        <v>0</v>
      </c>
      <c r="O334" s="196"/>
      <c r="P334" s="130">
        <f t="shared" si="102"/>
        <v>400000</v>
      </c>
      <c r="Q334" s="128">
        <f t="shared" si="103"/>
        <v>0</v>
      </c>
      <c r="R334" s="128" t="s">
        <v>538</v>
      </c>
      <c r="S334" s="158"/>
      <c r="T334" s="128">
        <f t="shared" si="104"/>
        <v>0</v>
      </c>
      <c r="U334" s="128"/>
      <c r="V334" s="128">
        <f t="shared" si="107"/>
        <v>0</v>
      </c>
      <c r="W334" s="128">
        <f t="shared" si="107"/>
        <v>0</v>
      </c>
      <c r="X334" s="128">
        <f t="shared" si="107"/>
        <v>0</v>
      </c>
      <c r="Y334" s="128">
        <f t="shared" si="107"/>
        <v>0</v>
      </c>
      <c r="Z334" s="128">
        <f t="shared" si="107"/>
        <v>0</v>
      </c>
      <c r="AA334" s="128">
        <f t="shared" si="107"/>
        <v>0</v>
      </c>
      <c r="AB334" s="128">
        <f t="shared" si="107"/>
        <v>0</v>
      </c>
      <c r="AC334" s="128">
        <f t="shared" si="107"/>
        <v>0</v>
      </c>
      <c r="AD334" s="128">
        <f t="shared" si="107"/>
        <v>0</v>
      </c>
      <c r="AE334" s="58">
        <f t="shared" si="106"/>
        <v>0</v>
      </c>
      <c r="AF334" s="58"/>
    </row>
    <row r="335" spans="1:32" ht="13.5" customHeight="1">
      <c r="A335" s="179">
        <v>1</v>
      </c>
      <c r="B335" s="180" t="s">
        <v>1082</v>
      </c>
      <c r="C335" s="181" t="s">
        <v>860</v>
      </c>
      <c r="D335" s="181" t="s">
        <v>601</v>
      </c>
      <c r="E335" s="182">
        <v>40561</v>
      </c>
      <c r="F335" s="182">
        <v>42004</v>
      </c>
      <c r="G335" s="423">
        <v>42369</v>
      </c>
      <c r="H335" s="183">
        <f t="shared" si="108"/>
        <v>4</v>
      </c>
      <c r="I335" s="183">
        <f t="shared" si="108"/>
        <v>1</v>
      </c>
      <c r="J335" s="183">
        <f t="shared" si="100"/>
        <v>5</v>
      </c>
      <c r="K335" s="185">
        <v>290000</v>
      </c>
      <c r="L335" s="184">
        <v>0.2</v>
      </c>
      <c r="M335" s="186">
        <v>290000</v>
      </c>
      <c r="N335" s="128">
        <v>0</v>
      </c>
      <c r="O335" s="196"/>
      <c r="P335" s="130">
        <f t="shared" si="102"/>
        <v>290000</v>
      </c>
      <c r="Q335" s="128">
        <f t="shared" si="103"/>
        <v>0</v>
      </c>
      <c r="R335" s="128" t="s">
        <v>537</v>
      </c>
      <c r="S335" s="158"/>
      <c r="T335" s="128">
        <f t="shared" si="104"/>
        <v>0</v>
      </c>
      <c r="U335" s="128"/>
      <c r="V335" s="128">
        <f t="shared" si="107"/>
        <v>0</v>
      </c>
      <c r="W335" s="128">
        <f t="shared" si="107"/>
        <v>0</v>
      </c>
      <c r="X335" s="128">
        <f t="shared" si="107"/>
        <v>0</v>
      </c>
      <c r="Y335" s="128">
        <f t="shared" si="107"/>
        <v>0</v>
      </c>
      <c r="Z335" s="128">
        <f t="shared" si="107"/>
        <v>0</v>
      </c>
      <c r="AA335" s="128">
        <f t="shared" si="107"/>
        <v>0</v>
      </c>
      <c r="AB335" s="128">
        <f t="shared" si="107"/>
        <v>0</v>
      </c>
      <c r="AC335" s="128">
        <f t="shared" si="107"/>
        <v>0</v>
      </c>
      <c r="AD335" s="128">
        <f t="shared" si="107"/>
        <v>0</v>
      </c>
      <c r="AE335" s="58">
        <f t="shared" si="106"/>
        <v>0</v>
      </c>
      <c r="AF335" s="58"/>
    </row>
    <row r="336" spans="1:32" ht="23.25" customHeight="1">
      <c r="A336" s="159">
        <v>1</v>
      </c>
      <c r="B336" s="121" t="s">
        <v>1083</v>
      </c>
      <c r="C336" s="123" t="s">
        <v>860</v>
      </c>
      <c r="D336" s="123" t="s">
        <v>601</v>
      </c>
      <c r="E336" s="125">
        <v>40604</v>
      </c>
      <c r="F336" s="125">
        <v>42004</v>
      </c>
      <c r="G336" s="124">
        <v>42369</v>
      </c>
      <c r="H336" s="126">
        <f t="shared" si="108"/>
        <v>3.8</v>
      </c>
      <c r="I336" s="126">
        <f t="shared" si="108"/>
        <v>1</v>
      </c>
      <c r="J336" s="126">
        <f t="shared" si="100"/>
        <v>5</v>
      </c>
      <c r="K336" s="130">
        <v>767000</v>
      </c>
      <c r="L336" s="160">
        <v>0.2</v>
      </c>
      <c r="M336" s="131">
        <v>736320</v>
      </c>
      <c r="N336" s="128">
        <v>30680</v>
      </c>
      <c r="O336" s="128"/>
      <c r="P336" s="130">
        <f t="shared" si="102"/>
        <v>767000</v>
      </c>
      <c r="Q336" s="128">
        <f t="shared" si="103"/>
        <v>0</v>
      </c>
      <c r="R336" s="128" t="s">
        <v>537</v>
      </c>
      <c r="S336" s="158"/>
      <c r="T336" s="128">
        <f t="shared" si="104"/>
        <v>0</v>
      </c>
      <c r="U336" s="128"/>
      <c r="V336" s="128">
        <f t="shared" si="107"/>
        <v>0</v>
      </c>
      <c r="W336" s="128">
        <f t="shared" si="107"/>
        <v>0</v>
      </c>
      <c r="X336" s="128">
        <f t="shared" si="107"/>
        <v>0</v>
      </c>
      <c r="Y336" s="128">
        <f t="shared" si="107"/>
        <v>0</v>
      </c>
      <c r="Z336" s="128">
        <f t="shared" si="107"/>
        <v>0</v>
      </c>
      <c r="AA336" s="128">
        <f t="shared" si="107"/>
        <v>30680</v>
      </c>
      <c r="AB336" s="128">
        <f t="shared" si="107"/>
        <v>0</v>
      </c>
      <c r="AC336" s="128">
        <f t="shared" si="107"/>
        <v>0</v>
      </c>
      <c r="AD336" s="128">
        <f t="shared" si="107"/>
        <v>0</v>
      </c>
      <c r="AE336" s="58">
        <f t="shared" si="106"/>
        <v>30680</v>
      </c>
      <c r="AF336" s="58"/>
    </row>
    <row r="337" spans="1:32">
      <c r="A337" s="159">
        <v>1</v>
      </c>
      <c r="B337" s="121" t="s">
        <v>1084</v>
      </c>
      <c r="C337" s="123" t="s">
        <v>860</v>
      </c>
      <c r="D337" s="123" t="s">
        <v>601</v>
      </c>
      <c r="E337" s="125">
        <v>40864</v>
      </c>
      <c r="F337" s="125">
        <v>42004</v>
      </c>
      <c r="G337" s="124">
        <v>42369</v>
      </c>
      <c r="H337" s="126">
        <f t="shared" si="108"/>
        <v>3.1</v>
      </c>
      <c r="I337" s="126">
        <f t="shared" si="108"/>
        <v>1</v>
      </c>
      <c r="J337" s="126">
        <f t="shared" si="100"/>
        <v>5</v>
      </c>
      <c r="K337" s="130">
        <v>894720</v>
      </c>
      <c r="L337" s="160">
        <v>0.2</v>
      </c>
      <c r="M337" s="131">
        <v>733670.40000000002</v>
      </c>
      <c r="N337" s="128">
        <v>161050</v>
      </c>
      <c r="O337" s="128"/>
      <c r="P337" s="130">
        <f t="shared" si="102"/>
        <v>894720.4</v>
      </c>
      <c r="Q337" s="128">
        <f t="shared" si="103"/>
        <v>-0.40000000002328306</v>
      </c>
      <c r="R337" s="128" t="s">
        <v>537</v>
      </c>
      <c r="S337" s="158"/>
      <c r="T337" s="128">
        <f t="shared" si="104"/>
        <v>0</v>
      </c>
      <c r="U337" s="128"/>
      <c r="V337" s="128">
        <f t="shared" si="107"/>
        <v>0</v>
      </c>
      <c r="W337" s="128">
        <f t="shared" si="107"/>
        <v>0</v>
      </c>
      <c r="X337" s="128">
        <f t="shared" si="107"/>
        <v>0</v>
      </c>
      <c r="Y337" s="128">
        <f t="shared" si="107"/>
        <v>0</v>
      </c>
      <c r="Z337" s="128">
        <f t="shared" si="107"/>
        <v>0</v>
      </c>
      <c r="AA337" s="128">
        <f t="shared" si="107"/>
        <v>161050</v>
      </c>
      <c r="AB337" s="128">
        <f t="shared" si="107"/>
        <v>0</v>
      </c>
      <c r="AC337" s="128">
        <f t="shared" si="107"/>
        <v>0</v>
      </c>
      <c r="AD337" s="128">
        <f t="shared" si="107"/>
        <v>0</v>
      </c>
      <c r="AE337" s="58">
        <f t="shared" si="106"/>
        <v>161050</v>
      </c>
      <c r="AF337" s="58"/>
    </row>
    <row r="338" spans="1:32">
      <c r="A338" s="159">
        <v>1</v>
      </c>
      <c r="B338" s="121" t="s">
        <v>1085</v>
      </c>
      <c r="C338" s="123" t="s">
        <v>860</v>
      </c>
      <c r="D338" s="123" t="s">
        <v>538</v>
      </c>
      <c r="E338" s="125">
        <v>40890</v>
      </c>
      <c r="F338" s="125">
        <v>42004</v>
      </c>
      <c r="G338" s="124">
        <v>42369</v>
      </c>
      <c r="H338" s="126">
        <f t="shared" si="108"/>
        <v>3.1</v>
      </c>
      <c r="I338" s="126">
        <f t="shared" si="108"/>
        <v>1</v>
      </c>
      <c r="J338" s="126">
        <f t="shared" si="100"/>
        <v>5</v>
      </c>
      <c r="K338" s="130">
        <v>1000000</v>
      </c>
      <c r="L338" s="160">
        <v>0.2</v>
      </c>
      <c r="M338" s="131">
        <v>800000</v>
      </c>
      <c r="N338" s="128">
        <f t="shared" si="101"/>
        <v>200000</v>
      </c>
      <c r="O338" s="128"/>
      <c r="P338" s="130">
        <f t="shared" si="102"/>
        <v>1000000</v>
      </c>
      <c r="Q338" s="128">
        <f t="shared" si="103"/>
        <v>0</v>
      </c>
      <c r="R338" s="128" t="s">
        <v>538</v>
      </c>
      <c r="S338" s="158"/>
      <c r="T338" s="128">
        <f t="shared" si="104"/>
        <v>200000</v>
      </c>
      <c r="U338" s="128"/>
      <c r="V338" s="128">
        <f t="shared" si="107"/>
        <v>0</v>
      </c>
      <c r="W338" s="128">
        <f t="shared" si="107"/>
        <v>0</v>
      </c>
      <c r="X338" s="128">
        <f t="shared" si="107"/>
        <v>0</v>
      </c>
      <c r="Y338" s="128">
        <f t="shared" si="107"/>
        <v>0</v>
      </c>
      <c r="Z338" s="128">
        <f t="shared" si="107"/>
        <v>0</v>
      </c>
      <c r="AA338" s="128">
        <f t="shared" si="107"/>
        <v>0</v>
      </c>
      <c r="AB338" s="128">
        <f t="shared" si="107"/>
        <v>0</v>
      </c>
      <c r="AC338" s="128">
        <f t="shared" si="107"/>
        <v>0</v>
      </c>
      <c r="AD338" s="128">
        <f t="shared" si="107"/>
        <v>0</v>
      </c>
      <c r="AE338" s="58">
        <f t="shared" si="106"/>
        <v>200000</v>
      </c>
      <c r="AF338" s="58"/>
    </row>
    <row r="339" spans="1:32" ht="9" customHeight="1">
      <c r="A339" s="159">
        <v>1</v>
      </c>
      <c r="B339" s="121" t="s">
        <v>1086</v>
      </c>
      <c r="C339" s="123" t="s">
        <v>1075</v>
      </c>
      <c r="D339" s="123" t="s">
        <v>456</v>
      </c>
      <c r="E339" s="125">
        <v>40908</v>
      </c>
      <c r="F339" s="125">
        <v>42004</v>
      </c>
      <c r="G339" s="124">
        <v>42369</v>
      </c>
      <c r="H339" s="126">
        <f t="shared" si="108"/>
        <v>3</v>
      </c>
      <c r="I339" s="126">
        <f t="shared" si="108"/>
        <v>1</v>
      </c>
      <c r="J339" s="126">
        <f t="shared" si="100"/>
        <v>5</v>
      </c>
      <c r="K339" s="130">
        <v>3081672</v>
      </c>
      <c r="L339" s="160">
        <v>0.2</v>
      </c>
      <c r="M339" s="131">
        <v>2465337.6</v>
      </c>
      <c r="N339" s="128">
        <f t="shared" si="101"/>
        <v>616334.4</v>
      </c>
      <c r="O339" s="128"/>
      <c r="P339" s="130">
        <f t="shared" si="102"/>
        <v>3081672</v>
      </c>
      <c r="Q339" s="128">
        <f t="shared" si="103"/>
        <v>0</v>
      </c>
      <c r="R339" s="128" t="s">
        <v>456</v>
      </c>
      <c r="S339" s="158"/>
      <c r="T339" s="128">
        <f t="shared" si="104"/>
        <v>0</v>
      </c>
      <c r="U339" s="128"/>
      <c r="V339" s="128">
        <f t="shared" si="107"/>
        <v>0</v>
      </c>
      <c r="W339" s="128">
        <f t="shared" si="107"/>
        <v>0</v>
      </c>
      <c r="X339" s="128">
        <f t="shared" si="107"/>
        <v>0</v>
      </c>
      <c r="Y339" s="128">
        <f t="shared" si="107"/>
        <v>0</v>
      </c>
      <c r="Z339" s="128">
        <f t="shared" si="107"/>
        <v>0</v>
      </c>
      <c r="AA339" s="128">
        <f t="shared" si="107"/>
        <v>0</v>
      </c>
      <c r="AB339" s="128">
        <f t="shared" si="107"/>
        <v>616334.4</v>
      </c>
      <c r="AC339" s="128">
        <f t="shared" si="107"/>
        <v>0</v>
      </c>
      <c r="AD339" s="128">
        <f t="shared" si="107"/>
        <v>0</v>
      </c>
      <c r="AE339" s="58">
        <f t="shared" si="106"/>
        <v>616334.4</v>
      </c>
      <c r="AF339" s="58"/>
    </row>
    <row r="340" spans="1:32" ht="9" customHeight="1">
      <c r="A340" s="179">
        <v>1</v>
      </c>
      <c r="B340" s="180" t="s">
        <v>1137</v>
      </c>
      <c r="C340" s="181" t="s">
        <v>860</v>
      </c>
      <c r="D340" s="181" t="s">
        <v>601</v>
      </c>
      <c r="E340" s="182">
        <v>40968</v>
      </c>
      <c r="F340" s="182">
        <v>42004</v>
      </c>
      <c r="G340" s="423">
        <v>42369</v>
      </c>
      <c r="H340" s="183">
        <f t="shared" si="108"/>
        <v>2.8</v>
      </c>
      <c r="I340" s="183">
        <f t="shared" si="108"/>
        <v>1</v>
      </c>
      <c r="J340" s="183">
        <f t="shared" si="100"/>
        <v>5</v>
      </c>
      <c r="K340" s="185">
        <f>199000+316250</f>
        <v>515250</v>
      </c>
      <c r="L340" s="184">
        <v>0.2</v>
      </c>
      <c r="M340" s="186">
        <v>370980</v>
      </c>
      <c r="N340" s="196">
        <f t="shared" si="101"/>
        <v>103050</v>
      </c>
      <c r="O340" s="196"/>
      <c r="P340" s="185">
        <f t="shared" si="102"/>
        <v>474030</v>
      </c>
      <c r="Q340" s="196">
        <f t="shared" si="103"/>
        <v>41220</v>
      </c>
      <c r="R340" s="196" t="s">
        <v>537</v>
      </c>
      <c r="S340" s="158"/>
      <c r="T340" s="128">
        <f t="shared" si="104"/>
        <v>0</v>
      </c>
      <c r="U340" s="128"/>
      <c r="V340" s="128">
        <f t="shared" si="107"/>
        <v>0</v>
      </c>
      <c r="W340" s="128">
        <f t="shared" si="107"/>
        <v>0</v>
      </c>
      <c r="X340" s="128">
        <f t="shared" si="107"/>
        <v>0</v>
      </c>
      <c r="Y340" s="128">
        <f t="shared" si="107"/>
        <v>0</v>
      </c>
      <c r="Z340" s="128">
        <f t="shared" si="107"/>
        <v>0</v>
      </c>
      <c r="AA340" s="128">
        <f t="shared" si="107"/>
        <v>103050</v>
      </c>
      <c r="AB340" s="128">
        <f t="shared" si="107"/>
        <v>0</v>
      </c>
      <c r="AC340" s="128">
        <f t="shared" si="107"/>
        <v>0</v>
      </c>
      <c r="AD340" s="128">
        <f t="shared" si="107"/>
        <v>0</v>
      </c>
      <c r="AE340" s="58">
        <f t="shared" si="106"/>
        <v>103050</v>
      </c>
      <c r="AF340" s="58"/>
    </row>
    <row r="341" spans="1:32" ht="9" customHeight="1">
      <c r="A341" s="179">
        <v>1</v>
      </c>
      <c r="B341" s="180" t="s">
        <v>1205</v>
      </c>
      <c r="C341" s="181" t="s">
        <v>860</v>
      </c>
      <c r="D341" s="181" t="s">
        <v>538</v>
      </c>
      <c r="E341" s="182">
        <v>41122</v>
      </c>
      <c r="F341" s="182">
        <v>42004</v>
      </c>
      <c r="G341" s="423">
        <v>42369</v>
      </c>
      <c r="H341" s="183">
        <f t="shared" si="108"/>
        <v>2.4</v>
      </c>
      <c r="I341" s="183">
        <f t="shared" si="108"/>
        <v>1</v>
      </c>
      <c r="J341" s="183">
        <f t="shared" si="100"/>
        <v>5</v>
      </c>
      <c r="K341" s="185">
        <f>1148577.41+437120+120000</f>
        <v>1705697.41</v>
      </c>
      <c r="L341" s="184">
        <v>0.2</v>
      </c>
      <c r="M341" s="186">
        <v>955190.54960000003</v>
      </c>
      <c r="N341" s="196">
        <f t="shared" si="101"/>
        <v>341139.48200000002</v>
      </c>
      <c r="O341" s="196"/>
      <c r="P341" s="185">
        <f t="shared" si="102"/>
        <v>1296330.0316000001</v>
      </c>
      <c r="Q341" s="196">
        <f t="shared" si="103"/>
        <v>409367.37839999981</v>
      </c>
      <c r="R341" s="196" t="s">
        <v>538</v>
      </c>
      <c r="S341" s="158"/>
      <c r="T341" s="128">
        <f t="shared" si="104"/>
        <v>341139.48200000002</v>
      </c>
      <c r="U341" s="128"/>
      <c r="V341" s="128">
        <f t="shared" si="107"/>
        <v>0</v>
      </c>
      <c r="W341" s="128">
        <f t="shared" si="107"/>
        <v>0</v>
      </c>
      <c r="X341" s="128">
        <f t="shared" si="107"/>
        <v>0</v>
      </c>
      <c r="Y341" s="128">
        <f t="shared" si="107"/>
        <v>0</v>
      </c>
      <c r="Z341" s="128">
        <f t="shared" si="107"/>
        <v>0</v>
      </c>
      <c r="AA341" s="128">
        <f t="shared" si="107"/>
        <v>0</v>
      </c>
      <c r="AB341" s="128">
        <f t="shared" si="107"/>
        <v>0</v>
      </c>
      <c r="AC341" s="128">
        <f t="shared" si="107"/>
        <v>0</v>
      </c>
      <c r="AD341" s="128">
        <f t="shared" si="107"/>
        <v>0</v>
      </c>
      <c r="AE341" s="58">
        <f t="shared" si="106"/>
        <v>341139.48200000002</v>
      </c>
      <c r="AF341" s="58"/>
    </row>
    <row r="342" spans="1:32" ht="9" customHeight="1">
      <c r="A342" s="179">
        <v>3</v>
      </c>
      <c r="B342" s="180" t="s">
        <v>1138</v>
      </c>
      <c r="C342" s="181" t="s">
        <v>860</v>
      </c>
      <c r="D342" s="181" t="s">
        <v>842</v>
      </c>
      <c r="E342" s="182">
        <v>41134</v>
      </c>
      <c r="F342" s="182">
        <v>42004</v>
      </c>
      <c r="G342" s="423">
        <v>42369</v>
      </c>
      <c r="H342" s="183">
        <f t="shared" si="108"/>
        <v>2.4</v>
      </c>
      <c r="I342" s="183">
        <f t="shared" si="108"/>
        <v>1</v>
      </c>
      <c r="J342" s="183">
        <f t="shared" si="100"/>
        <v>5</v>
      </c>
      <c r="K342" s="185">
        <v>8496500</v>
      </c>
      <c r="L342" s="184">
        <v>0.2</v>
      </c>
      <c r="M342" s="186">
        <v>4758040</v>
      </c>
      <c r="N342" s="196">
        <f t="shared" si="101"/>
        <v>1699300</v>
      </c>
      <c r="O342" s="196"/>
      <c r="P342" s="185">
        <f t="shared" si="102"/>
        <v>6457340</v>
      </c>
      <c r="Q342" s="196">
        <f t="shared" si="103"/>
        <v>2039160</v>
      </c>
      <c r="R342" s="507" t="s">
        <v>842</v>
      </c>
      <c r="S342" s="158"/>
      <c r="T342" s="128">
        <f>+N342*(2/3)</f>
        <v>1132866.6666666665</v>
      </c>
      <c r="U342" s="128"/>
      <c r="V342" s="128">
        <f>+N342*(0.333333333333333)</f>
        <v>566433.33333333326</v>
      </c>
      <c r="W342" s="128">
        <f t="shared" si="107"/>
        <v>0</v>
      </c>
      <c r="X342" s="128">
        <f t="shared" si="107"/>
        <v>0</v>
      </c>
      <c r="Y342" s="128">
        <f t="shared" si="107"/>
        <v>0</v>
      </c>
      <c r="Z342" s="128">
        <f t="shared" si="107"/>
        <v>0</v>
      </c>
      <c r="AA342" s="128">
        <f t="shared" si="107"/>
        <v>0</v>
      </c>
      <c r="AB342" s="128">
        <f t="shared" si="107"/>
        <v>0</v>
      </c>
      <c r="AC342" s="128">
        <f t="shared" si="107"/>
        <v>0</v>
      </c>
      <c r="AD342" s="128">
        <f t="shared" si="107"/>
        <v>0</v>
      </c>
      <c r="AE342" s="58">
        <f t="shared" si="106"/>
        <v>1699299.9999999998</v>
      </c>
      <c r="AF342" s="58"/>
    </row>
    <row r="343" spans="1:32" ht="9" customHeight="1">
      <c r="A343" s="179">
        <v>1</v>
      </c>
      <c r="B343" s="180" t="s">
        <v>1206</v>
      </c>
      <c r="C343" s="181" t="s">
        <v>860</v>
      </c>
      <c r="D343" s="181" t="s">
        <v>601</v>
      </c>
      <c r="E343" s="182">
        <v>41346</v>
      </c>
      <c r="F343" s="182">
        <v>42004</v>
      </c>
      <c r="G343" s="423">
        <v>42369</v>
      </c>
      <c r="H343" s="183">
        <f t="shared" si="108"/>
        <v>1.8</v>
      </c>
      <c r="I343" s="183">
        <f t="shared" si="108"/>
        <v>1</v>
      </c>
      <c r="J343" s="183">
        <f t="shared" si="100"/>
        <v>5</v>
      </c>
      <c r="K343" s="185">
        <v>410000</v>
      </c>
      <c r="L343" s="184">
        <v>0.2</v>
      </c>
      <c r="M343" s="186">
        <v>147600</v>
      </c>
      <c r="N343" s="196">
        <f t="shared" si="101"/>
        <v>82000</v>
      </c>
      <c r="O343" s="196"/>
      <c r="P343" s="185">
        <f t="shared" si="102"/>
        <v>229600</v>
      </c>
      <c r="Q343" s="196">
        <f t="shared" si="103"/>
        <v>180400</v>
      </c>
      <c r="R343" s="196" t="s">
        <v>537</v>
      </c>
      <c r="S343" s="158"/>
      <c r="T343" s="128">
        <f t="shared" ref="T343:T359" si="109">IF(ISNA(INDEX(coefficient,MATCH($R343,postes,0),MATCH(T$19,centres,0))),0,(INDEX(coefficient,MATCH($R343,postes,0),MATCH(T$19,centres,0))*$N343))</f>
        <v>0</v>
      </c>
      <c r="U343" s="128"/>
      <c r="V343" s="128">
        <f t="shared" ref="V343:AD359" si="110">IF(ISNA(INDEX(coefficient,MATCH($R343,postes,0),MATCH(V$19,centres,0))),0,(INDEX(coefficient,MATCH($R343,postes,0),MATCH(V$19,centres,0))*$N343))</f>
        <v>0</v>
      </c>
      <c r="W343" s="128">
        <f t="shared" si="110"/>
        <v>0</v>
      </c>
      <c r="X343" s="128">
        <f t="shared" si="110"/>
        <v>0</v>
      </c>
      <c r="Y343" s="128">
        <f t="shared" si="110"/>
        <v>0</v>
      </c>
      <c r="Z343" s="128">
        <f t="shared" si="110"/>
        <v>0</v>
      </c>
      <c r="AA343" s="128">
        <f t="shared" si="110"/>
        <v>82000</v>
      </c>
      <c r="AB343" s="128">
        <f t="shared" si="110"/>
        <v>0</v>
      </c>
      <c r="AC343" s="128">
        <f t="shared" si="110"/>
        <v>0</v>
      </c>
      <c r="AD343" s="128">
        <f t="shared" si="110"/>
        <v>0</v>
      </c>
      <c r="AE343" s="58">
        <f t="shared" si="106"/>
        <v>82000</v>
      </c>
      <c r="AF343" s="58"/>
    </row>
    <row r="344" spans="1:32" ht="9" customHeight="1">
      <c r="A344" s="179">
        <v>1</v>
      </c>
      <c r="B344" s="180" t="s">
        <v>1207</v>
      </c>
      <c r="C344" s="181" t="s">
        <v>1208</v>
      </c>
      <c r="D344" s="181" t="s">
        <v>601</v>
      </c>
      <c r="E344" s="182">
        <v>41420</v>
      </c>
      <c r="F344" s="182">
        <v>42004</v>
      </c>
      <c r="G344" s="423">
        <v>42369</v>
      </c>
      <c r="H344" s="183">
        <f t="shared" si="108"/>
        <v>1.6</v>
      </c>
      <c r="I344" s="183">
        <f t="shared" si="108"/>
        <v>1</v>
      </c>
      <c r="J344" s="183">
        <f t="shared" si="100"/>
        <v>5</v>
      </c>
      <c r="K344" s="185">
        <v>3372020.4</v>
      </c>
      <c r="L344" s="184">
        <v>0.2</v>
      </c>
      <c r="M344" s="186">
        <v>1079046.5280000002</v>
      </c>
      <c r="N344" s="196">
        <f t="shared" si="101"/>
        <v>674404.08000000007</v>
      </c>
      <c r="O344" s="196"/>
      <c r="P344" s="185">
        <f t="shared" si="102"/>
        <v>1753450.6080000002</v>
      </c>
      <c r="Q344" s="196">
        <f t="shared" si="103"/>
        <v>1618569.7919999997</v>
      </c>
      <c r="R344" s="196" t="s">
        <v>537</v>
      </c>
      <c r="S344" s="158"/>
      <c r="T344" s="128">
        <f t="shared" si="109"/>
        <v>0</v>
      </c>
      <c r="U344" s="128"/>
      <c r="V344" s="128">
        <f t="shared" si="110"/>
        <v>0</v>
      </c>
      <c r="W344" s="128">
        <f t="shared" si="110"/>
        <v>0</v>
      </c>
      <c r="X344" s="128">
        <f t="shared" si="110"/>
        <v>0</v>
      </c>
      <c r="Y344" s="128">
        <f t="shared" si="110"/>
        <v>0</v>
      </c>
      <c r="Z344" s="128">
        <f t="shared" si="110"/>
        <v>0</v>
      </c>
      <c r="AA344" s="128">
        <f t="shared" si="110"/>
        <v>674404.08000000007</v>
      </c>
      <c r="AB344" s="128">
        <f t="shared" si="110"/>
        <v>0</v>
      </c>
      <c r="AC344" s="128">
        <f t="shared" si="110"/>
        <v>0</v>
      </c>
      <c r="AD344" s="128">
        <f t="shared" si="110"/>
        <v>0</v>
      </c>
      <c r="AE344" s="58">
        <f t="shared" si="106"/>
        <v>674404.08000000007</v>
      </c>
      <c r="AF344" s="58"/>
    </row>
    <row r="345" spans="1:32" ht="9" customHeight="1">
      <c r="A345" s="179">
        <v>1</v>
      </c>
      <c r="B345" s="180" t="s">
        <v>1209</v>
      </c>
      <c r="C345" s="181" t="s">
        <v>860</v>
      </c>
      <c r="D345" s="181" t="s">
        <v>538</v>
      </c>
      <c r="E345" s="182">
        <v>41467</v>
      </c>
      <c r="F345" s="182">
        <v>42004</v>
      </c>
      <c r="G345" s="423">
        <v>42369</v>
      </c>
      <c r="H345" s="183">
        <f t="shared" si="108"/>
        <v>1.5</v>
      </c>
      <c r="I345" s="183">
        <f t="shared" si="108"/>
        <v>1</v>
      </c>
      <c r="J345" s="183">
        <f t="shared" si="100"/>
        <v>5</v>
      </c>
      <c r="K345" s="185">
        <v>1213866.67</v>
      </c>
      <c r="L345" s="184">
        <v>0.2</v>
      </c>
      <c r="M345" s="186">
        <v>364160.00099999999</v>
      </c>
      <c r="N345" s="196">
        <f t="shared" si="101"/>
        <v>242773.334</v>
      </c>
      <c r="O345" s="196"/>
      <c r="P345" s="185">
        <f t="shared" si="102"/>
        <v>606933.33499999996</v>
      </c>
      <c r="Q345" s="196">
        <f t="shared" si="103"/>
        <v>606933.33499999996</v>
      </c>
      <c r="R345" s="196" t="s">
        <v>538</v>
      </c>
      <c r="S345" s="158"/>
      <c r="T345" s="128">
        <f t="shared" si="109"/>
        <v>242773.334</v>
      </c>
      <c r="U345" s="128"/>
      <c r="V345" s="128">
        <f t="shared" si="110"/>
        <v>0</v>
      </c>
      <c r="W345" s="128">
        <f t="shared" si="110"/>
        <v>0</v>
      </c>
      <c r="X345" s="128">
        <f t="shared" si="110"/>
        <v>0</v>
      </c>
      <c r="Y345" s="128">
        <f t="shared" si="110"/>
        <v>0</v>
      </c>
      <c r="Z345" s="128">
        <f t="shared" si="110"/>
        <v>0</v>
      </c>
      <c r="AA345" s="128">
        <f t="shared" si="110"/>
        <v>0</v>
      </c>
      <c r="AB345" s="128">
        <f t="shared" si="110"/>
        <v>0</v>
      </c>
      <c r="AC345" s="128">
        <f t="shared" si="110"/>
        <v>0</v>
      </c>
      <c r="AD345" s="128">
        <f t="shared" si="110"/>
        <v>0</v>
      </c>
      <c r="AE345" s="58">
        <f t="shared" si="106"/>
        <v>242773.334</v>
      </c>
      <c r="AF345" s="58"/>
    </row>
    <row r="346" spans="1:32">
      <c r="A346" s="179">
        <v>1</v>
      </c>
      <c r="B346" s="180" t="s">
        <v>1210</v>
      </c>
      <c r="C346" s="181" t="s">
        <v>860</v>
      </c>
      <c r="D346" s="181" t="s">
        <v>601</v>
      </c>
      <c r="E346" s="182">
        <v>41479</v>
      </c>
      <c r="F346" s="182">
        <v>42004</v>
      </c>
      <c r="G346" s="423">
        <v>42369</v>
      </c>
      <c r="H346" s="183">
        <f t="shared" si="108"/>
        <v>1.4</v>
      </c>
      <c r="I346" s="183">
        <f t="shared" si="108"/>
        <v>1</v>
      </c>
      <c r="J346" s="183">
        <f t="shared" si="100"/>
        <v>5</v>
      </c>
      <c r="K346" s="185">
        <v>756000</v>
      </c>
      <c r="L346" s="184">
        <v>0.2</v>
      </c>
      <c r="M346" s="186">
        <v>211680</v>
      </c>
      <c r="N346" s="196">
        <f t="shared" si="101"/>
        <v>151200</v>
      </c>
      <c r="O346" s="196"/>
      <c r="P346" s="185">
        <f t="shared" si="102"/>
        <v>362880</v>
      </c>
      <c r="Q346" s="196">
        <f t="shared" si="103"/>
        <v>393120</v>
      </c>
      <c r="R346" s="196" t="s">
        <v>537</v>
      </c>
      <c r="S346" s="158"/>
      <c r="T346" s="128">
        <f t="shared" si="109"/>
        <v>0</v>
      </c>
      <c r="U346" s="128"/>
      <c r="V346" s="128">
        <f t="shared" si="110"/>
        <v>0</v>
      </c>
      <c r="W346" s="128">
        <f t="shared" si="110"/>
        <v>0</v>
      </c>
      <c r="X346" s="128">
        <f t="shared" si="110"/>
        <v>0</v>
      </c>
      <c r="Y346" s="128">
        <f t="shared" si="110"/>
        <v>0</v>
      </c>
      <c r="Z346" s="128">
        <f t="shared" si="110"/>
        <v>0</v>
      </c>
      <c r="AA346" s="128">
        <f t="shared" si="110"/>
        <v>151200</v>
      </c>
      <c r="AB346" s="128">
        <f t="shared" si="110"/>
        <v>0</v>
      </c>
      <c r="AC346" s="128">
        <f t="shared" si="110"/>
        <v>0</v>
      </c>
      <c r="AD346" s="128">
        <f t="shared" si="110"/>
        <v>0</v>
      </c>
      <c r="AE346" s="58">
        <f t="shared" si="106"/>
        <v>151200</v>
      </c>
      <c r="AF346" s="58"/>
    </row>
    <row r="347" spans="1:32">
      <c r="A347" s="179"/>
      <c r="B347" s="180" t="s">
        <v>1257</v>
      </c>
      <c r="C347" s="181" t="s">
        <v>860</v>
      </c>
      <c r="D347" s="181" t="s">
        <v>538</v>
      </c>
      <c r="E347" s="182">
        <v>41701</v>
      </c>
      <c r="F347" s="182">
        <v>42004</v>
      </c>
      <c r="G347" s="423">
        <v>42369</v>
      </c>
      <c r="H347" s="183">
        <f t="shared" ref="H347:I359" si="111">ROUND(((F347-E347)/365),1)</f>
        <v>0.8</v>
      </c>
      <c r="I347" s="183">
        <f t="shared" si="111"/>
        <v>1</v>
      </c>
      <c r="J347" s="183">
        <f t="shared" si="100"/>
        <v>5</v>
      </c>
      <c r="K347" s="185">
        <v>1838500</v>
      </c>
      <c r="L347" s="184">
        <v>0.2</v>
      </c>
      <c r="M347" s="186">
        <v>294160</v>
      </c>
      <c r="N347" s="196">
        <f t="shared" si="101"/>
        <v>367700</v>
      </c>
      <c r="O347" s="196"/>
      <c r="P347" s="185">
        <f t="shared" si="102"/>
        <v>661860</v>
      </c>
      <c r="Q347" s="196">
        <f t="shared" si="103"/>
        <v>1176640</v>
      </c>
      <c r="R347" s="196" t="s">
        <v>538</v>
      </c>
      <c r="S347" s="158"/>
      <c r="T347" s="128">
        <f t="shared" si="109"/>
        <v>367700</v>
      </c>
      <c r="U347" s="128"/>
      <c r="V347" s="128">
        <f t="shared" si="110"/>
        <v>0</v>
      </c>
      <c r="W347" s="128">
        <f t="shared" si="110"/>
        <v>0</v>
      </c>
      <c r="X347" s="128">
        <f t="shared" si="110"/>
        <v>0</v>
      </c>
      <c r="Y347" s="128">
        <f t="shared" si="110"/>
        <v>0</v>
      </c>
      <c r="Z347" s="128">
        <f t="shared" si="110"/>
        <v>0</v>
      </c>
      <c r="AA347" s="128">
        <f t="shared" si="110"/>
        <v>0</v>
      </c>
      <c r="AB347" s="128">
        <f t="shared" si="110"/>
        <v>0</v>
      </c>
      <c r="AC347" s="128">
        <f t="shared" si="110"/>
        <v>0</v>
      </c>
      <c r="AD347" s="128">
        <f t="shared" si="110"/>
        <v>0</v>
      </c>
      <c r="AE347" s="58">
        <f t="shared" si="106"/>
        <v>367700</v>
      </c>
      <c r="AF347" s="58"/>
    </row>
    <row r="348" spans="1:32">
      <c r="A348" s="179">
        <v>1</v>
      </c>
      <c r="B348" s="180" t="s">
        <v>1258</v>
      </c>
      <c r="C348" s="181" t="s">
        <v>860</v>
      </c>
      <c r="D348" s="181" t="s">
        <v>537</v>
      </c>
      <c r="E348" s="182">
        <v>41717</v>
      </c>
      <c r="F348" s="182">
        <v>42004</v>
      </c>
      <c r="G348" s="423">
        <v>42369</v>
      </c>
      <c r="H348" s="183">
        <f t="shared" si="111"/>
        <v>0.8</v>
      </c>
      <c r="I348" s="183">
        <f t="shared" si="111"/>
        <v>1</v>
      </c>
      <c r="J348" s="183">
        <f t="shared" si="100"/>
        <v>5</v>
      </c>
      <c r="K348" s="185">
        <v>355000</v>
      </c>
      <c r="L348" s="184">
        <v>0.2</v>
      </c>
      <c r="M348" s="186">
        <v>56800</v>
      </c>
      <c r="N348" s="196">
        <f t="shared" si="101"/>
        <v>71000</v>
      </c>
      <c r="O348" s="196"/>
      <c r="P348" s="185">
        <f t="shared" si="102"/>
        <v>127800</v>
      </c>
      <c r="Q348" s="196">
        <f t="shared" si="103"/>
        <v>227200</v>
      </c>
      <c r="R348" s="196" t="str">
        <f>D348</f>
        <v>TANA</v>
      </c>
      <c r="S348" s="158"/>
      <c r="T348" s="128">
        <f t="shared" si="109"/>
        <v>0</v>
      </c>
      <c r="U348" s="128"/>
      <c r="V348" s="128">
        <f t="shared" si="110"/>
        <v>0</v>
      </c>
      <c r="W348" s="128">
        <f t="shared" si="110"/>
        <v>0</v>
      </c>
      <c r="X348" s="128">
        <f t="shared" si="110"/>
        <v>0</v>
      </c>
      <c r="Y348" s="128">
        <f t="shared" si="110"/>
        <v>0</v>
      </c>
      <c r="Z348" s="128">
        <f t="shared" si="110"/>
        <v>0</v>
      </c>
      <c r="AA348" s="128">
        <f t="shared" si="110"/>
        <v>71000</v>
      </c>
      <c r="AB348" s="128">
        <f t="shared" si="110"/>
        <v>0</v>
      </c>
      <c r="AC348" s="128">
        <f t="shared" si="110"/>
        <v>0</v>
      </c>
      <c r="AD348" s="128">
        <f t="shared" si="110"/>
        <v>0</v>
      </c>
      <c r="AE348" s="58">
        <f t="shared" si="106"/>
        <v>71000</v>
      </c>
      <c r="AF348" s="58"/>
    </row>
    <row r="349" spans="1:32">
      <c r="A349" s="179">
        <v>1</v>
      </c>
      <c r="B349" s="180" t="s">
        <v>1259</v>
      </c>
      <c r="C349" s="181" t="s">
        <v>860</v>
      </c>
      <c r="D349" s="181" t="s">
        <v>502</v>
      </c>
      <c r="E349" s="182">
        <v>41803</v>
      </c>
      <c r="F349" s="182">
        <v>42004</v>
      </c>
      <c r="G349" s="423">
        <v>42369</v>
      </c>
      <c r="H349" s="183">
        <f t="shared" si="111"/>
        <v>0.6</v>
      </c>
      <c r="I349" s="183">
        <f t="shared" si="111"/>
        <v>1</v>
      </c>
      <c r="J349" s="183">
        <f t="shared" si="100"/>
        <v>5</v>
      </c>
      <c r="K349" s="185">
        <v>365000</v>
      </c>
      <c r="L349" s="184">
        <v>0.2</v>
      </c>
      <c r="M349" s="186">
        <v>43800</v>
      </c>
      <c r="N349" s="196">
        <f t="shared" si="101"/>
        <v>73000</v>
      </c>
      <c r="O349" s="196"/>
      <c r="P349" s="185">
        <f t="shared" si="102"/>
        <v>116800</v>
      </c>
      <c r="Q349" s="196">
        <f t="shared" si="103"/>
        <v>248200</v>
      </c>
      <c r="R349" s="196" t="str">
        <f>D349</f>
        <v>COLL</v>
      </c>
      <c r="S349" s="158"/>
      <c r="T349" s="128">
        <f t="shared" si="109"/>
        <v>0</v>
      </c>
      <c r="U349" s="128"/>
      <c r="V349" s="128">
        <f t="shared" si="110"/>
        <v>73000</v>
      </c>
      <c r="W349" s="128">
        <f t="shared" si="110"/>
        <v>0</v>
      </c>
      <c r="X349" s="128">
        <f t="shared" si="110"/>
        <v>0</v>
      </c>
      <c r="Y349" s="128">
        <f t="shared" si="110"/>
        <v>0</v>
      </c>
      <c r="Z349" s="128">
        <f t="shared" si="110"/>
        <v>0</v>
      </c>
      <c r="AA349" s="128">
        <f t="shared" si="110"/>
        <v>0</v>
      </c>
      <c r="AB349" s="128">
        <f t="shared" si="110"/>
        <v>0</v>
      </c>
      <c r="AC349" s="128">
        <f t="shared" si="110"/>
        <v>0</v>
      </c>
      <c r="AD349" s="128">
        <f t="shared" si="110"/>
        <v>0</v>
      </c>
      <c r="AE349" s="58">
        <f t="shared" si="106"/>
        <v>73000</v>
      </c>
      <c r="AF349" s="58"/>
    </row>
    <row r="350" spans="1:32">
      <c r="A350" s="179">
        <v>1</v>
      </c>
      <c r="B350" s="180" t="s">
        <v>1260</v>
      </c>
      <c r="C350" s="181" t="s">
        <v>860</v>
      </c>
      <c r="D350" s="181" t="s">
        <v>475</v>
      </c>
      <c r="E350" s="182">
        <v>41942</v>
      </c>
      <c r="F350" s="182">
        <v>42004</v>
      </c>
      <c r="G350" s="423">
        <v>42369</v>
      </c>
      <c r="H350" s="183">
        <f t="shared" si="111"/>
        <v>0.2</v>
      </c>
      <c r="I350" s="183">
        <f t="shared" si="111"/>
        <v>1</v>
      </c>
      <c r="J350" s="183">
        <f t="shared" si="100"/>
        <v>5</v>
      </c>
      <c r="K350" s="185">
        <v>795000</v>
      </c>
      <c r="L350" s="184">
        <v>0.2</v>
      </c>
      <c r="M350" s="186">
        <v>31800</v>
      </c>
      <c r="N350" s="196">
        <f t="shared" si="101"/>
        <v>159000</v>
      </c>
      <c r="O350" s="196"/>
      <c r="P350" s="185">
        <f t="shared" si="102"/>
        <v>190800</v>
      </c>
      <c r="Q350" s="196">
        <f t="shared" si="103"/>
        <v>604200</v>
      </c>
      <c r="R350" s="196" t="s">
        <v>538</v>
      </c>
      <c r="S350" s="158"/>
      <c r="T350" s="128">
        <f t="shared" si="109"/>
        <v>159000</v>
      </c>
      <c r="U350" s="128"/>
      <c r="V350" s="128">
        <f t="shared" si="110"/>
        <v>0</v>
      </c>
      <c r="W350" s="128">
        <f t="shared" si="110"/>
        <v>0</v>
      </c>
      <c r="X350" s="128">
        <f t="shared" si="110"/>
        <v>0</v>
      </c>
      <c r="Y350" s="128">
        <f t="shared" si="110"/>
        <v>0</v>
      </c>
      <c r="Z350" s="128">
        <f t="shared" si="110"/>
        <v>0</v>
      </c>
      <c r="AA350" s="128">
        <f t="shared" si="110"/>
        <v>0</v>
      </c>
      <c r="AB350" s="128">
        <f t="shared" si="110"/>
        <v>0</v>
      </c>
      <c r="AC350" s="128">
        <f t="shared" si="110"/>
        <v>0</v>
      </c>
      <c r="AD350" s="128">
        <f t="shared" si="110"/>
        <v>0</v>
      </c>
      <c r="AE350" s="58">
        <f t="shared" si="106"/>
        <v>159000</v>
      </c>
      <c r="AF350" s="58"/>
    </row>
    <row r="351" spans="1:32">
      <c r="A351" s="179">
        <v>6</v>
      </c>
      <c r="B351" s="180" t="s">
        <v>1364</v>
      </c>
      <c r="C351" s="181" t="s">
        <v>860</v>
      </c>
      <c r="D351" s="181" t="s">
        <v>420</v>
      </c>
      <c r="E351" s="182">
        <v>42115</v>
      </c>
      <c r="F351" s="182">
        <v>42115</v>
      </c>
      <c r="G351" s="423">
        <v>42369</v>
      </c>
      <c r="H351" s="183">
        <f t="shared" si="111"/>
        <v>0</v>
      </c>
      <c r="I351" s="183">
        <f t="shared" si="111"/>
        <v>0.7</v>
      </c>
      <c r="J351" s="183">
        <f>100/L351/100</f>
        <v>5</v>
      </c>
      <c r="K351" s="185">
        <v>9582000</v>
      </c>
      <c r="L351" s="184">
        <v>0.2</v>
      </c>
      <c r="M351" s="186"/>
      <c r="N351" s="196">
        <f>IF(J351&lt;=H351,0,IF((J351-H351)&gt;=1,K351*L351*I351,K351-M351))</f>
        <v>1341480</v>
      </c>
      <c r="O351" s="196"/>
      <c r="P351" s="185">
        <f>+M351+N351</f>
        <v>1341480</v>
      </c>
      <c r="Q351" s="196">
        <f>+K351-P351</f>
        <v>8240520</v>
      </c>
      <c r="R351" s="196" t="s">
        <v>420</v>
      </c>
      <c r="S351" s="158"/>
      <c r="T351" s="128">
        <f t="shared" si="109"/>
        <v>0</v>
      </c>
      <c r="U351" s="128"/>
      <c r="V351" s="128">
        <f t="shared" si="110"/>
        <v>0</v>
      </c>
      <c r="W351" s="128">
        <f t="shared" si="110"/>
        <v>1341480</v>
      </c>
      <c r="X351" s="128">
        <f t="shared" si="110"/>
        <v>0</v>
      </c>
      <c r="Y351" s="128">
        <f t="shared" si="110"/>
        <v>0</v>
      </c>
      <c r="Z351" s="128">
        <f t="shared" si="110"/>
        <v>0</v>
      </c>
      <c r="AA351" s="128">
        <f t="shared" si="110"/>
        <v>0</v>
      </c>
      <c r="AB351" s="128">
        <f t="shared" si="110"/>
        <v>0</v>
      </c>
      <c r="AC351" s="128">
        <f t="shared" si="110"/>
        <v>0</v>
      </c>
      <c r="AD351" s="128">
        <f t="shared" si="110"/>
        <v>0</v>
      </c>
      <c r="AE351" s="58">
        <f t="shared" si="106"/>
        <v>1341480</v>
      </c>
      <c r="AF351" s="58"/>
    </row>
    <row r="352" spans="1:32">
      <c r="A352" s="179">
        <v>1</v>
      </c>
      <c r="B352" s="180" t="s">
        <v>1365</v>
      </c>
      <c r="C352" s="181" t="s">
        <v>860</v>
      </c>
      <c r="D352" s="181" t="s">
        <v>602</v>
      </c>
      <c r="E352" s="182">
        <v>42118</v>
      </c>
      <c r="F352" s="182">
        <v>42118</v>
      </c>
      <c r="G352" s="423">
        <v>42369</v>
      </c>
      <c r="H352" s="183">
        <f t="shared" si="111"/>
        <v>0</v>
      </c>
      <c r="I352" s="183">
        <f t="shared" si="111"/>
        <v>0.7</v>
      </c>
      <c r="J352" s="183">
        <f>100/L352/100</f>
        <v>5</v>
      </c>
      <c r="K352" s="185">
        <v>336000</v>
      </c>
      <c r="L352" s="184">
        <v>0.2</v>
      </c>
      <c r="M352" s="186"/>
      <c r="N352" s="196">
        <f>IF(J352&lt;=H352,0,IF((J352-H352)&gt;=1,K352*L352*I352,K352-M352))</f>
        <v>47040</v>
      </c>
      <c r="O352" s="196"/>
      <c r="P352" s="185">
        <f>+M352+N352</f>
        <v>47040</v>
      </c>
      <c r="Q352" s="196">
        <f>+K352-P352</f>
        <v>288960</v>
      </c>
      <c r="R352" s="196" t="s">
        <v>602</v>
      </c>
      <c r="S352" s="158"/>
      <c r="T352" s="128">
        <f t="shared" si="109"/>
        <v>0</v>
      </c>
      <c r="U352" s="128"/>
      <c r="V352" s="128">
        <f t="shared" si="110"/>
        <v>0</v>
      </c>
      <c r="W352" s="128">
        <f t="shared" si="110"/>
        <v>0</v>
      </c>
      <c r="X352" s="128">
        <f t="shared" si="110"/>
        <v>0</v>
      </c>
      <c r="Y352" s="128">
        <f t="shared" si="110"/>
        <v>0</v>
      </c>
      <c r="Z352" s="128">
        <f t="shared" si="110"/>
        <v>47040</v>
      </c>
      <c r="AA352" s="128">
        <f t="shared" si="110"/>
        <v>0</v>
      </c>
      <c r="AB352" s="128">
        <f t="shared" si="110"/>
        <v>0</v>
      </c>
      <c r="AC352" s="128">
        <f t="shared" si="110"/>
        <v>0</v>
      </c>
      <c r="AD352" s="128">
        <f t="shared" si="110"/>
        <v>0</v>
      </c>
      <c r="AE352" s="58">
        <f t="shared" si="106"/>
        <v>47040</v>
      </c>
      <c r="AF352" s="58"/>
    </row>
    <row r="353" spans="1:32">
      <c r="A353" s="179">
        <v>1</v>
      </c>
      <c r="B353" s="180" t="s">
        <v>1366</v>
      </c>
      <c r="C353" s="181" t="s">
        <v>860</v>
      </c>
      <c r="D353" s="181" t="s">
        <v>1303</v>
      </c>
      <c r="E353" s="182">
        <v>42147</v>
      </c>
      <c r="F353" s="182">
        <v>42147</v>
      </c>
      <c r="G353" s="423">
        <v>42369</v>
      </c>
      <c r="H353" s="183">
        <f t="shared" si="111"/>
        <v>0</v>
      </c>
      <c r="I353" s="183">
        <f t="shared" si="111"/>
        <v>0.6</v>
      </c>
      <c r="J353" s="183">
        <f>100/L353/100</f>
        <v>5</v>
      </c>
      <c r="K353" s="185">
        <v>1597000</v>
      </c>
      <c r="L353" s="184">
        <v>0.2</v>
      </c>
      <c r="M353" s="186"/>
      <c r="N353" s="196">
        <f>IF(J353&lt;=H353,0,IF((J353-H353)&gt;=1,K353*L353*I353,K353-M353))</f>
        <v>191640</v>
      </c>
      <c r="O353" s="196"/>
      <c r="P353" s="185">
        <f>+M353+N353</f>
        <v>191640</v>
      </c>
      <c r="Q353" s="196">
        <f>+K353-P353</f>
        <v>1405360</v>
      </c>
      <c r="R353" s="196" t="s">
        <v>1303</v>
      </c>
      <c r="S353" s="158"/>
      <c r="T353" s="128">
        <f t="shared" si="109"/>
        <v>0</v>
      </c>
      <c r="U353" s="128"/>
      <c r="V353" s="128">
        <f t="shared" si="110"/>
        <v>0</v>
      </c>
      <c r="W353" s="128">
        <f t="shared" si="110"/>
        <v>0</v>
      </c>
      <c r="X353" s="128">
        <f t="shared" si="110"/>
        <v>0</v>
      </c>
      <c r="Y353" s="128">
        <f t="shared" si="110"/>
        <v>0</v>
      </c>
      <c r="Z353" s="128">
        <f t="shared" si="110"/>
        <v>0</v>
      </c>
      <c r="AA353" s="128">
        <f t="shared" si="110"/>
        <v>0</v>
      </c>
      <c r="AB353" s="128">
        <f t="shared" si="110"/>
        <v>0</v>
      </c>
      <c r="AC353" s="128">
        <f t="shared" si="110"/>
        <v>0</v>
      </c>
      <c r="AD353" s="128">
        <f t="shared" si="110"/>
        <v>0</v>
      </c>
      <c r="AE353" s="58">
        <f t="shared" si="106"/>
        <v>0</v>
      </c>
      <c r="AF353" s="58"/>
    </row>
    <row r="354" spans="1:32">
      <c r="A354" s="179">
        <v>1</v>
      </c>
      <c r="B354" s="180" t="s">
        <v>1367</v>
      </c>
      <c r="C354" s="181" t="s">
        <v>561</v>
      </c>
      <c r="D354" s="181" t="s">
        <v>537</v>
      </c>
      <c r="E354" s="182">
        <v>42174</v>
      </c>
      <c r="F354" s="182">
        <v>42174</v>
      </c>
      <c r="G354" s="423">
        <v>42369</v>
      </c>
      <c r="H354" s="183">
        <f t="shared" si="111"/>
        <v>0</v>
      </c>
      <c r="I354" s="183">
        <f t="shared" si="111"/>
        <v>0.5</v>
      </c>
      <c r="J354" s="183">
        <f>100/L354/100</f>
        <v>5</v>
      </c>
      <c r="K354" s="185">
        <v>4020714</v>
      </c>
      <c r="L354" s="184">
        <v>0.2</v>
      </c>
      <c r="M354" s="186"/>
      <c r="N354" s="196">
        <f>IF(J354&lt;=H354,0,IF((J354-H354)&gt;=1,K354*L354*I354,K354-M354))</f>
        <v>402071.4</v>
      </c>
      <c r="O354" s="196"/>
      <c r="P354" s="185">
        <f>+M354+N354</f>
        <v>402071.4</v>
      </c>
      <c r="Q354" s="196">
        <f>+K354-P354</f>
        <v>3618642.6</v>
      </c>
      <c r="R354" s="196" t="s">
        <v>538</v>
      </c>
      <c r="S354" s="158"/>
      <c r="T354" s="128">
        <f t="shared" si="109"/>
        <v>402071.4</v>
      </c>
      <c r="U354" s="128"/>
      <c r="V354" s="128">
        <f t="shared" si="110"/>
        <v>0</v>
      </c>
      <c r="W354" s="128">
        <f t="shared" si="110"/>
        <v>0</v>
      </c>
      <c r="X354" s="128">
        <f t="shared" si="110"/>
        <v>0</v>
      </c>
      <c r="Y354" s="128">
        <f t="shared" si="110"/>
        <v>0</v>
      </c>
      <c r="Z354" s="128">
        <f t="shared" si="110"/>
        <v>0</v>
      </c>
      <c r="AA354" s="128">
        <f t="shared" si="110"/>
        <v>0</v>
      </c>
      <c r="AB354" s="128">
        <f t="shared" si="110"/>
        <v>0</v>
      </c>
      <c r="AC354" s="128">
        <f t="shared" si="110"/>
        <v>0</v>
      </c>
      <c r="AD354" s="128">
        <f t="shared" si="110"/>
        <v>0</v>
      </c>
      <c r="AE354" s="58">
        <f t="shared" si="106"/>
        <v>402071.4</v>
      </c>
      <c r="AF354" s="58"/>
    </row>
    <row r="355" spans="1:32">
      <c r="A355" s="179">
        <v>1</v>
      </c>
      <c r="B355" s="180" t="s">
        <v>1368</v>
      </c>
      <c r="C355" s="181" t="s">
        <v>860</v>
      </c>
      <c r="D355" s="181" t="s">
        <v>538</v>
      </c>
      <c r="E355" s="182">
        <v>42270</v>
      </c>
      <c r="F355" s="182">
        <v>42270</v>
      </c>
      <c r="G355" s="423">
        <v>42369</v>
      </c>
      <c r="H355" s="183">
        <f t="shared" si="111"/>
        <v>0</v>
      </c>
      <c r="I355" s="183">
        <f t="shared" si="111"/>
        <v>0.3</v>
      </c>
      <c r="J355" s="183">
        <f t="shared" si="100"/>
        <v>5</v>
      </c>
      <c r="K355" s="185">
        <v>3968000</v>
      </c>
      <c r="L355" s="184">
        <v>0.2</v>
      </c>
      <c r="M355" s="186"/>
      <c r="N355" s="196">
        <f t="shared" si="101"/>
        <v>238080</v>
      </c>
      <c r="O355" s="196"/>
      <c r="P355" s="185">
        <f t="shared" si="102"/>
        <v>238080</v>
      </c>
      <c r="Q355" s="196">
        <f t="shared" si="103"/>
        <v>3729920</v>
      </c>
      <c r="R355" s="196" t="s">
        <v>538</v>
      </c>
      <c r="S355" s="158"/>
      <c r="T355" s="128">
        <f t="shared" si="109"/>
        <v>238080</v>
      </c>
      <c r="U355" s="128"/>
      <c r="V355" s="128">
        <f t="shared" si="110"/>
        <v>0</v>
      </c>
      <c r="W355" s="128">
        <f t="shared" si="110"/>
        <v>0</v>
      </c>
      <c r="X355" s="128">
        <f t="shared" si="110"/>
        <v>0</v>
      </c>
      <c r="Y355" s="128">
        <f t="shared" si="110"/>
        <v>0</v>
      </c>
      <c r="Z355" s="128">
        <f t="shared" si="110"/>
        <v>0</v>
      </c>
      <c r="AA355" s="128">
        <f t="shared" si="110"/>
        <v>0</v>
      </c>
      <c r="AB355" s="128">
        <f t="shared" si="110"/>
        <v>0</v>
      </c>
      <c r="AC355" s="128">
        <f t="shared" si="110"/>
        <v>0</v>
      </c>
      <c r="AD355" s="128">
        <f t="shared" si="110"/>
        <v>0</v>
      </c>
      <c r="AE355" s="58">
        <f t="shared" si="106"/>
        <v>238080</v>
      </c>
      <c r="AF355" s="58"/>
    </row>
    <row r="356" spans="1:32">
      <c r="A356" s="179">
        <v>1</v>
      </c>
      <c r="B356" s="180" t="s">
        <v>1369</v>
      </c>
      <c r="C356" s="181" t="s">
        <v>860</v>
      </c>
      <c r="D356" s="181" t="s">
        <v>537</v>
      </c>
      <c r="E356" s="182">
        <v>42294</v>
      </c>
      <c r="F356" s="182">
        <v>42294</v>
      </c>
      <c r="G356" s="423">
        <v>42369</v>
      </c>
      <c r="H356" s="183">
        <f t="shared" si="111"/>
        <v>0</v>
      </c>
      <c r="I356" s="183">
        <f t="shared" si="111"/>
        <v>0.2</v>
      </c>
      <c r="J356" s="183">
        <f t="shared" si="100"/>
        <v>5</v>
      </c>
      <c r="K356" s="185">
        <v>1590000</v>
      </c>
      <c r="L356" s="184">
        <v>0.2</v>
      </c>
      <c r="M356" s="186"/>
      <c r="N356" s="196">
        <f t="shared" si="101"/>
        <v>63600</v>
      </c>
      <c r="O356" s="196"/>
      <c r="P356" s="185">
        <f t="shared" si="102"/>
        <v>63600</v>
      </c>
      <c r="Q356" s="196">
        <f t="shared" si="103"/>
        <v>1526400</v>
      </c>
      <c r="R356" s="196" t="s">
        <v>538</v>
      </c>
      <c r="S356" s="158"/>
      <c r="T356" s="128">
        <f t="shared" si="109"/>
        <v>63600</v>
      </c>
      <c r="U356" s="128"/>
      <c r="V356" s="128">
        <f t="shared" si="110"/>
        <v>0</v>
      </c>
      <c r="W356" s="128">
        <f t="shared" si="110"/>
        <v>0</v>
      </c>
      <c r="X356" s="128">
        <f t="shared" si="110"/>
        <v>0</v>
      </c>
      <c r="Y356" s="128">
        <f t="shared" si="110"/>
        <v>0</v>
      </c>
      <c r="Z356" s="128">
        <f t="shared" si="110"/>
        <v>0</v>
      </c>
      <c r="AA356" s="128">
        <f t="shared" si="110"/>
        <v>0</v>
      </c>
      <c r="AB356" s="128">
        <f t="shared" si="110"/>
        <v>0</v>
      </c>
      <c r="AC356" s="128">
        <f t="shared" si="110"/>
        <v>0</v>
      </c>
      <c r="AD356" s="128">
        <f t="shared" si="110"/>
        <v>0</v>
      </c>
      <c r="AE356" s="58">
        <f t="shared" si="106"/>
        <v>63600</v>
      </c>
      <c r="AF356" s="58"/>
    </row>
    <row r="357" spans="1:32" ht="9" customHeight="1">
      <c r="A357" s="179">
        <v>1</v>
      </c>
      <c r="B357" s="180" t="s">
        <v>1370</v>
      </c>
      <c r="C357" s="181" t="s">
        <v>1371</v>
      </c>
      <c r="D357" s="181" t="s">
        <v>538</v>
      </c>
      <c r="E357" s="182">
        <v>42306</v>
      </c>
      <c r="F357" s="182">
        <v>42306</v>
      </c>
      <c r="G357" s="423">
        <v>42369</v>
      </c>
      <c r="H357" s="183">
        <f t="shared" si="111"/>
        <v>0</v>
      </c>
      <c r="I357" s="183">
        <f t="shared" si="111"/>
        <v>0.2</v>
      </c>
      <c r="J357" s="183">
        <f>100/L357/100</f>
        <v>5</v>
      </c>
      <c r="K357" s="185">
        <v>1556515.62</v>
      </c>
      <c r="L357" s="184">
        <v>0.2</v>
      </c>
      <c r="M357" s="186"/>
      <c r="N357" s="196">
        <f>IF(J357&lt;=H357,0,IF((J357-H357)&gt;=1,K357*L357*I357,K357-M357))</f>
        <v>62260.624800000005</v>
      </c>
      <c r="O357" s="196"/>
      <c r="P357" s="185">
        <f>+M357+N357</f>
        <v>62260.624800000005</v>
      </c>
      <c r="Q357" s="196">
        <f>+K357-P357</f>
        <v>1494254.9952</v>
      </c>
      <c r="R357" s="196" t="s">
        <v>538</v>
      </c>
      <c r="S357" s="158"/>
      <c r="T357" s="128">
        <f t="shared" si="109"/>
        <v>62260.624800000005</v>
      </c>
      <c r="U357" s="128"/>
      <c r="V357" s="128">
        <f t="shared" si="110"/>
        <v>0</v>
      </c>
      <c r="W357" s="128">
        <f t="shared" si="110"/>
        <v>0</v>
      </c>
      <c r="X357" s="128">
        <f t="shared" si="110"/>
        <v>0</v>
      </c>
      <c r="Y357" s="128">
        <f t="shared" si="110"/>
        <v>0</v>
      </c>
      <c r="Z357" s="128">
        <f t="shared" si="110"/>
        <v>0</v>
      </c>
      <c r="AA357" s="128">
        <f t="shared" si="110"/>
        <v>0</v>
      </c>
      <c r="AB357" s="128">
        <f t="shared" si="110"/>
        <v>0</v>
      </c>
      <c r="AC357" s="128">
        <f t="shared" si="110"/>
        <v>0</v>
      </c>
      <c r="AD357" s="128">
        <f t="shared" si="110"/>
        <v>0</v>
      </c>
      <c r="AE357" s="58">
        <f t="shared" si="106"/>
        <v>62260.624800000005</v>
      </c>
      <c r="AF357" s="58"/>
    </row>
    <row r="358" spans="1:32" ht="9" customHeight="1">
      <c r="A358" s="179">
        <v>1</v>
      </c>
      <c r="B358" s="180" t="s">
        <v>1372</v>
      </c>
      <c r="C358" s="181" t="s">
        <v>1373</v>
      </c>
      <c r="D358" s="181" t="s">
        <v>538</v>
      </c>
      <c r="E358" s="182">
        <v>42308</v>
      </c>
      <c r="F358" s="182">
        <v>42308</v>
      </c>
      <c r="G358" s="423">
        <v>42369</v>
      </c>
      <c r="H358" s="183">
        <f t="shared" si="111"/>
        <v>0</v>
      </c>
      <c r="I358" s="183">
        <f t="shared" si="111"/>
        <v>0.2</v>
      </c>
      <c r="J358" s="183">
        <f>100/L358/100</f>
        <v>5</v>
      </c>
      <c r="K358" s="185">
        <v>4558513.74</v>
      </c>
      <c r="L358" s="184">
        <v>0.2</v>
      </c>
      <c r="M358" s="186"/>
      <c r="N358" s="196">
        <f>IF(J358&lt;=H358,0,IF((J358-H358)&gt;=1,K358*L358*I358,K358-M358))</f>
        <v>182340.54960000003</v>
      </c>
      <c r="O358" s="196"/>
      <c r="P358" s="185">
        <f>+M358+N358</f>
        <v>182340.54960000003</v>
      </c>
      <c r="Q358" s="196">
        <f>+K358-P358</f>
        <v>4376173.1904000007</v>
      </c>
      <c r="R358" s="196" t="s">
        <v>538</v>
      </c>
      <c r="S358" s="158"/>
      <c r="T358" s="128">
        <f t="shared" si="109"/>
        <v>182340.54960000003</v>
      </c>
      <c r="U358" s="128"/>
      <c r="V358" s="128">
        <f t="shared" si="110"/>
        <v>0</v>
      </c>
      <c r="W358" s="128">
        <f t="shared" si="110"/>
        <v>0</v>
      </c>
      <c r="X358" s="128">
        <f t="shared" si="110"/>
        <v>0</v>
      </c>
      <c r="Y358" s="128">
        <f t="shared" si="110"/>
        <v>0</v>
      </c>
      <c r="Z358" s="128">
        <f t="shared" si="110"/>
        <v>0</v>
      </c>
      <c r="AA358" s="128">
        <f t="shared" si="110"/>
        <v>0</v>
      </c>
      <c r="AB358" s="128">
        <f t="shared" si="110"/>
        <v>0</v>
      </c>
      <c r="AC358" s="128">
        <f t="shared" si="110"/>
        <v>0</v>
      </c>
      <c r="AD358" s="128">
        <f t="shared" si="110"/>
        <v>0</v>
      </c>
      <c r="AE358" s="58">
        <f t="shared" si="106"/>
        <v>182340.54960000003</v>
      </c>
      <c r="AF358" s="58"/>
    </row>
    <row r="359" spans="1:32" ht="9" customHeight="1">
      <c r="A359" s="179">
        <v>1</v>
      </c>
      <c r="B359" s="180" t="s">
        <v>1374</v>
      </c>
      <c r="C359" s="181" t="s">
        <v>860</v>
      </c>
      <c r="D359" s="181" t="s">
        <v>538</v>
      </c>
      <c r="E359" s="182">
        <v>42320</v>
      </c>
      <c r="F359" s="182">
        <v>42320</v>
      </c>
      <c r="G359" s="423">
        <v>42369</v>
      </c>
      <c r="H359" s="183">
        <f t="shared" si="111"/>
        <v>0</v>
      </c>
      <c r="I359" s="183">
        <f t="shared" si="111"/>
        <v>0.1</v>
      </c>
      <c r="J359" s="183">
        <f>100/L359/100</f>
        <v>5</v>
      </c>
      <c r="K359" s="185">
        <v>875000</v>
      </c>
      <c r="L359" s="184">
        <v>0.2</v>
      </c>
      <c r="M359" s="186"/>
      <c r="N359" s="196">
        <f>IF(J359&lt;=H359,0,IF((J359-H359)&gt;=1,K359*L359*I359,K359-M359))</f>
        <v>17500</v>
      </c>
      <c r="O359" s="196"/>
      <c r="P359" s="185">
        <f>+M359+N359</f>
        <v>17500</v>
      </c>
      <c r="Q359" s="196">
        <f>+K359-P359</f>
        <v>857500</v>
      </c>
      <c r="R359" s="196" t="s">
        <v>538</v>
      </c>
      <c r="S359" s="158"/>
      <c r="T359" s="128">
        <f t="shared" si="109"/>
        <v>17500</v>
      </c>
      <c r="U359" s="128"/>
      <c r="V359" s="128">
        <f t="shared" si="110"/>
        <v>0</v>
      </c>
      <c r="W359" s="128">
        <f t="shared" si="110"/>
        <v>0</v>
      </c>
      <c r="X359" s="128">
        <f t="shared" si="110"/>
        <v>0</v>
      </c>
      <c r="Y359" s="128">
        <f t="shared" si="110"/>
        <v>0</v>
      </c>
      <c r="Z359" s="128">
        <f t="shared" si="110"/>
        <v>0</v>
      </c>
      <c r="AA359" s="128">
        <f t="shared" si="110"/>
        <v>0</v>
      </c>
      <c r="AB359" s="128">
        <f t="shared" si="110"/>
        <v>0</v>
      </c>
      <c r="AC359" s="128">
        <f t="shared" si="110"/>
        <v>0</v>
      </c>
      <c r="AD359" s="128">
        <f t="shared" si="110"/>
        <v>0</v>
      </c>
      <c r="AE359" s="58">
        <f t="shared" si="106"/>
        <v>17500</v>
      </c>
      <c r="AF359" s="58"/>
    </row>
    <row r="360" spans="1:32" ht="9" customHeight="1" thickBot="1">
      <c r="A360" s="187"/>
      <c r="B360" s="188"/>
      <c r="C360" s="189"/>
      <c r="D360" s="189"/>
      <c r="E360" s="190"/>
      <c r="F360" s="190"/>
      <c r="G360" s="191"/>
      <c r="H360" s="192">
        <f>ROUND(((G360-E360)/365),1)</f>
        <v>0</v>
      </c>
      <c r="I360" s="192">
        <f>ROUND(((G360-F360)/365),1)</f>
        <v>0</v>
      </c>
      <c r="J360" s="192"/>
      <c r="K360" s="193"/>
      <c r="L360" s="194"/>
      <c r="M360" s="193">
        <v>0</v>
      </c>
      <c r="N360" s="193"/>
      <c r="O360" s="193"/>
      <c r="P360" s="195">
        <f t="shared" si="102"/>
        <v>0</v>
      </c>
      <c r="Q360" s="193">
        <f>+K360-P360</f>
        <v>0</v>
      </c>
      <c r="R360" s="193">
        <f>+L360-Q360</f>
        <v>0</v>
      </c>
      <c r="S360" s="158"/>
      <c r="T360" s="193">
        <f t="shared" ref="T360:AD360" si="112">IF(ISNA(INDEX(coefficient,MATCH($R360,postes,0),MATCH(T$28,centres,0))),0,(INDEX(coefficient,MATCH($R360,postes,0),MATCH(T$28,centres,0))*$N360))</f>
        <v>0</v>
      </c>
      <c r="U360" s="193"/>
      <c r="V360" s="193">
        <f t="shared" si="112"/>
        <v>0</v>
      </c>
      <c r="W360" s="193">
        <f t="shared" si="112"/>
        <v>0</v>
      </c>
      <c r="X360" s="193">
        <f t="shared" si="112"/>
        <v>0</v>
      </c>
      <c r="Y360" s="193">
        <f t="shared" si="112"/>
        <v>0</v>
      </c>
      <c r="Z360" s="193">
        <f t="shared" si="112"/>
        <v>0</v>
      </c>
      <c r="AA360" s="193">
        <f t="shared" si="112"/>
        <v>0</v>
      </c>
      <c r="AB360" s="193">
        <f t="shared" si="112"/>
        <v>0</v>
      </c>
      <c r="AC360" s="193">
        <f t="shared" si="112"/>
        <v>0</v>
      </c>
      <c r="AD360" s="193">
        <f t="shared" si="112"/>
        <v>0</v>
      </c>
      <c r="AE360" s="58">
        <f>SUM(T360:AB360)</f>
        <v>0</v>
      </c>
      <c r="AF360" s="58"/>
    </row>
    <row r="361" spans="1:32" ht="9" customHeight="1" thickBot="1">
      <c r="B361" s="87"/>
      <c r="C361" s="88"/>
      <c r="D361" s="88"/>
      <c r="E361" s="89"/>
      <c r="F361" s="90"/>
      <c r="G361" s="90"/>
      <c r="H361" s="91">
        <f>ROUND(((G361-E361)/365),1)</f>
        <v>0</v>
      </c>
      <c r="I361" s="91">
        <f>ROUND(((G361-F361)/365),1)</f>
        <v>0</v>
      </c>
      <c r="J361" s="91"/>
      <c r="K361" s="92"/>
      <c r="L361" s="93"/>
      <c r="M361" s="92">
        <v>0</v>
      </c>
      <c r="N361" s="92"/>
      <c r="O361" s="92"/>
      <c r="P361" s="92">
        <f t="shared" si="102"/>
        <v>0</v>
      </c>
      <c r="Q361" s="167">
        <f>+K361-P361</f>
        <v>0</v>
      </c>
      <c r="R361" s="167">
        <f>+L361-Q361</f>
        <v>0</v>
      </c>
      <c r="S361" s="158"/>
      <c r="AE361" s="58">
        <f>SUM(AE311:AE360)</f>
        <v>7327003.8704000004</v>
      </c>
      <c r="AF361" s="58"/>
    </row>
    <row r="362" spans="1:32" ht="9" customHeight="1" thickTop="1" thickBot="1">
      <c r="A362" s="94"/>
      <c r="B362" s="95" t="s">
        <v>224</v>
      </c>
      <c r="C362" s="96"/>
      <c r="D362" s="96"/>
      <c r="E362" s="97"/>
      <c r="F362" s="98"/>
      <c r="G362" s="98"/>
      <c r="H362" s="99"/>
      <c r="I362" s="99"/>
      <c r="J362" s="99"/>
      <c r="K362" s="100">
        <f>SUM(K311:K361)</f>
        <v>109961712.02000001</v>
      </c>
      <c r="L362" s="101"/>
      <c r="M362" s="100">
        <f>SUM(M311:M361)</f>
        <v>69360327.258600011</v>
      </c>
      <c r="N362" s="100">
        <f>SUM(N311:N361)</f>
        <v>7518643.8704000004</v>
      </c>
      <c r="O362" s="100">
        <f>SUM(O311:O361)</f>
        <v>0</v>
      </c>
      <c r="P362" s="168">
        <f>SUM(P311:P360)</f>
        <v>76878971.129000008</v>
      </c>
      <c r="Q362" s="100">
        <f>SUM(Q311:Q360)</f>
        <v>33082740.891000003</v>
      </c>
      <c r="R362" s="100">
        <f>SUM(R311:R360)</f>
        <v>0</v>
      </c>
      <c r="S362" s="158">
        <f>+N362-AE362</f>
        <v>191640</v>
      </c>
      <c r="T362" s="100">
        <f>SUM(T311:T360)</f>
        <v>3409332.0570666664</v>
      </c>
      <c r="U362" s="100">
        <f>SUM(U311:U360)</f>
        <v>0</v>
      </c>
      <c r="V362" s="100">
        <f>SUM(V311:V360)</f>
        <v>639433.33333333326</v>
      </c>
      <c r="W362" s="100">
        <f t="shared" ref="W362:AB362" si="113">SUM(W311:W360)</f>
        <v>1341480</v>
      </c>
      <c r="X362" s="100">
        <f t="shared" si="113"/>
        <v>0</v>
      </c>
      <c r="Y362" s="100">
        <f t="shared" si="113"/>
        <v>0</v>
      </c>
      <c r="Z362" s="100">
        <f t="shared" si="113"/>
        <v>47040</v>
      </c>
      <c r="AA362" s="100">
        <f t="shared" si="113"/>
        <v>1273384.08</v>
      </c>
      <c r="AB362" s="100">
        <f t="shared" si="113"/>
        <v>616334.4</v>
      </c>
      <c r="AC362" s="100">
        <f>SUM(AC311:AC360)</f>
        <v>0</v>
      </c>
      <c r="AD362" s="100">
        <f>SUM(AD311:AD360)</f>
        <v>0</v>
      </c>
      <c r="AE362" s="58">
        <f>SUM(T362:AD362)</f>
        <v>7327003.8704000004</v>
      </c>
      <c r="AF362" s="58"/>
    </row>
    <row r="363" spans="1:32" ht="9" customHeight="1" thickTop="1" thickBot="1">
      <c r="B363" s="178"/>
      <c r="C363" s="109"/>
      <c r="D363" s="109"/>
      <c r="E363" s="104"/>
      <c r="F363" s="105"/>
      <c r="G363" s="105"/>
      <c r="H363" s="106"/>
      <c r="I363" s="106"/>
      <c r="J363" s="106"/>
      <c r="K363" s="107"/>
      <c r="L363" s="108"/>
      <c r="M363" s="107"/>
      <c r="N363" s="107"/>
      <c r="O363" s="107"/>
      <c r="P363" s="107"/>
      <c r="Q363" s="107"/>
      <c r="R363" s="450"/>
      <c r="S363" s="86">
        <f>P363/5</f>
        <v>0</v>
      </c>
      <c r="AF363" s="58"/>
    </row>
    <row r="364" spans="1:32" ht="9.75" thickBot="1">
      <c r="A364" s="68">
        <v>2183</v>
      </c>
      <c r="B364" s="82" t="s">
        <v>861</v>
      </c>
      <c r="C364" s="109"/>
      <c r="D364" s="109"/>
      <c r="E364" s="104"/>
      <c r="F364" s="105"/>
      <c r="G364" s="105"/>
      <c r="H364" s="106"/>
      <c r="I364" s="106"/>
      <c r="J364" s="106"/>
      <c r="K364" s="176"/>
      <c r="L364" s="177"/>
      <c r="M364" s="176"/>
      <c r="N364" s="107"/>
      <c r="O364" s="107"/>
      <c r="P364" s="107"/>
      <c r="Q364" s="107"/>
      <c r="R364" s="450"/>
      <c r="S364" s="86">
        <f>P364/5</f>
        <v>0</v>
      </c>
      <c r="AF364" s="58"/>
    </row>
    <row r="365" spans="1:32" ht="9.75" customHeight="1">
      <c r="A365" s="159">
        <v>1</v>
      </c>
      <c r="B365" s="121" t="s">
        <v>862</v>
      </c>
      <c r="C365" s="123"/>
      <c r="D365" s="123" t="s">
        <v>602</v>
      </c>
      <c r="E365" s="125">
        <v>36678</v>
      </c>
      <c r="F365" s="125">
        <v>42004</v>
      </c>
      <c r="G365" s="124">
        <v>42369</v>
      </c>
      <c r="H365" s="126">
        <f t="shared" ref="H365:I368" si="114">ROUND(((F365-E365)/365),1)</f>
        <v>14.6</v>
      </c>
      <c r="I365" s="126">
        <f t="shared" si="114"/>
        <v>1</v>
      </c>
      <c r="J365" s="126">
        <f t="shared" ref="J365:J370" si="115">100/L365/100</f>
        <v>5</v>
      </c>
      <c r="K365" s="130">
        <v>11096251</v>
      </c>
      <c r="L365" s="160">
        <v>0.2</v>
      </c>
      <c r="M365" s="131">
        <v>11096251</v>
      </c>
      <c r="N365" s="128">
        <f t="shared" ref="N365:N370" si="116">IF(J365&lt;=H365,0,IF((J365-H365)&gt;=1,K365*L365*I365,K365-M365))</f>
        <v>0</v>
      </c>
      <c r="O365" s="128"/>
      <c r="P365" s="130">
        <f t="shared" ref="P365:P372" si="117">+M365+N365</f>
        <v>11096251</v>
      </c>
      <c r="Q365" s="128">
        <f t="shared" ref="Q365:R372" si="118">+K365-P365</f>
        <v>0</v>
      </c>
      <c r="R365" s="128" t="s">
        <v>602</v>
      </c>
      <c r="S365" s="158"/>
      <c r="T365" s="157">
        <f t="shared" ref="T365:T370" si="119">IF(ISNA(INDEX(coefficient,MATCH($R365,postes,0),MATCH(T$19,centres,0))),0,(INDEX(coefficient,MATCH($R365,postes,0),MATCH(T$19,centres,0))*$N365))</f>
        <v>0</v>
      </c>
      <c r="U365" s="157"/>
      <c r="V365" s="157">
        <f t="shared" ref="V365:AD370" si="120">IF(ISNA(INDEX(coefficient,MATCH($R365,postes,0),MATCH(V$19,centres,0))),0,(INDEX(coefficient,MATCH($R365,postes,0),MATCH(V$19,centres,0))*$N365))</f>
        <v>0</v>
      </c>
      <c r="W365" s="157">
        <f t="shared" si="120"/>
        <v>0</v>
      </c>
      <c r="X365" s="157">
        <f t="shared" si="120"/>
        <v>0</v>
      </c>
      <c r="Y365" s="157">
        <f t="shared" si="120"/>
        <v>0</v>
      </c>
      <c r="Z365" s="157">
        <f t="shared" si="120"/>
        <v>0</v>
      </c>
      <c r="AA365" s="157">
        <f t="shared" si="120"/>
        <v>0</v>
      </c>
      <c r="AB365" s="157">
        <f t="shared" si="120"/>
        <v>0</v>
      </c>
      <c r="AC365" s="157">
        <f t="shared" si="120"/>
        <v>0</v>
      </c>
      <c r="AD365" s="157">
        <f t="shared" si="120"/>
        <v>0</v>
      </c>
      <c r="AE365" s="58">
        <f t="shared" ref="AE365:AE370" si="121">SUM(T365:AD365)</f>
        <v>0</v>
      </c>
      <c r="AF365" s="58"/>
    </row>
    <row r="366" spans="1:32" ht="9.75" customHeight="1">
      <c r="A366" s="179"/>
      <c r="B366" s="180" t="s">
        <v>863</v>
      </c>
      <c r="C366" s="181"/>
      <c r="D366" s="181" t="s">
        <v>602</v>
      </c>
      <c r="E366" s="182">
        <v>37749</v>
      </c>
      <c r="F366" s="125">
        <v>42004</v>
      </c>
      <c r="G366" s="124">
        <v>42369</v>
      </c>
      <c r="H366" s="126">
        <f t="shared" si="114"/>
        <v>11.7</v>
      </c>
      <c r="I366" s="126">
        <f t="shared" si="114"/>
        <v>1</v>
      </c>
      <c r="J366" s="126">
        <f t="shared" si="115"/>
        <v>5</v>
      </c>
      <c r="K366" s="130">
        <v>272000</v>
      </c>
      <c r="L366" s="160">
        <v>0.2</v>
      </c>
      <c r="M366" s="131">
        <v>272000</v>
      </c>
      <c r="N366" s="128">
        <f t="shared" si="116"/>
        <v>0</v>
      </c>
      <c r="O366" s="196"/>
      <c r="P366" s="130">
        <f t="shared" si="117"/>
        <v>272000</v>
      </c>
      <c r="Q366" s="128">
        <f t="shared" si="118"/>
        <v>0</v>
      </c>
      <c r="R366" s="128" t="s">
        <v>602</v>
      </c>
      <c r="S366" s="158"/>
      <c r="T366" s="128">
        <f t="shared" si="119"/>
        <v>0</v>
      </c>
      <c r="U366" s="128"/>
      <c r="V366" s="128">
        <f t="shared" si="120"/>
        <v>0</v>
      </c>
      <c r="W366" s="128">
        <f t="shared" si="120"/>
        <v>0</v>
      </c>
      <c r="X366" s="128">
        <f t="shared" si="120"/>
        <v>0</v>
      </c>
      <c r="Y366" s="128">
        <f t="shared" si="120"/>
        <v>0</v>
      </c>
      <c r="Z366" s="128">
        <f t="shared" si="120"/>
        <v>0</v>
      </c>
      <c r="AA366" s="128">
        <f t="shared" si="120"/>
        <v>0</v>
      </c>
      <c r="AB366" s="128">
        <f t="shared" si="120"/>
        <v>0</v>
      </c>
      <c r="AC366" s="128">
        <f t="shared" si="120"/>
        <v>0</v>
      </c>
      <c r="AD366" s="128">
        <f t="shared" si="120"/>
        <v>0</v>
      </c>
      <c r="AE366" s="58">
        <f t="shared" si="121"/>
        <v>0</v>
      </c>
      <c r="AF366" s="58"/>
    </row>
    <row r="367" spans="1:32">
      <c r="A367" s="179">
        <v>4</v>
      </c>
      <c r="B367" s="197" t="s">
        <v>474</v>
      </c>
      <c r="C367" s="181" t="s">
        <v>475</v>
      </c>
      <c r="D367" s="181" t="s">
        <v>602</v>
      </c>
      <c r="E367" s="182">
        <v>39573</v>
      </c>
      <c r="F367" s="125">
        <v>42004</v>
      </c>
      <c r="G367" s="124">
        <v>42369</v>
      </c>
      <c r="H367" s="126">
        <f t="shared" si="114"/>
        <v>6.7</v>
      </c>
      <c r="I367" s="126">
        <f t="shared" si="114"/>
        <v>1</v>
      </c>
      <c r="J367" s="183">
        <f t="shared" si="115"/>
        <v>5</v>
      </c>
      <c r="K367" s="185">
        <v>1051700</v>
      </c>
      <c r="L367" s="184">
        <v>0.2</v>
      </c>
      <c r="M367" s="186">
        <v>1051700</v>
      </c>
      <c r="N367" s="128">
        <f>+K367-M367</f>
        <v>0</v>
      </c>
      <c r="O367" s="196"/>
      <c r="P367" s="185">
        <f t="shared" si="117"/>
        <v>1051700</v>
      </c>
      <c r="Q367" s="196">
        <f t="shared" si="118"/>
        <v>0</v>
      </c>
      <c r="R367" s="196" t="s">
        <v>602</v>
      </c>
      <c r="S367" s="158"/>
      <c r="T367" s="128">
        <f t="shared" si="119"/>
        <v>0</v>
      </c>
      <c r="U367" s="128"/>
      <c r="V367" s="128">
        <f t="shared" si="120"/>
        <v>0</v>
      </c>
      <c r="W367" s="128">
        <f t="shared" si="120"/>
        <v>0</v>
      </c>
      <c r="X367" s="128">
        <f t="shared" si="120"/>
        <v>0</v>
      </c>
      <c r="Y367" s="128">
        <f t="shared" si="120"/>
        <v>0</v>
      </c>
      <c r="Z367" s="128">
        <f t="shared" si="120"/>
        <v>0</v>
      </c>
      <c r="AA367" s="128">
        <f t="shared" si="120"/>
        <v>0</v>
      </c>
      <c r="AB367" s="128">
        <f t="shared" si="120"/>
        <v>0</v>
      </c>
      <c r="AC367" s="128">
        <f t="shared" si="120"/>
        <v>0</v>
      </c>
      <c r="AD367" s="128">
        <f t="shared" si="120"/>
        <v>0</v>
      </c>
      <c r="AE367" s="58">
        <f t="shared" si="121"/>
        <v>0</v>
      </c>
      <c r="AF367" s="58"/>
    </row>
    <row r="368" spans="1:32">
      <c r="A368" s="179">
        <v>1</v>
      </c>
      <c r="B368" s="197" t="s">
        <v>476</v>
      </c>
      <c r="C368" s="181" t="s">
        <v>477</v>
      </c>
      <c r="D368" s="181" t="s">
        <v>537</v>
      </c>
      <c r="E368" s="182">
        <v>39706</v>
      </c>
      <c r="F368" s="125">
        <v>42004</v>
      </c>
      <c r="G368" s="124">
        <v>42369</v>
      </c>
      <c r="H368" s="126">
        <f t="shared" si="114"/>
        <v>6.3</v>
      </c>
      <c r="I368" s="126">
        <f t="shared" si="114"/>
        <v>1</v>
      </c>
      <c r="J368" s="183">
        <f t="shared" si="115"/>
        <v>5</v>
      </c>
      <c r="K368" s="185">
        <v>1594000</v>
      </c>
      <c r="L368" s="184">
        <v>0.2</v>
      </c>
      <c r="M368" s="186">
        <v>1594000</v>
      </c>
      <c r="N368" s="128">
        <f>+K368-M368</f>
        <v>0</v>
      </c>
      <c r="O368" s="196"/>
      <c r="P368" s="185">
        <f t="shared" si="117"/>
        <v>1594000</v>
      </c>
      <c r="Q368" s="196">
        <f t="shared" si="118"/>
        <v>0</v>
      </c>
      <c r="R368" s="196" t="s">
        <v>537</v>
      </c>
      <c r="S368" s="158"/>
      <c r="T368" s="128">
        <f t="shared" si="119"/>
        <v>0</v>
      </c>
      <c r="U368" s="128"/>
      <c r="V368" s="128">
        <f t="shared" si="120"/>
        <v>0</v>
      </c>
      <c r="W368" s="128">
        <f t="shared" si="120"/>
        <v>0</v>
      </c>
      <c r="X368" s="128">
        <f t="shared" si="120"/>
        <v>0</v>
      </c>
      <c r="Y368" s="128">
        <f t="shared" si="120"/>
        <v>0</v>
      </c>
      <c r="Z368" s="128">
        <f t="shared" si="120"/>
        <v>0</v>
      </c>
      <c r="AA368" s="128">
        <f t="shared" si="120"/>
        <v>0</v>
      </c>
      <c r="AB368" s="128">
        <f t="shared" si="120"/>
        <v>0</v>
      </c>
      <c r="AC368" s="128">
        <f t="shared" si="120"/>
        <v>0</v>
      </c>
      <c r="AD368" s="128">
        <f t="shared" si="120"/>
        <v>0</v>
      </c>
      <c r="AE368" s="58">
        <f t="shared" si="121"/>
        <v>0</v>
      </c>
      <c r="AF368" s="58"/>
    </row>
    <row r="369" spans="1:32" s="509" customFormat="1">
      <c r="A369" s="179">
        <v>3</v>
      </c>
      <c r="B369" s="197" t="s">
        <v>1139</v>
      </c>
      <c r="C369" s="181" t="s">
        <v>475</v>
      </c>
      <c r="D369" s="181" t="s">
        <v>602</v>
      </c>
      <c r="E369" s="182">
        <v>40909</v>
      </c>
      <c r="F369" s="125">
        <v>42004</v>
      </c>
      <c r="G369" s="124">
        <v>42369</v>
      </c>
      <c r="H369" s="126">
        <f>ROUND(((F369-E369)/365),1)</f>
        <v>3</v>
      </c>
      <c r="I369" s="126">
        <f>ROUND(((G369-F369)/365),1)</f>
        <v>1</v>
      </c>
      <c r="J369" s="183">
        <f t="shared" si="115"/>
        <v>5</v>
      </c>
      <c r="K369" s="185">
        <f>1380354.36/2</f>
        <v>690177.18</v>
      </c>
      <c r="L369" s="184">
        <v>0.2</v>
      </c>
      <c r="M369" s="186">
        <v>414106.30799999996</v>
      </c>
      <c r="N369" s="128">
        <f t="shared" si="116"/>
        <v>138035.43600000002</v>
      </c>
      <c r="O369" s="196"/>
      <c r="P369" s="185">
        <f>+M369+N369</f>
        <v>552141.74399999995</v>
      </c>
      <c r="Q369" s="196">
        <f>+K369-P369</f>
        <v>138035.4360000001</v>
      </c>
      <c r="R369" s="508" t="s">
        <v>602</v>
      </c>
      <c r="S369" s="158"/>
      <c r="T369" s="128">
        <f t="shared" si="119"/>
        <v>0</v>
      </c>
      <c r="U369" s="128"/>
      <c r="V369" s="128">
        <f t="shared" si="120"/>
        <v>0</v>
      </c>
      <c r="W369" s="128">
        <f t="shared" si="120"/>
        <v>0</v>
      </c>
      <c r="X369" s="128">
        <f t="shared" si="120"/>
        <v>0</v>
      </c>
      <c r="Y369" s="128">
        <f t="shared" si="120"/>
        <v>0</v>
      </c>
      <c r="Z369" s="128">
        <f t="shared" si="120"/>
        <v>138035.43600000002</v>
      </c>
      <c r="AA369" s="128">
        <f t="shared" si="120"/>
        <v>0</v>
      </c>
      <c r="AB369" s="128">
        <f t="shared" si="120"/>
        <v>0</v>
      </c>
      <c r="AC369" s="128">
        <f t="shared" si="120"/>
        <v>0</v>
      </c>
      <c r="AD369" s="128">
        <f t="shared" si="120"/>
        <v>0</v>
      </c>
      <c r="AE369" s="58">
        <f t="shared" si="121"/>
        <v>138035.43600000002</v>
      </c>
      <c r="AF369" s="58"/>
    </row>
    <row r="370" spans="1:32" s="509" customFormat="1">
      <c r="A370" s="179" t="s">
        <v>1261</v>
      </c>
      <c r="B370" s="197" t="s">
        <v>1140</v>
      </c>
      <c r="C370" s="181" t="s">
        <v>475</v>
      </c>
      <c r="D370" s="181" t="s">
        <v>602</v>
      </c>
      <c r="E370" s="182">
        <v>41240</v>
      </c>
      <c r="F370" s="125">
        <v>42004</v>
      </c>
      <c r="G370" s="124">
        <v>42369</v>
      </c>
      <c r="H370" s="126">
        <f>ROUND(((F370-E370)/365),1)</f>
        <v>2.1</v>
      </c>
      <c r="I370" s="126">
        <f>ROUND(((G370-F370)/365),1)</f>
        <v>1</v>
      </c>
      <c r="J370" s="183">
        <f t="shared" si="115"/>
        <v>5</v>
      </c>
      <c r="K370" s="185">
        <v>1322138</v>
      </c>
      <c r="L370" s="184">
        <v>0.2</v>
      </c>
      <c r="M370" s="186">
        <v>555297.60000000009</v>
      </c>
      <c r="N370" s="128">
        <f t="shared" si="116"/>
        <v>264427.60000000003</v>
      </c>
      <c r="O370" s="196"/>
      <c r="P370" s="185">
        <f>+M370+N370</f>
        <v>819725.20000000019</v>
      </c>
      <c r="Q370" s="196">
        <f>+K370-P370</f>
        <v>502412.79999999981</v>
      </c>
      <c r="R370" s="508" t="s">
        <v>602</v>
      </c>
      <c r="S370" s="158"/>
      <c r="T370" s="128">
        <f t="shared" si="119"/>
        <v>0</v>
      </c>
      <c r="U370" s="128"/>
      <c r="V370" s="128">
        <f t="shared" si="120"/>
        <v>0</v>
      </c>
      <c r="W370" s="128">
        <f t="shared" si="120"/>
        <v>0</v>
      </c>
      <c r="X370" s="128">
        <f t="shared" si="120"/>
        <v>0</v>
      </c>
      <c r="Y370" s="128">
        <f t="shared" si="120"/>
        <v>0</v>
      </c>
      <c r="Z370" s="128">
        <f t="shared" si="120"/>
        <v>264427.60000000003</v>
      </c>
      <c r="AA370" s="128">
        <f t="shared" si="120"/>
        <v>0</v>
      </c>
      <c r="AB370" s="128">
        <f t="shared" si="120"/>
        <v>0</v>
      </c>
      <c r="AC370" s="128">
        <f t="shared" si="120"/>
        <v>0</v>
      </c>
      <c r="AD370" s="128">
        <f t="shared" si="120"/>
        <v>0</v>
      </c>
      <c r="AE370" s="58">
        <f t="shared" si="121"/>
        <v>264427.60000000003</v>
      </c>
      <c r="AF370" s="58"/>
    </row>
    <row r="371" spans="1:32" ht="9.75" thickBot="1">
      <c r="A371" s="187"/>
      <c r="B371" s="188"/>
      <c r="C371" s="189"/>
      <c r="D371" s="189"/>
      <c r="E371" s="190"/>
      <c r="F371" s="191"/>
      <c r="G371" s="191"/>
      <c r="H371" s="192">
        <f>ROUND(((G371-E371)/365),1)</f>
        <v>0</v>
      </c>
      <c r="I371" s="192"/>
      <c r="J371" s="192"/>
      <c r="K371" s="193"/>
      <c r="L371" s="194"/>
      <c r="M371" s="193">
        <v>0</v>
      </c>
      <c r="N371" s="193"/>
      <c r="O371" s="193"/>
      <c r="P371" s="195">
        <f t="shared" si="117"/>
        <v>0</v>
      </c>
      <c r="Q371" s="193">
        <f t="shared" si="118"/>
        <v>0</v>
      </c>
      <c r="R371" s="193">
        <f t="shared" si="118"/>
        <v>0</v>
      </c>
      <c r="S371" s="158"/>
      <c r="T371" s="128">
        <f>IF(ISNA(INDEX(coefficient,MATCH($R371,postes,0),MATCH(T$28,centres,0))),0,(INDEX(coefficient,MATCH($R371,postes,0),MATCH(T$28,centres,0))*$N371))</f>
        <v>0</v>
      </c>
      <c r="U371" s="128"/>
      <c r="V371" s="128">
        <f t="shared" ref="V371:AD371" si="122">IF(ISNA(INDEX(coefficient,MATCH($R371,postes,0),MATCH(V$28,centres,0))),0,(INDEX(coefficient,MATCH($R371,postes,0),MATCH(V$28,centres,0))*$N371))</f>
        <v>0</v>
      </c>
      <c r="W371" s="128">
        <f t="shared" si="122"/>
        <v>0</v>
      </c>
      <c r="X371" s="128">
        <f t="shared" si="122"/>
        <v>0</v>
      </c>
      <c r="Y371" s="128">
        <f t="shared" si="122"/>
        <v>0</v>
      </c>
      <c r="Z371" s="128">
        <f t="shared" si="122"/>
        <v>0</v>
      </c>
      <c r="AA371" s="128">
        <f t="shared" si="122"/>
        <v>0</v>
      </c>
      <c r="AB371" s="128">
        <f t="shared" si="122"/>
        <v>0</v>
      </c>
      <c r="AC371" s="128">
        <f t="shared" si="122"/>
        <v>0</v>
      </c>
      <c r="AD371" s="128">
        <f t="shared" si="122"/>
        <v>0</v>
      </c>
      <c r="AE371" s="58">
        <f>SUM(T371:AB371)</f>
        <v>0</v>
      </c>
      <c r="AF371" s="58"/>
    </row>
    <row r="372" spans="1:32" ht="9.75" customHeight="1" collapsed="1" thickBot="1">
      <c r="B372" s="87"/>
      <c r="C372" s="88"/>
      <c r="D372" s="88"/>
      <c r="E372" s="89"/>
      <c r="F372" s="90"/>
      <c r="G372" s="90"/>
      <c r="H372" s="91">
        <f>ROUND(((G372-E372)/365),1)</f>
        <v>0</v>
      </c>
      <c r="I372" s="91">
        <f>ROUND(((G372-F372)/365),1)</f>
        <v>0</v>
      </c>
      <c r="J372" s="91"/>
      <c r="K372" s="92"/>
      <c r="L372" s="93"/>
      <c r="M372" s="92">
        <v>0</v>
      </c>
      <c r="N372" s="92"/>
      <c r="O372" s="92"/>
      <c r="P372" s="92">
        <f t="shared" si="117"/>
        <v>0</v>
      </c>
      <c r="Q372" s="167">
        <f t="shared" si="118"/>
        <v>0</v>
      </c>
      <c r="R372" s="167">
        <f t="shared" si="118"/>
        <v>0</v>
      </c>
      <c r="S372" s="158"/>
      <c r="AE372" s="58">
        <f>SUM(AE365:AE371)</f>
        <v>402463.03600000008</v>
      </c>
      <c r="AF372" s="58"/>
    </row>
    <row r="373" spans="1:32" ht="10.5" thickTop="1" thickBot="1">
      <c r="A373" s="94"/>
      <c r="B373" s="95" t="s">
        <v>224</v>
      </c>
      <c r="C373" s="96"/>
      <c r="D373" s="96"/>
      <c r="E373" s="97"/>
      <c r="F373" s="102"/>
      <c r="G373" s="102"/>
      <c r="H373" s="102"/>
      <c r="I373" s="102"/>
      <c r="J373" s="102"/>
      <c r="K373" s="102">
        <f>SUM(K365:K372)</f>
        <v>16026266.18</v>
      </c>
      <c r="L373" s="102"/>
      <c r="M373" s="102">
        <f>SUM(M365:M372)</f>
        <v>14983354.908</v>
      </c>
      <c r="N373" s="102">
        <f>SUM(N365:N372)</f>
        <v>402463.03600000008</v>
      </c>
      <c r="O373" s="102">
        <f>SUM(O366:O371)</f>
        <v>0</v>
      </c>
      <c r="P373" s="102">
        <f>SUM(P365:P372)</f>
        <v>15385817.943999998</v>
      </c>
      <c r="Q373" s="102">
        <f>SUM(Q365:Q372)</f>
        <v>640448.23599999992</v>
      </c>
      <c r="R373" s="102">
        <f>SUM(R365:R372)</f>
        <v>0</v>
      </c>
      <c r="S373" s="158">
        <f>+N373-AE373</f>
        <v>0</v>
      </c>
      <c r="T373" s="100">
        <f>SUM(T365:T371)</f>
        <v>0</v>
      </c>
      <c r="U373" s="100"/>
      <c r="V373" s="100">
        <f t="shared" ref="V373:AB373" si="123">SUM(V363:V371)</f>
        <v>0</v>
      </c>
      <c r="W373" s="100">
        <f t="shared" si="123"/>
        <v>0</v>
      </c>
      <c r="X373" s="100">
        <f t="shared" si="123"/>
        <v>0</v>
      </c>
      <c r="Y373" s="100">
        <f t="shared" si="123"/>
        <v>0</v>
      </c>
      <c r="Z373" s="100">
        <f t="shared" si="123"/>
        <v>402463.03600000008</v>
      </c>
      <c r="AA373" s="100">
        <f t="shared" si="123"/>
        <v>0</v>
      </c>
      <c r="AB373" s="100">
        <f t="shared" si="123"/>
        <v>0</v>
      </c>
      <c r="AC373" s="100">
        <f>SUM(AC363:AC371)</f>
        <v>0</v>
      </c>
      <c r="AD373" s="100">
        <f>SUM(AD363:AD371)</f>
        <v>0</v>
      </c>
      <c r="AE373" s="58">
        <f>SUM(T373:AD373)</f>
        <v>402463.03600000008</v>
      </c>
      <c r="AF373" s="58"/>
    </row>
    <row r="374" spans="1:32" ht="10.5" thickTop="1" thickBot="1">
      <c r="B374" s="169"/>
      <c r="C374" s="170"/>
      <c r="D374" s="170"/>
      <c r="E374" s="171"/>
      <c r="F374" s="172"/>
      <c r="G374" s="172"/>
      <c r="H374" s="173">
        <f>ROUND(((G374-E374)/365),1)</f>
        <v>0</v>
      </c>
      <c r="I374" s="173">
        <f>ROUND(((G374-F374)/365),1)</f>
        <v>0</v>
      </c>
      <c r="J374" s="173"/>
      <c r="K374" s="174"/>
      <c r="L374" s="175"/>
      <c r="M374" s="174"/>
      <c r="N374" s="174"/>
      <c r="O374" s="174"/>
      <c r="P374" s="174"/>
      <c r="Q374" s="107"/>
      <c r="R374" s="107"/>
      <c r="S374" s="86">
        <f>P374/5</f>
        <v>0</v>
      </c>
      <c r="AE374" s="58">
        <f>N373-AE373</f>
        <v>0</v>
      </c>
      <c r="AF374" s="58"/>
    </row>
    <row r="375" spans="1:32" s="458" customFormat="1" ht="10.5" thickTop="1" thickBot="1">
      <c r="A375" s="94"/>
      <c r="B375" s="362" t="s">
        <v>864</v>
      </c>
      <c r="C375" s="363"/>
      <c r="D375" s="363"/>
      <c r="E375" s="364"/>
      <c r="F375" s="365"/>
      <c r="G375" s="365"/>
      <c r="H375" s="366"/>
      <c r="I375" s="366"/>
      <c r="J375" s="366"/>
      <c r="K375" s="367">
        <f>K362+K308+K220+K200+K60+K17+K373+K48+K26</f>
        <v>3618811733.5700002</v>
      </c>
      <c r="L375" s="368"/>
      <c r="M375" s="367">
        <f>M362+M308+M220+M200+M60+M17+M373+M48+M26</f>
        <v>1570887441.8063502</v>
      </c>
      <c r="N375" s="367">
        <f>N362+N308+N220+N200+N60+N17+N373+N48+N26</f>
        <v>338448094.09489995</v>
      </c>
      <c r="O375" s="367">
        <f>O362+O308+O220+O200+O17</f>
        <v>0</v>
      </c>
      <c r="P375" s="367">
        <f>P362+P308+P220+P200+P60+P17+P373+P48+P26</f>
        <v>1909335535.9012501</v>
      </c>
      <c r="Q375" s="367">
        <f>Q362+Q308+Q220+Q200+Q60+Q17+Q373+Q48+Q26</f>
        <v>1580244165.66875</v>
      </c>
      <c r="R375" s="367"/>
      <c r="S375" s="86">
        <f>+N375-AE375</f>
        <v>49770129.921799958</v>
      </c>
      <c r="T375" s="367">
        <f t="shared" ref="T375:AB375" si="124">T362+T308+T220+T200+T60+T26+T373+T48</f>
        <v>52878026.024166659</v>
      </c>
      <c r="U375" s="367">
        <f t="shared" si="124"/>
        <v>257357.6</v>
      </c>
      <c r="V375" s="367">
        <f t="shared" si="124"/>
        <v>37163557.700533338</v>
      </c>
      <c r="W375" s="367">
        <f t="shared" si="124"/>
        <v>95355927.3486</v>
      </c>
      <c r="X375" s="367">
        <f t="shared" si="124"/>
        <v>148712.4</v>
      </c>
      <c r="Y375" s="367">
        <f t="shared" si="124"/>
        <v>2963113.4270000001</v>
      </c>
      <c r="Z375" s="367">
        <f t="shared" si="124"/>
        <v>21976506.369999997</v>
      </c>
      <c r="AA375" s="367">
        <f t="shared" si="124"/>
        <v>14218168.3982</v>
      </c>
      <c r="AB375" s="367">
        <f t="shared" si="124"/>
        <v>63716594.904600002</v>
      </c>
      <c r="AC375" s="367">
        <f>AC362+AC308+AC220+AC200+AC60+AC26+AC373+AC48</f>
        <v>0</v>
      </c>
      <c r="AD375" s="367">
        <f>AD362+AD308+AD220+AD200+AD60+AD26+AD373+AD48</f>
        <v>0</v>
      </c>
      <c r="AE375" s="58">
        <f>SUM(T375:AD375)</f>
        <v>288677964.17309999</v>
      </c>
      <c r="AF375" s="58"/>
    </row>
    <row r="376" spans="1:32" ht="9.75" thickTop="1">
      <c r="B376" s="61"/>
      <c r="C376" s="60"/>
      <c r="D376" s="60"/>
      <c r="E376" s="62"/>
      <c r="F376" s="63"/>
      <c r="G376" s="63"/>
      <c r="H376" s="60"/>
      <c r="I376" s="60"/>
      <c r="J376" s="60"/>
      <c r="K376" s="61"/>
      <c r="L376" s="60"/>
      <c r="M376" s="64"/>
      <c r="N376" s="61"/>
      <c r="O376" s="61"/>
      <c r="P376" s="64"/>
      <c r="Q376" s="64"/>
      <c r="R376" s="450"/>
      <c r="S376" s="86">
        <f>P376/5</f>
        <v>0</v>
      </c>
      <c r="AF376" s="58"/>
    </row>
    <row r="377" spans="1:32" ht="20.25">
      <c r="A377" s="512"/>
      <c r="B377" s="516" t="s">
        <v>1375</v>
      </c>
      <c r="C377" s="512"/>
      <c r="D377" s="512"/>
      <c r="E377" s="512"/>
      <c r="F377" s="512"/>
      <c r="G377" s="512"/>
      <c r="H377" s="512"/>
      <c r="I377" s="512"/>
      <c r="J377" s="512"/>
      <c r="K377" s="512"/>
      <c r="L377" s="512"/>
      <c r="M377" s="512"/>
      <c r="N377" s="512"/>
      <c r="O377" s="512"/>
      <c r="P377" s="512"/>
      <c r="Q377" s="512"/>
      <c r="S377" s="86">
        <f>SUM(S29:S373)</f>
        <v>49770129.921799995</v>
      </c>
      <c r="AF377" s="58"/>
    </row>
    <row r="378" spans="1:32" ht="9.75" thickBot="1">
      <c r="A378" s="60"/>
      <c r="B378" s="61"/>
      <c r="C378" s="60"/>
      <c r="D378" s="60"/>
      <c r="E378" s="62"/>
      <c r="F378" s="63"/>
      <c r="G378" s="63"/>
      <c r="H378" s="60"/>
      <c r="I378" s="60"/>
      <c r="J378" s="60"/>
      <c r="K378" s="61"/>
      <c r="L378" s="60"/>
      <c r="M378" s="64"/>
      <c r="N378" s="61"/>
      <c r="O378" s="65"/>
      <c r="P378" s="65"/>
      <c r="Q378" s="61"/>
      <c r="S378" s="86">
        <f>+S375-S377</f>
        <v>0</v>
      </c>
      <c r="AF378" s="58"/>
    </row>
    <row r="379" spans="1:32" s="69" customFormat="1" ht="9.75" thickBot="1">
      <c r="A379" s="523" t="s">
        <v>401</v>
      </c>
      <c r="B379" s="523" t="s">
        <v>402</v>
      </c>
      <c r="C379" s="510"/>
      <c r="D379" s="510"/>
      <c r="E379" s="66" t="s">
        <v>403</v>
      </c>
      <c r="F379" s="67"/>
      <c r="G379" s="67"/>
      <c r="H379" s="67"/>
      <c r="I379" s="67"/>
      <c r="J379" s="67"/>
      <c r="K379" s="68" t="s">
        <v>404</v>
      </c>
      <c r="L379" s="523" t="s">
        <v>405</v>
      </c>
      <c r="M379" s="525"/>
      <c r="N379" s="526"/>
      <c r="O379" s="526"/>
      <c r="P379" s="526"/>
      <c r="Q379" s="527"/>
      <c r="R379" s="448"/>
      <c r="AF379" s="58"/>
    </row>
    <row r="380" spans="1:32" s="73" customFormat="1" ht="9.75" thickBot="1">
      <c r="A380" s="524"/>
      <c r="B380" s="524"/>
      <c r="C380" s="511" t="s">
        <v>1144</v>
      </c>
      <c r="D380" s="511" t="s">
        <v>1145</v>
      </c>
      <c r="E380" s="70" t="s">
        <v>406</v>
      </c>
      <c r="F380" s="71" t="s">
        <v>407</v>
      </c>
      <c r="G380" s="71" t="s">
        <v>408</v>
      </c>
      <c r="H380" s="71" t="s">
        <v>409</v>
      </c>
      <c r="I380" s="71" t="s">
        <v>410</v>
      </c>
      <c r="J380" s="71" t="s">
        <v>411</v>
      </c>
      <c r="K380" s="72" t="s">
        <v>412</v>
      </c>
      <c r="L380" s="524"/>
      <c r="M380" s="71" t="s">
        <v>1222</v>
      </c>
      <c r="N380" s="71" t="s">
        <v>1376</v>
      </c>
      <c r="O380" s="71" t="s">
        <v>413</v>
      </c>
      <c r="P380" s="71" t="s">
        <v>1377</v>
      </c>
      <c r="Q380" s="71" t="s">
        <v>414</v>
      </c>
      <c r="R380" s="449"/>
      <c r="AF380" s="58"/>
    </row>
    <row r="381" spans="1:32" ht="9.75" customHeight="1" collapsed="1" thickBot="1">
      <c r="B381" s="376"/>
      <c r="C381" s="134"/>
      <c r="D381" s="134"/>
      <c r="E381" s="62"/>
      <c r="F381" s="63"/>
      <c r="G381" s="63"/>
      <c r="H381" s="84"/>
      <c r="I381" s="84"/>
      <c r="J381" s="84"/>
      <c r="K381" s="64"/>
      <c r="L381" s="85"/>
      <c r="M381" s="64"/>
      <c r="N381" s="64"/>
      <c r="O381" s="64"/>
      <c r="P381" s="64"/>
      <c r="Q381" s="64"/>
      <c r="R381" s="450"/>
      <c r="S381" s="86"/>
      <c r="AF381" s="58"/>
    </row>
    <row r="382" spans="1:32" ht="9.75" thickBot="1">
      <c r="A382" s="81">
        <v>2152</v>
      </c>
      <c r="B382" s="459" t="s">
        <v>536</v>
      </c>
      <c r="C382" s="375"/>
      <c r="D382" s="375"/>
      <c r="E382" s="476"/>
      <c r="F382" s="477"/>
      <c r="G382" s="477"/>
      <c r="H382" s="110"/>
      <c r="I382" s="110"/>
      <c r="J382" s="110"/>
      <c r="K382" s="111"/>
      <c r="L382" s="148"/>
      <c r="M382" s="111"/>
      <c r="N382" s="111"/>
      <c r="O382" s="111"/>
      <c r="P382" s="111"/>
      <c r="Q382" s="111"/>
      <c r="R382" s="450"/>
      <c r="S382" s="86">
        <f>P382/5</f>
        <v>0</v>
      </c>
      <c r="AF382" s="58"/>
    </row>
    <row r="383" spans="1:32">
      <c r="A383" s="159">
        <v>1</v>
      </c>
      <c r="B383" s="166" t="s">
        <v>3</v>
      </c>
      <c r="C383" s="123" t="s">
        <v>4</v>
      </c>
      <c r="D383" s="123" t="s">
        <v>538</v>
      </c>
      <c r="E383" s="125">
        <v>40299</v>
      </c>
      <c r="F383" s="125">
        <v>42004</v>
      </c>
      <c r="G383" s="124">
        <v>42080</v>
      </c>
      <c r="H383" s="126">
        <f t="shared" ref="H383:I385" si="125">ROUND(((F383-E383)/365),1)</f>
        <v>4.7</v>
      </c>
      <c r="I383" s="126">
        <f t="shared" si="125"/>
        <v>0.2</v>
      </c>
      <c r="J383" s="126">
        <f>100/L383/100</f>
        <v>4</v>
      </c>
      <c r="K383" s="130">
        <v>30000000</v>
      </c>
      <c r="L383" s="160">
        <v>0.25</v>
      </c>
      <c r="M383" s="131">
        <v>30000000</v>
      </c>
      <c r="N383" s="128">
        <f>IF(J383&lt;=H383,0,IF((J383-H383)&gt;=1,K383*L383*I383,K383-M383))</f>
        <v>0</v>
      </c>
      <c r="O383" s="128"/>
      <c r="P383" s="130">
        <f>+M383+N383</f>
        <v>30000000</v>
      </c>
      <c r="Q383" s="128">
        <f>+K383-P383</f>
        <v>0</v>
      </c>
      <c r="R383" s="128" t="s">
        <v>538</v>
      </c>
      <c r="S383" s="158"/>
      <c r="T383" s="128">
        <f>IF(ISNA(INDEX(coefficient,MATCH($R383,postes,0),MATCH(T$19,centres,0))),0,(INDEX(coefficient,MATCH($R383,postes,0),MATCH(T$19,centres,0))*$N383))</f>
        <v>0</v>
      </c>
      <c r="U383" s="128"/>
      <c r="V383" s="128">
        <f t="shared" ref="V383:AD384" si="126">IF(ISNA(INDEX(coefficient,MATCH($R383,postes,0),MATCH(V$19,centres,0))),0,(INDEX(coefficient,MATCH($R383,postes,0),MATCH(V$19,centres,0))*$N383))</f>
        <v>0</v>
      </c>
      <c r="W383" s="128">
        <f t="shared" si="126"/>
        <v>0</v>
      </c>
      <c r="X383" s="128">
        <f t="shared" si="126"/>
        <v>0</v>
      </c>
      <c r="Y383" s="128">
        <f t="shared" si="126"/>
        <v>0</v>
      </c>
      <c r="Z383" s="128">
        <f t="shared" si="126"/>
        <v>0</v>
      </c>
      <c r="AA383" s="128">
        <f t="shared" si="126"/>
        <v>0</v>
      </c>
      <c r="AB383" s="128">
        <f t="shared" si="126"/>
        <v>0</v>
      </c>
      <c r="AC383" s="128">
        <f t="shared" si="126"/>
        <v>0</v>
      </c>
      <c r="AD383" s="128">
        <f t="shared" si="126"/>
        <v>0</v>
      </c>
      <c r="AE383" s="58">
        <f>SUM(T383:AB383)</f>
        <v>0</v>
      </c>
      <c r="AF383" s="58"/>
    </row>
    <row r="384" spans="1:32">
      <c r="A384" s="159">
        <v>1</v>
      </c>
      <c r="B384" s="166" t="s">
        <v>1250</v>
      </c>
      <c r="C384" s="123" t="s">
        <v>1193</v>
      </c>
      <c r="D384" s="123" t="s">
        <v>1195</v>
      </c>
      <c r="E384" s="125">
        <v>41559</v>
      </c>
      <c r="F384" s="125">
        <v>42004</v>
      </c>
      <c r="G384" s="124">
        <v>42208</v>
      </c>
      <c r="H384" s="126">
        <f t="shared" si="125"/>
        <v>1.2</v>
      </c>
      <c r="I384" s="126">
        <f t="shared" si="125"/>
        <v>0.6</v>
      </c>
      <c r="J384" s="126">
        <f>100/L384/100</f>
        <v>4</v>
      </c>
      <c r="K384" s="130">
        <v>33333458.34</v>
      </c>
      <c r="L384" s="160">
        <v>0.25</v>
      </c>
      <c r="M384" s="131">
        <v>10000037.502</v>
      </c>
      <c r="N384" s="128">
        <f>IF(J384&lt;=H384,0,IF((J384-H384)&gt;=1,K384*L384*I384,K384-M384))</f>
        <v>5000018.7510000002</v>
      </c>
      <c r="O384" s="128"/>
      <c r="P384" s="130">
        <f>+M384+N384</f>
        <v>15000056.253</v>
      </c>
      <c r="Q384" s="128">
        <f>+K384-P384</f>
        <v>18333402.086999997</v>
      </c>
      <c r="R384" s="128" t="s">
        <v>538</v>
      </c>
      <c r="S384" s="158"/>
      <c r="T384" s="128">
        <f>IF(ISNA(INDEX(coefficient,MATCH($R384,postes,0),MATCH(T$19,centres,0))),0,(INDEX(coefficient,MATCH($R384,postes,0),MATCH(T$19,centres,0))*$N384))</f>
        <v>5000018.7510000002</v>
      </c>
      <c r="U384" s="128"/>
      <c r="V384" s="128">
        <f t="shared" si="126"/>
        <v>0</v>
      </c>
      <c r="W384" s="128">
        <f t="shared" si="126"/>
        <v>0</v>
      </c>
      <c r="X384" s="128">
        <f t="shared" si="126"/>
        <v>0</v>
      </c>
      <c r="Y384" s="128">
        <f t="shared" si="126"/>
        <v>0</v>
      </c>
      <c r="Z384" s="128">
        <f t="shared" si="126"/>
        <v>0</v>
      </c>
      <c r="AA384" s="128">
        <f t="shared" si="126"/>
        <v>0</v>
      </c>
      <c r="AB384" s="128">
        <f t="shared" si="126"/>
        <v>0</v>
      </c>
      <c r="AC384" s="128">
        <f t="shared" si="126"/>
        <v>0</v>
      </c>
      <c r="AD384" s="128">
        <f t="shared" si="126"/>
        <v>0</v>
      </c>
      <c r="AE384" s="58">
        <f>SUM(T384:AB384)</f>
        <v>5000018.7510000002</v>
      </c>
      <c r="AF384" s="58"/>
    </row>
    <row r="385" spans="1:32" ht="9.75" thickBot="1">
      <c r="A385" s="187"/>
      <c r="B385" s="188"/>
      <c r="C385" s="189"/>
      <c r="D385" s="189"/>
      <c r="E385" s="190"/>
      <c r="F385" s="190"/>
      <c r="G385" s="190"/>
      <c r="H385" s="192">
        <f t="shared" si="125"/>
        <v>0</v>
      </c>
      <c r="I385" s="146">
        <f t="shared" si="125"/>
        <v>0</v>
      </c>
      <c r="J385" s="192"/>
      <c r="K385" s="195"/>
      <c r="L385" s="194"/>
      <c r="M385" s="460">
        <v>0</v>
      </c>
      <c r="N385" s="193">
        <f>IF(J385&lt;=H385,0,IF((J385-H385)&gt;=1,K385*L385*I385,K385-M385))</f>
        <v>0</v>
      </c>
      <c r="O385" s="193"/>
      <c r="P385" s="193">
        <f>+M385+N385</f>
        <v>0</v>
      </c>
      <c r="Q385" s="193">
        <f>+K385-P385</f>
        <v>0</v>
      </c>
      <c r="R385" s="193">
        <f>+L385-Q385</f>
        <v>0</v>
      </c>
      <c r="S385" s="158"/>
      <c r="T385" s="64"/>
      <c r="U385" s="64"/>
      <c r="AF385" s="58"/>
    </row>
    <row r="386" spans="1:32" ht="9.75" thickBot="1">
      <c r="A386" s="60"/>
      <c r="B386" s="150"/>
      <c r="C386" s="134"/>
      <c r="D386" s="134"/>
      <c r="E386" s="62"/>
      <c r="F386" s="62"/>
      <c r="G386" s="62"/>
      <c r="H386" s="84"/>
      <c r="I386" s="84"/>
      <c r="J386" s="84"/>
      <c r="K386" s="64"/>
      <c r="L386" s="85"/>
      <c r="M386" s="64"/>
      <c r="N386" s="64"/>
      <c r="O386" s="64"/>
      <c r="P386" s="64"/>
      <c r="Q386" s="64"/>
      <c r="R386" s="64"/>
      <c r="S386" s="158"/>
      <c r="T386" s="64"/>
      <c r="U386" s="64"/>
      <c r="AF386" s="58"/>
    </row>
    <row r="387" spans="1:32" ht="10.5" thickTop="1" thickBot="1">
      <c r="A387" s="94"/>
      <c r="B387" s="95" t="s">
        <v>224</v>
      </c>
      <c r="C387" s="96"/>
      <c r="D387" s="96"/>
      <c r="E387" s="97"/>
      <c r="F387" s="98"/>
      <c r="G387" s="98"/>
      <c r="H387" s="99"/>
      <c r="I387" s="99">
        <f>ROUND(((G387-F387)/365),1)</f>
        <v>0</v>
      </c>
      <c r="J387" s="99"/>
      <c r="K387" s="100">
        <f>SUM(K383:K385)</f>
        <v>63333458.340000004</v>
      </c>
      <c r="L387" s="101"/>
      <c r="M387" s="100">
        <f>SUM(M383:M385)</f>
        <v>40000037.502000004</v>
      </c>
      <c r="N387" s="100">
        <f>SUM(N383:N385)</f>
        <v>5000018.7510000002</v>
      </c>
      <c r="O387" s="100">
        <f>SUM(O383:O384)</f>
        <v>0</v>
      </c>
      <c r="P387" s="100">
        <f>SUM(P383:P385)</f>
        <v>45000056.252999999</v>
      </c>
      <c r="Q387" s="100">
        <f>SUM(Q383:Q385)</f>
        <v>18333402.086999997</v>
      </c>
      <c r="R387" s="100">
        <f>SUM(R383:R385)</f>
        <v>0</v>
      </c>
      <c r="S387" s="158"/>
      <c r="T387" s="158"/>
      <c r="U387" s="158"/>
      <c r="AF387" s="58"/>
    </row>
    <row r="388" spans="1:32" ht="9.75" thickTop="1"/>
  </sheetData>
  <mergeCells count="9">
    <mergeCell ref="A379:A380"/>
    <mergeCell ref="B379:B380"/>
    <mergeCell ref="L379:L380"/>
    <mergeCell ref="M379:Q379"/>
    <mergeCell ref="A2:Q2"/>
    <mergeCell ref="M4:Q4"/>
    <mergeCell ref="B4:B5"/>
    <mergeCell ref="A4:A5"/>
    <mergeCell ref="L4:L5"/>
  </mergeCells>
  <phoneticPr fontId="7" type="noConversion"/>
  <conditionalFormatting sqref="T28:AB28">
    <cfRule type="expression" dxfId="35" priority="34" stopIfTrue="1">
      <formula>$R29="Usine"</formula>
    </cfRule>
    <cfRule type="expression" dxfId="34" priority="35" stopIfTrue="1">
      <formula>$R29="TANA"</formula>
    </cfRule>
    <cfRule type="expression" dxfId="33" priority="36" stopIfTrue="1">
      <formula>$R29="CULT"</formula>
    </cfRule>
  </conditionalFormatting>
  <conditionalFormatting sqref="T28:AB28">
    <cfRule type="expression" dxfId="32" priority="31" stopIfTrue="1">
      <formula>$R28="Usine"</formula>
    </cfRule>
    <cfRule type="expression" dxfId="31" priority="32" stopIfTrue="1">
      <formula>$R28="TANA"</formula>
    </cfRule>
    <cfRule type="expression" dxfId="30" priority="33" stopIfTrue="1">
      <formula>$R28="CULT"</formula>
    </cfRule>
  </conditionalFormatting>
  <conditionalFormatting sqref="Z28:AB28">
    <cfRule type="expression" dxfId="29" priority="28" stopIfTrue="1">
      <formula>$R29="ADM"</formula>
    </cfRule>
    <cfRule type="expression" dxfId="28" priority="29" stopIfTrue="1">
      <formula>$R29="TANA"</formula>
    </cfRule>
    <cfRule type="expression" dxfId="27" priority="30" stopIfTrue="1">
      <formula>$R29="CULT"</formula>
    </cfRule>
  </conditionalFormatting>
  <conditionalFormatting sqref="T28:U28">
    <cfRule type="expression" dxfId="26" priority="25" stopIfTrue="1">
      <formula>$R28="Usine"</formula>
    </cfRule>
    <cfRule type="expression" dxfId="25" priority="26" stopIfTrue="1">
      <formula>$R28="TANA"</formula>
    </cfRule>
    <cfRule type="expression" dxfId="24" priority="27" stopIfTrue="1">
      <formula>$R28="CULT"</formula>
    </cfRule>
  </conditionalFormatting>
  <conditionalFormatting sqref="AB28">
    <cfRule type="expression" dxfId="23" priority="22" stopIfTrue="1">
      <formula>$R28="ADM"</formula>
    </cfRule>
    <cfRule type="expression" dxfId="22" priority="23" stopIfTrue="1">
      <formula>$R28="TANA"</formula>
    </cfRule>
    <cfRule type="expression" dxfId="21" priority="24" stopIfTrue="1">
      <formula>$R28="CULT"</formula>
    </cfRule>
  </conditionalFormatting>
  <conditionalFormatting sqref="Y28:AB28">
    <cfRule type="expression" dxfId="20" priority="19" stopIfTrue="1">
      <formula>$R28="ADM"</formula>
    </cfRule>
    <cfRule type="expression" dxfId="19" priority="20" stopIfTrue="1">
      <formula>$R28="TANA"</formula>
    </cfRule>
    <cfRule type="expression" dxfId="18" priority="21" stopIfTrue="1">
      <formula>$R28="CULT"</formula>
    </cfRule>
  </conditionalFormatting>
  <conditionalFormatting sqref="T28:AD28">
    <cfRule type="expression" dxfId="17" priority="16" stopIfTrue="1">
      <formula>$R29="Usine"</formula>
    </cfRule>
    <cfRule type="expression" dxfId="16" priority="17" stopIfTrue="1">
      <formula>$R29="TANA"</formula>
    </cfRule>
    <cfRule type="expression" dxfId="15" priority="18" stopIfTrue="1">
      <formula>$R29="CULT"</formula>
    </cfRule>
  </conditionalFormatting>
  <conditionalFormatting sqref="T28:AD28">
    <cfRule type="expression" dxfId="14" priority="13" stopIfTrue="1">
      <formula>$R28="Usine"</formula>
    </cfRule>
    <cfRule type="expression" dxfId="13" priority="14" stopIfTrue="1">
      <formula>$R28="TANA"</formula>
    </cfRule>
    <cfRule type="expression" dxfId="12" priority="15" stopIfTrue="1">
      <formula>$R28="CULT"</formula>
    </cfRule>
  </conditionalFormatting>
  <conditionalFormatting sqref="Z28:AD28">
    <cfRule type="expression" dxfId="11" priority="10" stopIfTrue="1">
      <formula>$R29="ADM"</formula>
    </cfRule>
    <cfRule type="expression" dxfId="10" priority="11" stopIfTrue="1">
      <formula>$R29="TANA"</formula>
    </cfRule>
    <cfRule type="expression" dxfId="9" priority="12" stopIfTrue="1">
      <formula>$R29="CULT"</formula>
    </cfRule>
  </conditionalFormatting>
  <conditionalFormatting sqref="T28:U28">
    <cfRule type="expression" dxfId="8" priority="7" stopIfTrue="1">
      <formula>$R28="Usine"</formula>
    </cfRule>
    <cfRule type="expression" dxfId="7" priority="8" stopIfTrue="1">
      <formula>$R28="TANA"</formula>
    </cfRule>
    <cfRule type="expression" dxfId="6" priority="9" stopIfTrue="1">
      <formula>$R28="CULT"</formula>
    </cfRule>
  </conditionalFormatting>
  <conditionalFormatting sqref="AB28:AD28">
    <cfRule type="expression" dxfId="5" priority="4" stopIfTrue="1">
      <formula>$R28="ADM"</formula>
    </cfRule>
    <cfRule type="expression" dxfId="4" priority="5" stopIfTrue="1">
      <formula>$R28="TANA"</formula>
    </cfRule>
    <cfRule type="expression" dxfId="3" priority="6" stopIfTrue="1">
      <formula>$R28="CULT"</formula>
    </cfRule>
  </conditionalFormatting>
  <conditionalFormatting sqref="Y28:AD28">
    <cfRule type="expression" dxfId="2" priority="1" stopIfTrue="1">
      <formula>$R28="ADM"</formula>
    </cfRule>
    <cfRule type="expression" dxfId="1" priority="2" stopIfTrue="1">
      <formula>$R28="TANA"</formula>
    </cfRule>
    <cfRule type="expression" dxfId="0" priority="3" stopIfTrue="1">
      <formula>$R28="CULT"</formula>
    </cfRule>
  </conditionalFormatting>
  <printOptions horizontalCentered="1"/>
  <pageMargins left="0.27559055118110237" right="0.19685039370078741" top="0.98425196850393704" bottom="0.6692913385826772" header="0.31496062992125984" footer="0.47244094488188981"/>
  <pageSetup paperSize="9" scale="75" orientation="portrait" r:id="rId1"/>
  <headerFooter alignWithMargins="0">
    <oddHeader>&amp;L&amp;"Arial,Gras"&amp;14FLOR IBIS SARL
Analabe Vohémar
BP. 34 Vohémar 209&amp;R&amp;"Times New Roman,Gras"&amp;11NIF : 2000 11 4602
STAT N° 46101 72 2013 0 00594</oddHeader>
    <oddFooter>&amp;CPage &amp;P/&amp;N</oddFooter>
  </headerFooter>
  <rowBreaks count="4" manualBreakCount="4">
    <brk id="206" max="16" man="1"/>
    <brk id="299" max="16" man="1"/>
    <brk id="392" max="16" man="1"/>
    <brk id="499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0"/>
  <sheetViews>
    <sheetView topLeftCell="A37" workbookViewId="0">
      <selection activeCell="E56" sqref="E56"/>
    </sheetView>
  </sheetViews>
  <sheetFormatPr baseColWidth="10" defaultColWidth="13.33203125" defaultRowHeight="12.75"/>
  <cols>
    <col min="1" max="1" width="62.5" style="308" customWidth="1"/>
    <col min="2" max="2" width="22" style="308" customWidth="1"/>
    <col min="3" max="4" width="20.33203125" style="374" customWidth="1"/>
    <col min="5" max="6" width="13.33203125" style="303" customWidth="1"/>
    <col min="7" max="7" width="19.1640625" style="303" customWidth="1"/>
    <col min="8" max="16384" width="13.33203125" style="303"/>
  </cols>
  <sheetData>
    <row r="1" spans="1:7" ht="15.75">
      <c r="A1" s="529" t="s">
        <v>1267</v>
      </c>
      <c r="B1" s="529"/>
      <c r="C1" s="529"/>
      <c r="D1" s="529"/>
    </row>
    <row r="2" spans="1:7">
      <c r="A2" s="530" t="s">
        <v>714</v>
      </c>
      <c r="B2" s="530"/>
      <c r="C2" s="530"/>
      <c r="D2" s="530"/>
    </row>
    <row r="3" spans="1:7">
      <c r="A3" s="406" t="s">
        <v>715</v>
      </c>
      <c r="B3" s="406"/>
      <c r="C3" s="407"/>
      <c r="D3" s="407">
        <f>CR!C15+CR!C29+CR!C36</f>
        <v>31478887649.98</v>
      </c>
      <c r="G3" s="304"/>
    </row>
    <row r="4" spans="1:7">
      <c r="A4" s="406" t="s">
        <v>716</v>
      </c>
      <c r="B4" s="406"/>
      <c r="C4" s="407"/>
      <c r="D4" s="407">
        <f>CR!C20+CR!C24+CR!C25+CR!C30+CR!C31+CR!C37+CR!C43+CR!C44</f>
        <v>30468182156.170002</v>
      </c>
      <c r="G4" s="304"/>
    </row>
    <row r="5" spans="1:7" ht="13.5" thickBot="1">
      <c r="A5" s="406"/>
      <c r="B5" s="406"/>
      <c r="C5" s="408"/>
      <c r="D5" s="408"/>
      <c r="G5" s="304"/>
    </row>
    <row r="6" spans="1:7" ht="13.5" thickBot="1">
      <c r="A6" s="409" t="s">
        <v>717</v>
      </c>
      <c r="B6" s="410"/>
      <c r="C6" s="411"/>
      <c r="D6" s="411">
        <f>D3-D4</f>
        <v>1010705493.8099976</v>
      </c>
      <c r="G6" s="304"/>
    </row>
    <row r="7" spans="1:7">
      <c r="A7" s="406"/>
      <c r="B7" s="406"/>
      <c r="C7" s="408"/>
      <c r="D7" s="408"/>
      <c r="G7" s="304"/>
    </row>
    <row r="8" spans="1:7">
      <c r="A8" s="412" t="s">
        <v>718</v>
      </c>
      <c r="B8" s="412"/>
      <c r="C8" s="413"/>
      <c r="D8" s="413">
        <f>SUM(D10:D18)</f>
        <v>253700112.19749999</v>
      </c>
      <c r="G8" s="304"/>
    </row>
    <row r="9" spans="1:7">
      <c r="A9" s="412"/>
      <c r="B9" s="412"/>
      <c r="C9" s="413"/>
      <c r="D9" s="413"/>
      <c r="G9" s="304"/>
    </row>
    <row r="10" spans="1:7">
      <c r="A10" s="412" t="s">
        <v>469</v>
      </c>
      <c r="B10" s="412"/>
      <c r="C10" s="413"/>
      <c r="D10" s="413">
        <f>CR!C43+CR!C44</f>
        <v>126440560.59999999</v>
      </c>
      <c r="G10" s="304"/>
    </row>
    <row r="11" spans="1:7">
      <c r="A11" s="412" t="s">
        <v>719</v>
      </c>
      <c r="B11" s="412"/>
      <c r="C11" s="413"/>
      <c r="D11" s="413">
        <f>TabAmort!N211+TabAmort!N214+TabAmort!N216</f>
        <v>55581284.667499997</v>
      </c>
      <c r="G11" s="304"/>
    </row>
    <row r="12" spans="1:7">
      <c r="A12" s="412" t="s">
        <v>720</v>
      </c>
      <c r="B12" s="412"/>
      <c r="C12" s="413"/>
      <c r="D12" s="413">
        <f>Balance!J219</f>
        <v>53410667.409999996</v>
      </c>
      <c r="G12" s="304"/>
    </row>
    <row r="13" spans="1:7">
      <c r="A13" s="412" t="s">
        <v>738</v>
      </c>
      <c r="B13" s="412"/>
      <c r="C13" s="413"/>
      <c r="D13" s="413">
        <f>Balance!J225</f>
        <v>0</v>
      </c>
      <c r="G13" s="304"/>
    </row>
    <row r="14" spans="1:7">
      <c r="A14" s="412" t="s">
        <v>777</v>
      </c>
      <c r="B14" s="412"/>
      <c r="C14" s="413"/>
      <c r="D14" s="413">
        <f>Balance!J218</f>
        <v>0</v>
      </c>
      <c r="G14" s="304"/>
    </row>
    <row r="15" spans="1:7">
      <c r="A15" s="412" t="s">
        <v>721</v>
      </c>
      <c r="B15" s="412"/>
      <c r="C15" s="413"/>
      <c r="D15" s="413">
        <f>Balance!J220</f>
        <v>18267600</v>
      </c>
      <c r="G15" s="304"/>
    </row>
    <row r="16" spans="1:7">
      <c r="A16" s="412" t="s">
        <v>722</v>
      </c>
      <c r="B16" s="412"/>
      <c r="C16" s="413"/>
      <c r="D16" s="413">
        <v>0</v>
      </c>
      <c r="G16" s="304"/>
    </row>
    <row r="17" spans="1:7">
      <c r="A17" s="412" t="s">
        <v>723</v>
      </c>
      <c r="B17" s="412"/>
      <c r="C17" s="414"/>
      <c r="D17" s="414">
        <v>0</v>
      </c>
      <c r="G17" s="304"/>
    </row>
    <row r="18" spans="1:7">
      <c r="A18" s="412" t="s">
        <v>436</v>
      </c>
      <c r="B18" s="412"/>
      <c r="C18" s="414"/>
      <c r="D18" s="414">
        <v>-0.48</v>
      </c>
      <c r="G18" s="304"/>
    </row>
    <row r="19" spans="1:7">
      <c r="A19" s="415"/>
      <c r="B19" s="415"/>
      <c r="C19" s="416"/>
      <c r="D19" s="416"/>
      <c r="G19" s="304"/>
    </row>
    <row r="20" spans="1:7">
      <c r="A20" s="412" t="s">
        <v>724</v>
      </c>
      <c r="B20" s="412"/>
      <c r="C20" s="413"/>
      <c r="D20" s="413">
        <f>SUM(D22:D23)</f>
        <v>0</v>
      </c>
      <c r="G20" s="304"/>
    </row>
    <row r="21" spans="1:7">
      <c r="A21" s="415"/>
      <c r="B21" s="415"/>
      <c r="C21" s="416"/>
      <c r="D21" s="416"/>
      <c r="G21" s="304"/>
    </row>
    <row r="22" spans="1:7">
      <c r="A22" s="412" t="s">
        <v>725</v>
      </c>
      <c r="B22" s="412"/>
      <c r="C22" s="413"/>
      <c r="D22" s="413">
        <v>0</v>
      </c>
      <c r="G22" s="304"/>
    </row>
    <row r="23" spans="1:7">
      <c r="A23" s="412" t="s">
        <v>802</v>
      </c>
      <c r="B23" s="412"/>
      <c r="C23" s="413"/>
      <c r="D23" s="413">
        <v>0</v>
      </c>
      <c r="G23" s="304"/>
    </row>
    <row r="24" spans="1:7" ht="13.5" thickBot="1">
      <c r="A24" s="406"/>
      <c r="B24" s="406"/>
      <c r="C24" s="408"/>
      <c r="D24" s="408"/>
      <c r="G24" s="304"/>
    </row>
    <row r="25" spans="1:7" ht="13.5" thickBot="1">
      <c r="A25" s="409" t="s">
        <v>726</v>
      </c>
      <c r="B25" s="410"/>
      <c r="C25" s="411"/>
      <c r="D25" s="411">
        <f>D6+D8-D20</f>
        <v>1264405606.0074975</v>
      </c>
      <c r="G25" s="304"/>
    </row>
    <row r="26" spans="1:7">
      <c r="A26" s="406"/>
      <c r="B26" s="406"/>
      <c r="C26" s="408"/>
      <c r="D26" s="408"/>
      <c r="G26" s="304"/>
    </row>
    <row r="27" spans="1:7">
      <c r="A27" s="406" t="s">
        <v>727</v>
      </c>
      <c r="B27" s="406"/>
      <c r="C27" s="413"/>
      <c r="D27" s="413">
        <f>D25</f>
        <v>1264405606.0074975</v>
      </c>
      <c r="G27" s="304"/>
    </row>
    <row r="28" spans="1:7">
      <c r="A28" s="406" t="s">
        <v>1142</v>
      </c>
      <c r="B28" s="406"/>
      <c r="C28" s="413"/>
      <c r="D28" s="413">
        <f>-D53</f>
        <v>0</v>
      </c>
      <c r="G28" s="304"/>
    </row>
    <row r="29" spans="1:7" ht="13.5" thickBot="1">
      <c r="A29" s="406"/>
      <c r="B29" s="406"/>
      <c r="C29" s="407"/>
      <c r="D29" s="407"/>
      <c r="G29" s="304"/>
    </row>
    <row r="30" spans="1:7" ht="13.5" thickBot="1">
      <c r="A30" s="409" t="s">
        <v>728</v>
      </c>
      <c r="B30" s="410"/>
      <c r="C30" s="411"/>
      <c r="D30" s="411">
        <f>SUM(D27:D28)</f>
        <v>1264405606.0074975</v>
      </c>
      <c r="G30" s="304"/>
    </row>
    <row r="31" spans="1:7">
      <c r="A31" s="406"/>
      <c r="B31" s="406"/>
      <c r="C31" s="407"/>
      <c r="D31" s="407"/>
      <c r="G31" s="304"/>
    </row>
    <row r="32" spans="1:7">
      <c r="A32" s="406" t="s">
        <v>1216</v>
      </c>
      <c r="B32" s="406"/>
      <c r="C32" s="407"/>
      <c r="D32" s="407">
        <f>D30*20%</f>
        <v>252881121.20149952</v>
      </c>
      <c r="G32" s="304"/>
    </row>
    <row r="33" spans="1:7">
      <c r="A33" s="406" t="s">
        <v>1381</v>
      </c>
      <c r="B33" s="406"/>
      <c r="C33" s="407"/>
      <c r="D33" s="407">
        <f>-D32/2</f>
        <v>-126440560.60074976</v>
      </c>
      <c r="G33" s="304"/>
    </row>
    <row r="34" spans="1:7">
      <c r="A34" s="406"/>
      <c r="B34" s="406"/>
      <c r="C34" s="408"/>
      <c r="D34" s="408"/>
      <c r="G34" s="304"/>
    </row>
    <row r="35" spans="1:7">
      <c r="A35" s="406" t="s">
        <v>729</v>
      </c>
      <c r="B35" s="406"/>
      <c r="C35" s="407"/>
      <c r="D35" s="407">
        <f>D32/2</f>
        <v>126440560.60074976</v>
      </c>
      <c r="G35" s="304"/>
    </row>
    <row r="36" spans="1:7" ht="13.5" thickBot="1">
      <c r="A36" s="406"/>
      <c r="B36" s="406"/>
      <c r="C36" s="408"/>
      <c r="D36" s="408"/>
      <c r="G36" s="304"/>
    </row>
    <row r="37" spans="1:7" ht="13.5" thickBot="1">
      <c r="A37" s="409" t="s">
        <v>730</v>
      </c>
      <c r="B37" s="410"/>
      <c r="C37" s="411"/>
      <c r="D37" s="411">
        <f>D6</f>
        <v>1010705493.8099976</v>
      </c>
      <c r="G37" s="304"/>
    </row>
    <row r="38" spans="1:7">
      <c r="A38" s="406"/>
      <c r="B38" s="406"/>
      <c r="C38" s="408"/>
      <c r="D38" s="408"/>
    </row>
    <row r="39" spans="1:7" ht="13.5" thickBot="1">
      <c r="A39" s="406"/>
      <c r="B39" s="406"/>
      <c r="C39" s="408"/>
      <c r="D39" s="408"/>
    </row>
    <row r="40" spans="1:7" ht="13.5" thickBot="1">
      <c r="A40" s="531" t="s">
        <v>1268</v>
      </c>
      <c r="B40" s="532"/>
      <c r="C40" s="532"/>
      <c r="D40" s="533"/>
    </row>
    <row r="41" spans="1:7">
      <c r="A41" s="406"/>
      <c r="B41" s="406"/>
      <c r="C41" s="408"/>
      <c r="D41" s="408"/>
    </row>
    <row r="42" spans="1:7">
      <c r="A42" s="406"/>
      <c r="B42" s="405" t="s">
        <v>540</v>
      </c>
      <c r="C42" s="421" t="s">
        <v>539</v>
      </c>
      <c r="D42" s="421" t="s">
        <v>731</v>
      </c>
    </row>
    <row r="43" spans="1:7">
      <c r="A43" s="406" t="s">
        <v>732</v>
      </c>
      <c r="B43" s="422"/>
      <c r="C43" s="407">
        <v>413422610.26999998</v>
      </c>
      <c r="D43" s="407">
        <v>0</v>
      </c>
      <c r="G43" s="306"/>
    </row>
    <row r="44" spans="1:7">
      <c r="A44" s="406" t="s">
        <v>801</v>
      </c>
      <c r="B44" s="422"/>
      <c r="C44" s="407">
        <v>419599176</v>
      </c>
      <c r="D44" s="407">
        <v>0</v>
      </c>
    </row>
    <row r="45" spans="1:7">
      <c r="A45" s="406" t="s">
        <v>843</v>
      </c>
      <c r="B45" s="422"/>
      <c r="C45" s="407">
        <v>351592191.33999968</v>
      </c>
      <c r="D45" s="407">
        <v>0</v>
      </c>
    </row>
    <row r="46" spans="1:7">
      <c r="A46" s="406" t="s">
        <v>587</v>
      </c>
      <c r="B46" s="422"/>
      <c r="C46" s="407">
        <v>135580100</v>
      </c>
      <c r="D46" s="407">
        <v>0</v>
      </c>
    </row>
    <row r="47" spans="1:7">
      <c r="A47" s="406" t="s">
        <v>571</v>
      </c>
      <c r="B47" s="422">
        <v>542917241</v>
      </c>
      <c r="C47" s="407">
        <v>128043859</v>
      </c>
      <c r="D47" s="407">
        <v>0</v>
      </c>
    </row>
    <row r="48" spans="1:7">
      <c r="A48" s="406" t="s">
        <v>1064</v>
      </c>
      <c r="B48" s="422"/>
      <c r="C48" s="407">
        <v>23229550</v>
      </c>
      <c r="D48" s="407">
        <v>0</v>
      </c>
    </row>
    <row r="49" spans="1:5">
      <c r="A49" s="406" t="s">
        <v>1087</v>
      </c>
      <c r="B49" s="422"/>
      <c r="C49" s="407"/>
      <c r="D49" s="407">
        <v>558644334.87</v>
      </c>
    </row>
    <row r="50" spans="1:5">
      <c r="A50" s="406" t="s">
        <v>1141</v>
      </c>
      <c r="B50" s="422"/>
      <c r="C50" s="407"/>
      <c r="D50" s="407">
        <v>191584100.91</v>
      </c>
    </row>
    <row r="51" spans="1:5">
      <c r="A51" s="406" t="s">
        <v>1215</v>
      </c>
      <c r="B51" s="422"/>
      <c r="C51" s="407"/>
      <c r="D51" s="407">
        <v>187906858</v>
      </c>
    </row>
    <row r="52" spans="1:5">
      <c r="A52" s="406" t="s">
        <v>1262</v>
      </c>
      <c r="B52" s="422"/>
      <c r="C52" s="407"/>
      <c r="D52" s="407">
        <v>1076249433.8299999</v>
      </c>
    </row>
    <row r="53" spans="1:5" ht="13.5" thickBot="1">
      <c r="A53" s="406" t="s">
        <v>1298</v>
      </c>
      <c r="B53" s="422"/>
      <c r="C53" s="407"/>
      <c r="D53" s="407">
        <v>0</v>
      </c>
    </row>
    <row r="54" spans="1:5" ht="13.5" thickBot="1">
      <c r="A54" s="406"/>
      <c r="B54" s="406"/>
      <c r="C54" s="417">
        <f>SUM(B43:C49)-SUM(D49:D53)</f>
        <v>0</v>
      </c>
      <c r="D54" s="417">
        <f>D53</f>
        <v>0</v>
      </c>
      <c r="E54" s="307"/>
    </row>
    <row r="55" spans="1:5" ht="13.5" thickBot="1">
      <c r="A55" s="418" t="s">
        <v>733</v>
      </c>
      <c r="B55" s="418"/>
      <c r="C55" s="417">
        <f>C54-D54</f>
        <v>0</v>
      </c>
      <c r="D55" s="408"/>
    </row>
    <row r="56" spans="1:5" ht="13.5" thickBot="1">
      <c r="A56" s="418" t="s">
        <v>191</v>
      </c>
      <c r="B56" s="418"/>
      <c r="C56" s="417">
        <f>C55*20%</f>
        <v>0</v>
      </c>
      <c r="D56" s="408"/>
    </row>
    <row r="57" spans="1:5">
      <c r="A57" s="418"/>
      <c r="B57" s="418"/>
      <c r="C57" s="413"/>
      <c r="D57" s="408"/>
    </row>
    <row r="58" spans="1:5">
      <c r="A58" s="419"/>
      <c r="B58" s="419"/>
      <c r="C58" s="420"/>
      <c r="D58" s="420"/>
    </row>
    <row r="59" spans="1:5">
      <c r="A59" s="419"/>
      <c r="B59" s="462" t="s">
        <v>1299</v>
      </c>
      <c r="C59" s="463">
        <f>D53*20%</f>
        <v>0</v>
      </c>
      <c r="D59" s="420"/>
    </row>
    <row r="60" spans="1:5">
      <c r="A60" s="419"/>
      <c r="B60" s="419"/>
      <c r="C60" s="420"/>
      <c r="D60" s="420"/>
    </row>
    <row r="61" spans="1:5" ht="13.5" thickBot="1">
      <c r="A61" s="419"/>
      <c r="B61" s="419"/>
      <c r="C61" s="420"/>
      <c r="D61" s="420"/>
    </row>
    <row r="62" spans="1:5" ht="13.5" thickBot="1">
      <c r="A62" s="531" t="s">
        <v>1384</v>
      </c>
      <c r="B62" s="532"/>
      <c r="C62" s="532"/>
      <c r="D62" s="533"/>
    </row>
    <row r="63" spans="1:5">
      <c r="A63" s="406"/>
      <c r="B63" s="406"/>
      <c r="C63" s="408"/>
      <c r="D63" s="408"/>
    </row>
    <row r="64" spans="1:5">
      <c r="A64" s="406"/>
      <c r="B64" s="517" t="s">
        <v>1379</v>
      </c>
      <c r="C64" s="421" t="s">
        <v>1380</v>
      </c>
      <c r="D64" s="421" t="s">
        <v>1382</v>
      </c>
    </row>
    <row r="65" spans="1:4">
      <c r="A65" s="406" t="s">
        <v>1378</v>
      </c>
      <c r="B65" s="422">
        <v>3164205144.5999999</v>
      </c>
      <c r="C65" s="407">
        <f>805323918.11/2</f>
        <v>402661959.05500001</v>
      </c>
      <c r="D65" s="407">
        <f>D35</f>
        <v>126440560.60074976</v>
      </c>
    </row>
    <row r="66" spans="1:4">
      <c r="A66" s="419"/>
      <c r="B66" s="419"/>
      <c r="C66" s="420"/>
      <c r="D66" s="420"/>
    </row>
    <row r="67" spans="1:4">
      <c r="A67" s="419"/>
      <c r="B67" s="419"/>
      <c r="C67" s="420"/>
      <c r="D67" s="420"/>
    </row>
    <row r="68" spans="1:4">
      <c r="A68" s="419"/>
      <c r="B68" s="419"/>
      <c r="C68" s="420"/>
      <c r="D68" s="420"/>
    </row>
    <row r="69" spans="1:4">
      <c r="A69" s="419"/>
      <c r="B69" s="419"/>
      <c r="C69" s="420"/>
      <c r="D69" s="420"/>
    </row>
    <row r="70" spans="1:4">
      <c r="A70" s="359"/>
      <c r="B70" s="359"/>
      <c r="C70" s="373"/>
      <c r="D70" s="373"/>
    </row>
  </sheetData>
  <mergeCells count="4">
    <mergeCell ref="A1:D1"/>
    <mergeCell ref="A2:D2"/>
    <mergeCell ref="A40:D40"/>
    <mergeCell ref="A62:D62"/>
  </mergeCells>
  <phoneticPr fontId="19" type="noConversion"/>
  <pageMargins left="0.78740157480314965" right="0.78740157480314965" top="1.1811023622047245" bottom="0.98425196850393704" header="0.39370078740157483" footer="0.51181102362204722"/>
  <pageSetup paperSize="9" scale="79" orientation="portrait" horizontalDpi="4294967293" r:id="rId1"/>
  <headerFooter alignWithMargins="0">
    <oddHeader>&amp;L&amp;"Times New Roman,Gras"&amp;14FLOR IBIS SARL
Analabe Vohémar
BP. 34 Vohémar 209&amp;R&amp;"Times New Roman,Gras"&amp;12NIF : 2000 11 4602
STAT N° 46101 72 2013 0 00594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91"/>
  <sheetViews>
    <sheetView tabSelected="1" workbookViewId="0">
      <selection activeCell="A3" sqref="A3:E3"/>
    </sheetView>
  </sheetViews>
  <sheetFormatPr baseColWidth="10" defaultColWidth="13.33203125" defaultRowHeight="12.75"/>
  <cols>
    <col min="1" max="5" width="13.33203125" style="310" customWidth="1"/>
    <col min="6" max="6" width="33.5" style="310" customWidth="1"/>
    <col min="7" max="7" width="14.5" style="310" customWidth="1"/>
    <col min="8" max="8" width="14.5" style="310" hidden="1" customWidth="1"/>
    <col min="9" max="9" width="3.83203125" style="310" bestFit="1" customWidth="1"/>
    <col min="10" max="10" width="25.1640625" style="310" customWidth="1"/>
    <col min="11" max="16384" width="13.33203125" style="310"/>
  </cols>
  <sheetData>
    <row r="1" spans="1:10" ht="18">
      <c r="A1" s="534" t="s">
        <v>734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0" ht="18">
      <c r="A2" s="311"/>
    </row>
    <row r="3" spans="1:10" ht="18">
      <c r="A3" s="535" t="s">
        <v>735</v>
      </c>
      <c r="B3" s="535"/>
      <c r="C3" s="535"/>
      <c r="D3" s="535"/>
      <c r="E3" s="535"/>
      <c r="F3" s="309"/>
      <c r="G3" s="309"/>
      <c r="H3" s="309"/>
      <c r="I3" s="309"/>
      <c r="J3" s="309"/>
    </row>
    <row r="4" spans="1:10" ht="15.75">
      <c r="A4" s="535" t="s">
        <v>736</v>
      </c>
      <c r="B4" s="535"/>
      <c r="C4" s="535"/>
      <c r="D4" s="535"/>
      <c r="E4" s="535"/>
      <c r="F4" s="301"/>
      <c r="G4" s="301"/>
      <c r="H4" s="301"/>
      <c r="I4" s="301"/>
      <c r="J4" s="301"/>
    </row>
    <row r="5" spans="1:10" ht="18">
      <c r="A5" s="312"/>
      <c r="F5" s="534" t="s">
        <v>737</v>
      </c>
      <c r="G5" s="534"/>
      <c r="H5" s="534"/>
      <c r="I5" s="534"/>
      <c r="J5" s="534"/>
    </row>
    <row r="6" spans="1:10" ht="5.25" customHeight="1">
      <c r="A6" s="312"/>
      <c r="C6" s="313"/>
      <c r="F6" s="309"/>
      <c r="G6" s="309"/>
      <c r="H6" s="309"/>
      <c r="I6" s="309"/>
      <c r="J6" s="309"/>
    </row>
    <row r="7" spans="1:10" ht="15.75">
      <c r="A7" s="538" t="s">
        <v>739</v>
      </c>
      <c r="B7" s="538"/>
      <c r="C7" s="538"/>
      <c r="D7" s="538"/>
      <c r="E7" s="538"/>
      <c r="F7" s="535" t="s">
        <v>192</v>
      </c>
      <c r="G7" s="535"/>
      <c r="H7" s="535"/>
      <c r="I7" s="535"/>
      <c r="J7" s="535"/>
    </row>
    <row r="8" spans="1:10" ht="5.25" customHeight="1">
      <c r="C8" s="314"/>
      <c r="F8" s="302"/>
      <c r="G8" s="302"/>
      <c r="H8" s="302"/>
      <c r="I8" s="302"/>
      <c r="J8" s="302"/>
    </row>
    <row r="9" spans="1:10" ht="12.75" customHeight="1">
      <c r="F9" s="315"/>
    </row>
    <row r="10" spans="1:10" ht="15" customHeight="1">
      <c r="F10" s="316" t="s">
        <v>740</v>
      </c>
      <c r="G10" s="539" t="s">
        <v>1269</v>
      </c>
      <c r="H10" s="540"/>
      <c r="I10" s="540"/>
      <c r="J10" s="540"/>
    </row>
    <row r="11" spans="1:10" ht="5.25" customHeight="1">
      <c r="C11" s="314"/>
      <c r="F11" s="302"/>
      <c r="G11" s="302"/>
      <c r="H11" s="302"/>
      <c r="I11" s="302"/>
      <c r="J11" s="302"/>
    </row>
    <row r="12" spans="1:10">
      <c r="F12" s="312" t="s">
        <v>741</v>
      </c>
      <c r="G12" s="317">
        <v>42005</v>
      </c>
      <c r="H12" s="318">
        <v>37257</v>
      </c>
      <c r="I12" s="301" t="s">
        <v>742</v>
      </c>
      <c r="J12" s="319">
        <v>42369</v>
      </c>
    </row>
    <row r="13" spans="1:10" ht="8.25" customHeight="1" thickBot="1">
      <c r="J13" s="320"/>
    </row>
    <row r="14" spans="1:10" ht="6" customHeight="1">
      <c r="A14" s="321"/>
      <c r="B14" s="322"/>
      <c r="C14" s="322"/>
      <c r="D14" s="322"/>
      <c r="E14" s="322"/>
      <c r="F14" s="322"/>
      <c r="G14" s="322"/>
      <c r="H14" s="322"/>
      <c r="I14" s="322"/>
      <c r="J14" s="323"/>
    </row>
    <row r="15" spans="1:10" ht="15.75" customHeight="1">
      <c r="A15" s="541" t="s">
        <v>708</v>
      </c>
      <c r="B15" s="542"/>
      <c r="C15" s="542"/>
      <c r="D15" s="542"/>
      <c r="E15" s="324"/>
      <c r="F15" s="324"/>
      <c r="G15" s="324"/>
      <c r="H15" s="324"/>
      <c r="I15" s="324"/>
      <c r="J15" s="325"/>
    </row>
    <row r="16" spans="1:10" ht="7.5" customHeight="1">
      <c r="A16" s="326"/>
      <c r="B16" s="327"/>
      <c r="C16" s="327"/>
      <c r="D16" s="327"/>
      <c r="E16" s="327"/>
      <c r="F16" s="327"/>
      <c r="G16" s="327"/>
      <c r="H16" s="327"/>
      <c r="I16" s="327"/>
      <c r="J16" s="328"/>
    </row>
    <row r="17" spans="1:10" ht="15" customHeight="1">
      <c r="A17" s="326" t="s">
        <v>709</v>
      </c>
      <c r="B17" s="327"/>
      <c r="C17" s="424" t="s">
        <v>1065</v>
      </c>
      <c r="D17" s="327"/>
      <c r="E17" s="327"/>
      <c r="F17" s="327"/>
      <c r="G17" s="327"/>
      <c r="H17" s="327"/>
      <c r="I17" s="327"/>
      <c r="J17" s="328"/>
    </row>
    <row r="18" spans="1:10" ht="7.5" customHeight="1">
      <c r="A18" s="326"/>
      <c r="B18" s="327"/>
      <c r="C18" s="327"/>
      <c r="D18" s="327"/>
      <c r="E18" s="327"/>
      <c r="F18" s="327"/>
      <c r="G18" s="327"/>
      <c r="H18" s="327"/>
      <c r="I18" s="327"/>
      <c r="J18" s="328"/>
    </row>
    <row r="19" spans="1:10" ht="15" customHeight="1">
      <c r="A19" s="326" t="s">
        <v>710</v>
      </c>
      <c r="B19" s="327"/>
      <c r="C19" s="329" t="s">
        <v>711</v>
      </c>
      <c r="D19" s="327"/>
      <c r="E19" s="327"/>
      <c r="F19" s="327"/>
      <c r="G19" s="327"/>
      <c r="H19" s="327"/>
      <c r="I19" s="327"/>
      <c r="J19" s="328"/>
    </row>
    <row r="20" spans="1:10" ht="6" customHeight="1">
      <c r="A20" s="326"/>
      <c r="B20" s="327"/>
      <c r="C20" s="327"/>
      <c r="D20" s="327"/>
      <c r="E20" s="327"/>
      <c r="F20" s="327"/>
      <c r="G20" s="327"/>
      <c r="H20" s="327"/>
      <c r="I20" s="327"/>
      <c r="J20" s="328"/>
    </row>
    <row r="21" spans="1:10" ht="15" customHeight="1">
      <c r="A21" s="326" t="s">
        <v>712</v>
      </c>
      <c r="B21" s="327"/>
      <c r="C21" s="327"/>
      <c r="D21" s="327"/>
      <c r="E21" s="327"/>
      <c r="F21" s="358" t="s">
        <v>800</v>
      </c>
      <c r="G21" s="357" t="s">
        <v>1211</v>
      </c>
      <c r="H21" s="327"/>
      <c r="I21" s="327"/>
      <c r="J21" s="328"/>
    </row>
    <row r="22" spans="1:10" ht="6" customHeight="1">
      <c r="A22" s="326"/>
      <c r="B22" s="327"/>
      <c r="C22" s="327"/>
      <c r="D22" s="327"/>
      <c r="E22" s="327"/>
      <c r="F22" s="327"/>
      <c r="G22" s="327"/>
      <c r="H22" s="327"/>
      <c r="I22" s="327"/>
      <c r="J22" s="328"/>
    </row>
    <row r="23" spans="1:10" ht="12.75" customHeight="1">
      <c r="A23" s="326" t="s">
        <v>713</v>
      </c>
      <c r="B23" s="327"/>
      <c r="C23" s="330" t="s">
        <v>1066</v>
      </c>
      <c r="D23" s="327"/>
      <c r="E23" s="327"/>
      <c r="F23" s="327"/>
      <c r="G23" s="327"/>
      <c r="H23" s="327"/>
      <c r="I23" s="327"/>
      <c r="J23" s="328"/>
    </row>
    <row r="24" spans="1:10" ht="6" customHeight="1" thickBot="1">
      <c r="A24" s="331"/>
      <c r="B24" s="332"/>
      <c r="C24" s="332"/>
      <c r="D24" s="332"/>
      <c r="E24" s="332"/>
      <c r="F24" s="332"/>
      <c r="G24" s="332"/>
      <c r="H24" s="332"/>
      <c r="I24" s="332"/>
      <c r="J24" s="333"/>
    </row>
    <row r="25" spans="1:10" ht="13.5" customHeight="1" thickBot="1"/>
    <row r="26" spans="1:10" ht="6" customHeight="1">
      <c r="A26" s="321"/>
      <c r="B26" s="322"/>
      <c r="C26" s="322"/>
      <c r="D26" s="322"/>
      <c r="E26" s="322"/>
      <c r="F26" s="322"/>
      <c r="G26" s="322"/>
      <c r="H26" s="322"/>
      <c r="I26" s="322"/>
      <c r="J26" s="334"/>
    </row>
    <row r="27" spans="1:10" ht="15" customHeight="1">
      <c r="A27" s="335"/>
      <c r="B27" s="329" t="s">
        <v>743</v>
      </c>
      <c r="C27" s="327"/>
      <c r="D27" s="327"/>
      <c r="E27" s="327"/>
      <c r="F27" s="327"/>
      <c r="G27" s="327"/>
      <c r="H27" s="327"/>
      <c r="I27" s="327"/>
      <c r="J27" s="369">
        <f>CR!C11</f>
        <v>27906481750.130001</v>
      </c>
    </row>
    <row r="28" spans="1:10" ht="6" customHeight="1">
      <c r="A28" s="335"/>
      <c r="B28" s="327"/>
      <c r="C28" s="327"/>
      <c r="D28" s="327"/>
      <c r="E28" s="327"/>
      <c r="F28" s="327"/>
      <c r="G28" s="327"/>
      <c r="H28" s="327"/>
      <c r="I28" s="327"/>
      <c r="J28" s="369"/>
    </row>
    <row r="29" spans="1:10" ht="12.75" customHeight="1">
      <c r="A29" s="335" t="s">
        <v>744</v>
      </c>
      <c r="B29" s="327" t="s">
        <v>745</v>
      </c>
      <c r="C29" s="327"/>
      <c r="D29" s="327"/>
      <c r="E29" s="327"/>
      <c r="F29" s="327"/>
      <c r="G29" s="327"/>
      <c r="H29" s="327"/>
      <c r="I29" s="327"/>
      <c r="J29" s="387">
        <f>CR!C53</f>
        <v>1010705493.809997</v>
      </c>
    </row>
    <row r="30" spans="1:10" ht="6" customHeight="1">
      <c r="A30" s="335"/>
      <c r="B30" s="327"/>
      <c r="C30" s="327"/>
      <c r="D30" s="327"/>
      <c r="E30" s="327"/>
      <c r="F30" s="327"/>
      <c r="G30" s="327"/>
      <c r="H30" s="327"/>
      <c r="I30" s="327"/>
      <c r="J30" s="387"/>
    </row>
    <row r="31" spans="1:10" ht="12.75" customHeight="1">
      <c r="A31" s="335" t="s">
        <v>746</v>
      </c>
      <c r="B31" s="327" t="s">
        <v>747</v>
      </c>
      <c r="C31" s="327"/>
      <c r="D31" s="327"/>
      <c r="E31" s="327"/>
      <c r="F31" s="327"/>
      <c r="G31" s="327"/>
      <c r="H31" s="327"/>
      <c r="I31" s="327"/>
      <c r="J31" s="387">
        <f>'Calcul IR'!D25</f>
        <v>1264405606.0074975</v>
      </c>
    </row>
    <row r="32" spans="1:10" ht="6" customHeight="1">
      <c r="A32" s="335"/>
      <c r="B32" s="327"/>
      <c r="C32" s="327"/>
      <c r="D32" s="327"/>
      <c r="E32" s="327"/>
      <c r="F32" s="327"/>
      <c r="G32" s="327"/>
      <c r="H32" s="327"/>
      <c r="I32" s="327"/>
      <c r="J32" s="387"/>
    </row>
    <row r="33" spans="1:10">
      <c r="A33" s="335" t="s">
        <v>748</v>
      </c>
      <c r="B33" s="327" t="s">
        <v>749</v>
      </c>
      <c r="C33" s="327"/>
      <c r="D33" s="327"/>
      <c r="E33" s="327"/>
      <c r="F33" s="327"/>
      <c r="G33" s="327"/>
      <c r="H33" s="327"/>
      <c r="I33" s="327"/>
      <c r="J33" s="387">
        <f>'Calcul IR'!C54</f>
        <v>0</v>
      </c>
    </row>
    <row r="34" spans="1:10" ht="6" customHeight="1">
      <c r="A34" s="335"/>
      <c r="B34" s="327"/>
      <c r="C34" s="327"/>
      <c r="D34" s="327"/>
      <c r="E34" s="327"/>
      <c r="F34" s="327"/>
      <c r="G34" s="327"/>
      <c r="H34" s="327"/>
      <c r="I34" s="327"/>
      <c r="J34" s="387"/>
    </row>
    <row r="35" spans="1:10">
      <c r="A35" s="335" t="s">
        <v>750</v>
      </c>
      <c r="B35" s="327" t="s">
        <v>751</v>
      </c>
      <c r="C35" s="327"/>
      <c r="D35" s="327"/>
      <c r="E35" s="327"/>
      <c r="F35" s="327"/>
      <c r="G35" s="327"/>
      <c r="H35" s="327"/>
      <c r="I35" s="327"/>
      <c r="J35" s="388">
        <f>+J33</f>
        <v>0</v>
      </c>
    </row>
    <row r="36" spans="1:10" ht="6" customHeight="1">
      <c r="A36" s="335"/>
      <c r="B36" s="327"/>
      <c r="C36" s="327"/>
      <c r="D36" s="327"/>
      <c r="E36" s="327"/>
      <c r="F36" s="327"/>
      <c r="G36" s="327"/>
      <c r="H36" s="327"/>
      <c r="I36" s="327"/>
      <c r="J36" s="389"/>
    </row>
    <row r="37" spans="1:10">
      <c r="A37" s="335" t="s">
        <v>752</v>
      </c>
      <c r="B37" s="327" t="s">
        <v>753</v>
      </c>
      <c r="C37" s="327"/>
      <c r="D37" s="327"/>
      <c r="E37" s="327"/>
      <c r="F37" s="327"/>
      <c r="G37" s="327"/>
      <c r="H37" s="327"/>
      <c r="I37" s="327"/>
      <c r="J37" s="390">
        <f>J31-J35</f>
        <v>1264405606.0074975</v>
      </c>
    </row>
    <row r="38" spans="1:10" ht="6" customHeight="1">
      <c r="A38" s="335"/>
      <c r="B38" s="327"/>
      <c r="C38" s="327"/>
      <c r="D38" s="327"/>
      <c r="E38" s="327"/>
      <c r="F38" s="327"/>
      <c r="G38" s="327"/>
      <c r="H38" s="327"/>
      <c r="I38" s="327"/>
      <c r="J38" s="387"/>
    </row>
    <row r="39" spans="1:10">
      <c r="A39" s="335" t="s">
        <v>754</v>
      </c>
      <c r="B39" s="327" t="s">
        <v>755</v>
      </c>
      <c r="C39" s="327"/>
      <c r="D39" s="327"/>
      <c r="E39" s="327"/>
      <c r="F39" s="327"/>
      <c r="G39" s="327"/>
      <c r="H39" s="327"/>
      <c r="I39" s="327"/>
      <c r="J39" s="389">
        <f>'Calcul IR'!C55</f>
        <v>0</v>
      </c>
    </row>
    <row r="40" spans="1:10" ht="6" customHeight="1">
      <c r="A40" s="335"/>
      <c r="B40" s="327"/>
      <c r="C40" s="327"/>
      <c r="D40" s="327"/>
      <c r="E40" s="327"/>
      <c r="F40" s="327"/>
      <c r="G40" s="327"/>
      <c r="H40" s="327"/>
      <c r="I40" s="327"/>
      <c r="J40" s="387"/>
    </row>
    <row r="41" spans="1:10">
      <c r="A41" s="335" t="s">
        <v>756</v>
      </c>
      <c r="B41" s="372" t="s">
        <v>1270</v>
      </c>
      <c r="C41" s="327"/>
      <c r="D41" s="327"/>
      <c r="E41" s="327"/>
      <c r="F41" s="327"/>
      <c r="G41" s="327"/>
      <c r="H41" s="327"/>
      <c r="I41" s="327"/>
      <c r="J41" s="387">
        <f>CR!C43</f>
        <v>126440560.59999999</v>
      </c>
    </row>
    <row r="42" spans="1:10" ht="6" customHeight="1">
      <c r="A42" s="336"/>
      <c r="B42" s="314"/>
      <c r="C42" s="314"/>
      <c r="D42" s="314"/>
      <c r="E42" s="314"/>
      <c r="F42" s="314"/>
      <c r="G42" s="314"/>
      <c r="H42" s="314"/>
      <c r="I42" s="337"/>
      <c r="J42" s="387"/>
    </row>
    <row r="43" spans="1:10" ht="6" customHeight="1">
      <c r="A43" s="335"/>
      <c r="B43" s="327"/>
      <c r="C43" s="327"/>
      <c r="D43" s="327"/>
      <c r="E43" s="327"/>
      <c r="F43" s="327"/>
      <c r="G43" s="327"/>
      <c r="H43" s="327"/>
      <c r="I43" s="327"/>
      <c r="J43" s="387"/>
    </row>
    <row r="44" spans="1:10" ht="15" customHeight="1">
      <c r="A44" s="335"/>
      <c r="B44" s="329" t="s">
        <v>757</v>
      </c>
      <c r="C44" s="327"/>
      <c r="D44" s="327"/>
      <c r="E44" s="327"/>
      <c r="F44" s="327"/>
      <c r="G44" s="327"/>
      <c r="H44" s="327"/>
      <c r="I44" s="327"/>
      <c r="J44" s="387"/>
    </row>
    <row r="45" spans="1:10">
      <c r="A45" s="335"/>
      <c r="B45" s="338" t="s">
        <v>758</v>
      </c>
      <c r="C45" s="327"/>
      <c r="D45" s="327"/>
      <c r="E45" s="327"/>
      <c r="F45" s="327"/>
      <c r="G45" s="327"/>
      <c r="H45" s="327"/>
      <c r="I45" s="327"/>
      <c r="J45" s="387">
        <v>0</v>
      </c>
    </row>
    <row r="46" spans="1:10" ht="6" customHeight="1">
      <c r="A46" s="335"/>
      <c r="B46" s="327"/>
      <c r="C46" s="327"/>
      <c r="D46" s="327"/>
      <c r="E46" s="327"/>
      <c r="F46" s="327"/>
      <c r="G46" s="327"/>
      <c r="H46" s="327"/>
      <c r="I46" s="327"/>
      <c r="J46" s="387"/>
    </row>
    <row r="47" spans="1:10">
      <c r="A47" s="335" t="s">
        <v>759</v>
      </c>
      <c r="B47" s="327" t="s">
        <v>760</v>
      </c>
      <c r="C47" s="327"/>
      <c r="D47" s="327"/>
      <c r="E47" s="327"/>
      <c r="F47" s="327"/>
      <c r="G47" s="327"/>
      <c r="H47" s="327"/>
      <c r="I47" s="327"/>
      <c r="J47" s="387">
        <v>0</v>
      </c>
    </row>
    <row r="48" spans="1:10" ht="6" customHeight="1">
      <c r="A48" s="335"/>
      <c r="B48" s="327"/>
      <c r="C48" s="327"/>
      <c r="D48" s="327"/>
      <c r="E48" s="327"/>
      <c r="F48" s="327"/>
      <c r="G48" s="327"/>
      <c r="H48" s="327"/>
      <c r="I48" s="327"/>
      <c r="J48" s="387"/>
    </row>
    <row r="49" spans="1:10">
      <c r="A49" s="335" t="s">
        <v>761</v>
      </c>
      <c r="B49" s="327" t="s">
        <v>762</v>
      </c>
      <c r="C49" s="327"/>
      <c r="D49" s="327"/>
      <c r="E49" s="327"/>
      <c r="F49" s="327"/>
      <c r="G49" s="327"/>
      <c r="H49" s="327"/>
      <c r="I49" s="339"/>
      <c r="J49" s="390">
        <v>0</v>
      </c>
    </row>
    <row r="50" spans="1:10" ht="6" customHeight="1">
      <c r="A50" s="335"/>
      <c r="B50" s="327"/>
      <c r="C50" s="327"/>
      <c r="D50" s="327"/>
      <c r="E50" s="327"/>
      <c r="F50" s="327"/>
      <c r="G50" s="327"/>
      <c r="H50" s="327"/>
      <c r="I50" s="327"/>
      <c r="J50" s="387"/>
    </row>
    <row r="51" spans="1:10">
      <c r="A51" s="335" t="s">
        <v>763</v>
      </c>
      <c r="B51" s="327" t="s">
        <v>764</v>
      </c>
      <c r="C51" s="327"/>
      <c r="D51" s="327"/>
      <c r="E51" s="327"/>
      <c r="F51" s="327"/>
      <c r="G51" s="327"/>
      <c r="H51" s="327"/>
      <c r="I51" s="327"/>
      <c r="J51" s="387">
        <f>J47+J49</f>
        <v>0</v>
      </c>
    </row>
    <row r="52" spans="1:10" ht="6" customHeight="1">
      <c r="A52" s="335"/>
      <c r="B52" s="327"/>
      <c r="C52" s="327"/>
      <c r="D52" s="327"/>
      <c r="E52" s="327"/>
      <c r="F52" s="327"/>
      <c r="G52" s="327"/>
      <c r="H52" s="327"/>
      <c r="I52" s="327"/>
      <c r="J52" s="387"/>
    </row>
    <row r="53" spans="1:10">
      <c r="A53" s="335" t="s">
        <v>765</v>
      </c>
      <c r="B53" s="327" t="s">
        <v>766</v>
      </c>
      <c r="C53" s="327"/>
      <c r="D53" s="327"/>
      <c r="E53" s="327"/>
      <c r="F53" s="327"/>
      <c r="G53" s="327"/>
      <c r="H53" s="327"/>
      <c r="I53" s="327"/>
      <c r="J53" s="391">
        <v>0</v>
      </c>
    </row>
    <row r="54" spans="1:10" ht="6" customHeight="1">
      <c r="A54" s="335"/>
      <c r="B54" s="327"/>
      <c r="C54" s="327"/>
      <c r="D54" s="327"/>
      <c r="E54" s="327"/>
      <c r="F54" s="327"/>
      <c r="G54" s="327"/>
      <c r="H54" s="327"/>
      <c r="I54" s="327"/>
      <c r="J54" s="392"/>
    </row>
    <row r="55" spans="1:10">
      <c r="A55" s="335" t="s">
        <v>767</v>
      </c>
      <c r="B55" s="327" t="s">
        <v>768</v>
      </c>
      <c r="C55" s="327"/>
      <c r="D55" s="327"/>
      <c r="E55" s="327"/>
      <c r="F55" s="327"/>
      <c r="G55" s="327"/>
      <c r="H55" s="327"/>
      <c r="I55" s="327"/>
      <c r="J55" s="390">
        <f>IF(J37&gt;0,J51-J53,J51)</f>
        <v>0</v>
      </c>
    </row>
    <row r="56" spans="1:10" ht="6" customHeight="1">
      <c r="A56" s="335"/>
      <c r="B56" s="327"/>
      <c r="C56" s="327"/>
      <c r="D56" s="327"/>
      <c r="E56" s="327"/>
      <c r="F56" s="327"/>
      <c r="G56" s="327"/>
      <c r="H56" s="327"/>
      <c r="I56" s="327"/>
      <c r="J56" s="387"/>
    </row>
    <row r="57" spans="1:10">
      <c r="A57" s="335" t="s">
        <v>769</v>
      </c>
      <c r="B57" s="327" t="s">
        <v>770</v>
      </c>
      <c r="C57" s="327"/>
      <c r="D57" s="327"/>
      <c r="E57" s="327"/>
      <c r="F57" s="327"/>
      <c r="G57" s="327"/>
      <c r="H57" s="327"/>
      <c r="I57" s="327"/>
      <c r="J57" s="387">
        <v>0</v>
      </c>
    </row>
    <row r="58" spans="1:10" ht="6" customHeight="1">
      <c r="A58" s="335"/>
      <c r="B58" s="327"/>
      <c r="C58" s="327"/>
      <c r="D58" s="327"/>
      <c r="E58" s="327"/>
      <c r="F58" s="327"/>
      <c r="G58" s="327"/>
      <c r="H58" s="327"/>
      <c r="I58" s="327"/>
      <c r="J58" s="387"/>
    </row>
    <row r="59" spans="1:10">
      <c r="A59" s="335" t="s">
        <v>771</v>
      </c>
      <c r="B59" s="327" t="s">
        <v>772</v>
      </c>
      <c r="C59" s="327"/>
      <c r="D59" s="327"/>
      <c r="E59" s="327"/>
      <c r="F59" s="327"/>
      <c r="G59" s="340"/>
      <c r="H59" s="340"/>
      <c r="I59" s="327"/>
      <c r="J59" s="387">
        <f>J41-J53-J57</f>
        <v>126440560.59999999</v>
      </c>
    </row>
    <row r="60" spans="1:10" ht="6" customHeight="1">
      <c r="A60" s="336"/>
      <c r="B60" s="314"/>
      <c r="C60" s="314"/>
      <c r="D60" s="314"/>
      <c r="E60" s="314"/>
      <c r="F60" s="314"/>
      <c r="G60" s="314"/>
      <c r="H60" s="314"/>
      <c r="I60" s="337"/>
      <c r="J60" s="393"/>
    </row>
    <row r="61" spans="1:10" ht="6" customHeight="1">
      <c r="A61" s="335"/>
      <c r="B61" s="327"/>
      <c r="C61" s="327"/>
      <c r="D61" s="327"/>
      <c r="E61" s="327"/>
      <c r="F61" s="327"/>
      <c r="G61" s="327"/>
      <c r="H61" s="327"/>
      <c r="I61" s="327"/>
      <c r="J61" s="387"/>
    </row>
    <row r="62" spans="1:10" ht="15">
      <c r="A62" s="335"/>
      <c r="B62" s="329" t="s">
        <v>773</v>
      </c>
      <c r="C62" s="327"/>
      <c r="D62" s="327"/>
      <c r="E62" s="327"/>
      <c r="F62" s="327"/>
      <c r="G62" s="327"/>
      <c r="H62" s="327"/>
      <c r="I62" s="327"/>
      <c r="J62" s="387"/>
    </row>
    <row r="63" spans="1:10" ht="6" customHeight="1">
      <c r="A63" s="335"/>
      <c r="B63" s="327"/>
      <c r="C63" s="327"/>
      <c r="D63" s="327"/>
      <c r="E63" s="327"/>
      <c r="F63" s="327"/>
      <c r="G63" s="327"/>
      <c r="H63" s="327"/>
      <c r="I63" s="327"/>
      <c r="J63" s="387"/>
    </row>
    <row r="64" spans="1:10">
      <c r="A64" s="335" t="s">
        <v>774</v>
      </c>
      <c r="B64" s="327" t="s">
        <v>779</v>
      </c>
      <c r="C64" s="327"/>
      <c r="D64" s="327"/>
      <c r="E64" s="327"/>
      <c r="F64" s="327"/>
      <c r="G64" s="327"/>
      <c r="H64" s="327"/>
      <c r="I64" s="327"/>
      <c r="J64" s="387">
        <f>+Balance!D63</f>
        <v>71172740.900000006</v>
      </c>
    </row>
    <row r="65" spans="1:10" ht="5.25" customHeight="1">
      <c r="A65" s="335"/>
      <c r="B65" s="327"/>
      <c r="C65" s="327"/>
      <c r="D65" s="327"/>
      <c r="E65" s="327"/>
      <c r="F65" s="327"/>
      <c r="G65" s="327"/>
      <c r="H65" s="327"/>
      <c r="I65" s="327"/>
      <c r="J65" s="387"/>
    </row>
    <row r="66" spans="1:10">
      <c r="A66" s="335" t="s">
        <v>780</v>
      </c>
      <c r="B66" s="327" t="s">
        <v>781</v>
      </c>
      <c r="C66" s="327"/>
      <c r="D66" s="327"/>
      <c r="E66" s="327"/>
      <c r="F66" s="327"/>
      <c r="G66" s="327"/>
      <c r="H66" s="327"/>
      <c r="I66" s="327"/>
      <c r="J66" s="387">
        <v>0</v>
      </c>
    </row>
    <row r="67" spans="1:10">
      <c r="A67" s="335"/>
      <c r="B67" s="327" t="s">
        <v>782</v>
      </c>
      <c r="C67" s="327"/>
      <c r="D67" s="327"/>
      <c r="E67" s="327"/>
      <c r="F67" s="327"/>
      <c r="G67" s="327"/>
      <c r="H67" s="327"/>
      <c r="I67" s="327"/>
      <c r="J67" s="387"/>
    </row>
    <row r="68" spans="1:10" ht="6" customHeight="1">
      <c r="A68" s="335"/>
      <c r="B68" s="327"/>
      <c r="C68" s="327"/>
      <c r="D68" s="327"/>
      <c r="E68" s="327"/>
      <c r="F68" s="327"/>
      <c r="G68" s="327"/>
      <c r="H68" s="327"/>
      <c r="I68" s="327"/>
      <c r="J68" s="387"/>
    </row>
    <row r="69" spans="1:10">
      <c r="A69" s="335" t="s">
        <v>783</v>
      </c>
      <c r="B69" s="327" t="s">
        <v>784</v>
      </c>
      <c r="C69" s="327"/>
      <c r="D69" s="327"/>
      <c r="E69" s="327"/>
      <c r="F69" s="327"/>
      <c r="G69" s="327"/>
      <c r="H69" s="327"/>
      <c r="I69" s="327"/>
      <c r="J69" s="387">
        <f>J64+J66</f>
        <v>71172740.900000006</v>
      </c>
    </row>
    <row r="70" spans="1:10" ht="6" customHeight="1">
      <c r="A70" s="335"/>
      <c r="B70" s="327"/>
      <c r="C70" s="327"/>
      <c r="D70" s="327"/>
      <c r="E70" s="327"/>
      <c r="F70" s="327"/>
      <c r="G70" s="327"/>
      <c r="H70" s="327"/>
      <c r="I70" s="327"/>
      <c r="J70" s="387"/>
    </row>
    <row r="71" spans="1:10">
      <c r="A71" s="335" t="s">
        <v>785</v>
      </c>
      <c r="B71" s="327" t="s">
        <v>786</v>
      </c>
      <c r="C71" s="327"/>
      <c r="D71" s="327"/>
      <c r="E71" s="327"/>
      <c r="F71" s="327"/>
      <c r="G71" s="327"/>
      <c r="H71" s="327"/>
      <c r="I71" s="327"/>
      <c r="J71" s="387">
        <f>+J59-J69</f>
        <v>55267819.699999988</v>
      </c>
    </row>
    <row r="72" spans="1:10" ht="6" customHeight="1" thickBot="1">
      <c r="A72" s="335"/>
      <c r="B72" s="327"/>
      <c r="C72" s="327"/>
      <c r="D72" s="327"/>
      <c r="E72" s="327"/>
      <c r="F72" s="327"/>
      <c r="G72" s="327"/>
      <c r="H72" s="327"/>
      <c r="I72" s="327"/>
      <c r="J72" s="387"/>
    </row>
    <row r="73" spans="1:10" ht="13.5" thickBot="1">
      <c r="A73" s="335"/>
      <c r="B73" s="330" t="s">
        <v>787</v>
      </c>
      <c r="C73" s="327"/>
      <c r="D73" s="327"/>
      <c r="E73" s="327"/>
      <c r="F73" s="327"/>
      <c r="G73" s="327"/>
      <c r="H73" s="327"/>
      <c r="I73" s="327"/>
      <c r="J73" s="394"/>
    </row>
    <row r="74" spans="1:10" ht="6" customHeight="1" thickBot="1">
      <c r="A74" s="341"/>
      <c r="B74" s="332"/>
      <c r="C74" s="332"/>
      <c r="D74" s="332"/>
      <c r="E74" s="332"/>
      <c r="F74" s="332"/>
      <c r="G74" s="332"/>
      <c r="H74" s="332"/>
      <c r="I74" s="332"/>
      <c r="J74" s="342"/>
    </row>
    <row r="76" spans="1:10">
      <c r="A76" s="343" t="s">
        <v>788</v>
      </c>
      <c r="G76" s="536" t="s">
        <v>1383</v>
      </c>
      <c r="H76" s="537"/>
      <c r="I76" s="537"/>
      <c r="J76" s="537"/>
    </row>
    <row r="77" spans="1:10">
      <c r="G77" s="537" t="s">
        <v>789</v>
      </c>
      <c r="H77" s="537"/>
      <c r="I77" s="537"/>
      <c r="J77" s="537"/>
    </row>
    <row r="78" spans="1:10">
      <c r="G78" s="305"/>
      <c r="H78" s="305"/>
      <c r="I78" s="305"/>
      <c r="J78" s="305"/>
    </row>
    <row r="79" spans="1:10">
      <c r="G79" s="305"/>
      <c r="H79" s="305"/>
      <c r="I79" s="305"/>
      <c r="J79" s="305"/>
    </row>
    <row r="80" spans="1:10">
      <c r="G80" s="305"/>
      <c r="H80" s="305"/>
      <c r="I80" s="305"/>
      <c r="J80" s="305"/>
    </row>
    <row r="81" spans="1:10">
      <c r="G81" s="305"/>
      <c r="H81" s="305"/>
      <c r="I81" s="305"/>
      <c r="J81" s="305"/>
    </row>
    <row r="82" spans="1:10">
      <c r="G82" s="305"/>
      <c r="H82" s="305"/>
      <c r="I82" s="305"/>
      <c r="J82" s="305"/>
    </row>
    <row r="83" spans="1:10" ht="15">
      <c r="A83" s="344" t="s">
        <v>790</v>
      </c>
      <c r="B83" s="345"/>
      <c r="C83" s="345"/>
      <c r="D83" s="345"/>
      <c r="E83" s="345"/>
      <c r="F83" s="345"/>
      <c r="G83" s="345"/>
      <c r="H83" s="345"/>
      <c r="I83" s="345"/>
      <c r="J83" s="345"/>
    </row>
    <row r="84" spans="1:10" ht="6" customHeight="1" thickBot="1"/>
    <row r="85" spans="1:10">
      <c r="A85" s="346" t="s">
        <v>791</v>
      </c>
      <c r="B85" s="347"/>
      <c r="C85" s="348" t="s">
        <v>792</v>
      </c>
      <c r="D85" s="347"/>
      <c r="E85" s="349" t="s">
        <v>793</v>
      </c>
      <c r="F85" s="347"/>
      <c r="G85" s="348" t="s">
        <v>794</v>
      </c>
      <c r="H85" s="349"/>
      <c r="I85" s="347"/>
      <c r="J85" s="350" t="s">
        <v>795</v>
      </c>
    </row>
    <row r="86" spans="1:10">
      <c r="A86" s="326"/>
      <c r="B86" s="327"/>
      <c r="C86" s="351"/>
      <c r="D86" s="352"/>
      <c r="E86" s="327"/>
      <c r="F86" s="327"/>
      <c r="G86" s="327"/>
      <c r="H86" s="327"/>
      <c r="I86" s="327"/>
      <c r="J86" s="353"/>
    </row>
    <row r="87" spans="1:10" ht="6" customHeight="1" thickBot="1">
      <c r="A87" s="331"/>
      <c r="B87" s="332"/>
      <c r="C87" s="354"/>
      <c r="D87" s="355"/>
      <c r="E87" s="332"/>
      <c r="F87" s="332"/>
      <c r="G87" s="332"/>
      <c r="H87" s="332"/>
      <c r="I87" s="332"/>
      <c r="J87" s="356"/>
    </row>
    <row r="88" spans="1:10" ht="6" customHeight="1"/>
    <row r="89" spans="1:10">
      <c r="D89" s="305" t="s">
        <v>796</v>
      </c>
      <c r="E89" s="305"/>
      <c r="F89" s="310" t="s">
        <v>797</v>
      </c>
    </row>
    <row r="90" spans="1:10">
      <c r="F90" s="310" t="s">
        <v>798</v>
      </c>
    </row>
    <row r="91" spans="1:10">
      <c r="F91" s="310" t="s">
        <v>799</v>
      </c>
    </row>
  </sheetData>
  <mergeCells count="10">
    <mergeCell ref="G77:J77"/>
    <mergeCell ref="A7:E7"/>
    <mergeCell ref="F7:J7"/>
    <mergeCell ref="G10:J10"/>
    <mergeCell ref="A15:D15"/>
    <mergeCell ref="A1:J1"/>
    <mergeCell ref="A3:E3"/>
    <mergeCell ref="A4:E4"/>
    <mergeCell ref="F5:J5"/>
    <mergeCell ref="G76:J76"/>
  </mergeCells>
  <phoneticPr fontId="19" type="noConversion"/>
  <pageMargins left="0.78740157499999996" right="0.78740157499999996" top="0.984251969" bottom="0.984251969" header="0.4921259845" footer="0.4921259845"/>
  <pageSetup paperSize="9" scale="73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0"/>
  <sheetViews>
    <sheetView showZeros="0" workbookViewId="0">
      <selection activeCell="E62" sqref="E62"/>
    </sheetView>
  </sheetViews>
  <sheetFormatPr baseColWidth="10" defaultColWidth="13.33203125" defaultRowHeight="12"/>
  <cols>
    <col min="1" max="1" width="46.6640625" style="17" bestFit="1" customWidth="1"/>
    <col min="2" max="2" width="7.5" style="17" hidden="1" customWidth="1"/>
    <col min="3" max="6" width="22.83203125" style="24" customWidth="1"/>
    <col min="7" max="7" width="59" style="17" bestFit="1" customWidth="1"/>
    <col min="8" max="8" width="7.5" style="17" hidden="1" customWidth="1"/>
    <col min="9" max="10" width="22.83203125" style="24" customWidth="1"/>
    <col min="11" max="16384" width="13.33203125" style="17"/>
  </cols>
  <sheetData>
    <row r="1" spans="1:15" ht="18.75">
      <c r="A1" s="15" t="s">
        <v>889</v>
      </c>
      <c r="B1" s="16"/>
      <c r="C1" s="23"/>
      <c r="D1" s="23"/>
      <c r="E1" s="23"/>
      <c r="F1" s="23"/>
      <c r="G1" s="16"/>
      <c r="H1" s="16"/>
      <c r="I1" s="23"/>
      <c r="J1" s="23"/>
    </row>
    <row r="3" spans="1:15" ht="18.75">
      <c r="A3" s="15" t="s">
        <v>1271</v>
      </c>
      <c r="B3" s="16"/>
      <c r="C3" s="23"/>
      <c r="D3" s="23"/>
      <c r="E3" s="23"/>
      <c r="F3" s="23"/>
      <c r="G3" s="16"/>
      <c r="H3" s="16"/>
      <c r="I3" s="23"/>
      <c r="J3" s="23"/>
    </row>
    <row r="5" spans="1:15">
      <c r="A5" s="18" t="s">
        <v>969</v>
      </c>
    </row>
    <row r="7" spans="1:15">
      <c r="A7" s="543" t="s">
        <v>970</v>
      </c>
      <c r="B7" s="543" t="s">
        <v>971</v>
      </c>
      <c r="C7" s="49">
        <v>42369</v>
      </c>
      <c r="D7" s="25"/>
      <c r="E7" s="25"/>
      <c r="F7" s="51">
        <v>42004</v>
      </c>
      <c r="G7" s="543" t="s">
        <v>972</v>
      </c>
      <c r="H7" s="543" t="s">
        <v>971</v>
      </c>
      <c r="I7" s="545">
        <f>+C7</f>
        <v>42369</v>
      </c>
      <c r="J7" s="545">
        <f>+F7</f>
        <v>42004</v>
      </c>
    </row>
    <row r="8" spans="1:15">
      <c r="A8" s="544"/>
      <c r="B8" s="544"/>
      <c r="C8" s="26" t="s">
        <v>973</v>
      </c>
      <c r="D8" s="26" t="s">
        <v>974</v>
      </c>
      <c r="E8" s="26" t="s">
        <v>975</v>
      </c>
      <c r="F8" s="27" t="s">
        <v>975</v>
      </c>
      <c r="G8" s="544"/>
      <c r="H8" s="544"/>
      <c r="I8" s="546"/>
      <c r="J8" s="546"/>
    </row>
    <row r="9" spans="1:15">
      <c r="A9" s="19"/>
      <c r="B9" s="19"/>
      <c r="C9" s="28"/>
      <c r="D9" s="28"/>
      <c r="E9" s="28"/>
      <c r="F9" s="28"/>
      <c r="G9" s="19"/>
      <c r="H9" s="19"/>
      <c r="I9" s="28"/>
      <c r="J9" s="28"/>
    </row>
    <row r="10" spans="1:15">
      <c r="A10" s="20" t="s">
        <v>976</v>
      </c>
      <c r="B10" s="19"/>
      <c r="C10" s="28"/>
      <c r="D10" s="28"/>
      <c r="E10" s="28"/>
      <c r="F10" s="28"/>
      <c r="G10" s="20" t="s">
        <v>977</v>
      </c>
      <c r="H10" s="19"/>
      <c r="I10" s="28"/>
      <c r="J10" s="28"/>
    </row>
    <row r="11" spans="1:15">
      <c r="A11" s="19"/>
      <c r="B11" s="19"/>
      <c r="C11" s="28"/>
      <c r="D11" s="28"/>
      <c r="E11" s="28"/>
      <c r="F11" s="28"/>
      <c r="G11" s="19"/>
      <c r="H11" s="19"/>
      <c r="I11" s="28"/>
      <c r="J11" s="28"/>
    </row>
    <row r="12" spans="1:15" ht="12.75">
      <c r="A12" s="21" t="s">
        <v>978</v>
      </c>
      <c r="B12" s="21"/>
      <c r="C12" s="29">
        <f>+Réf!F118</f>
        <v>0</v>
      </c>
      <c r="D12" s="29"/>
      <c r="E12" s="29">
        <f>+C12-D12</f>
        <v>0</v>
      </c>
      <c r="F12" s="29">
        <v>0</v>
      </c>
      <c r="G12" s="19" t="s">
        <v>979</v>
      </c>
      <c r="H12" s="19"/>
      <c r="I12" s="28">
        <f>+Réf!G2</f>
        <v>7000000000</v>
      </c>
      <c r="J12" s="28">
        <v>7000000000</v>
      </c>
      <c r="L12" s="42">
        <f>+SUMIF(Balance!K:K,#REF!,Balance!R:R)</f>
        <v>0</v>
      </c>
      <c r="M12" s="42">
        <f>+SUMIF(Balance!K:K,#REF!,Balance!S:S)</f>
        <v>0</v>
      </c>
      <c r="N12" s="42">
        <f t="shared" ref="N12:N20" si="0">+IF(L12&gt;M12,L12-M12,0)</f>
        <v>0</v>
      </c>
      <c r="O12" s="42">
        <f t="shared" ref="O12:O20" si="1">+IF(M12&gt;L12,M12-L12,0)</f>
        <v>0</v>
      </c>
    </row>
    <row r="13" spans="1:15" ht="12.75">
      <c r="A13" s="19"/>
      <c r="B13" s="19"/>
      <c r="C13" s="28"/>
      <c r="D13" s="28"/>
      <c r="E13" s="28"/>
      <c r="F13" s="28"/>
      <c r="G13" s="19" t="s">
        <v>1034</v>
      </c>
      <c r="H13" s="19"/>
      <c r="I13" s="28">
        <f>+Réf!G5-+Réf!F5</f>
        <v>0</v>
      </c>
      <c r="J13" s="28">
        <v>0</v>
      </c>
      <c r="L13" s="42">
        <f>+SUMIF(Balance!K:K,#REF!,Balance!R:R)</f>
        <v>0</v>
      </c>
      <c r="M13" s="42">
        <f>+SUMIF(Balance!K:K,#REF!,Balance!S:S)</f>
        <v>0</v>
      </c>
      <c r="N13" s="42">
        <f t="shared" si="0"/>
        <v>0</v>
      </c>
      <c r="O13" s="42">
        <f t="shared" si="1"/>
        <v>0</v>
      </c>
    </row>
    <row r="14" spans="1:15" ht="12.75">
      <c r="A14" s="21" t="s">
        <v>980</v>
      </c>
      <c r="B14" s="21"/>
      <c r="C14" s="29">
        <f>SUM(C15:C18)</f>
        <v>400000000</v>
      </c>
      <c r="D14" s="29">
        <f>SUM(D15:D18)</f>
        <v>60000000</v>
      </c>
      <c r="E14" s="29">
        <f>SUM(E15:E18)</f>
        <v>340000000</v>
      </c>
      <c r="F14" s="29">
        <v>360000000</v>
      </c>
      <c r="G14" s="19" t="s">
        <v>1033</v>
      </c>
      <c r="H14" s="19"/>
      <c r="I14" s="28">
        <f>+Réf!G7-+Réf!F7</f>
        <v>4000000</v>
      </c>
      <c r="J14" s="28">
        <v>4000000</v>
      </c>
      <c r="L14" s="42">
        <f>+SUMIF(Balance!K:K,#REF!,Balance!R:R)</f>
        <v>0</v>
      </c>
      <c r="M14" s="42">
        <f>+SUMIF(Balance!K:K,#REF!,Balance!S:S)</f>
        <v>0</v>
      </c>
      <c r="N14" s="42">
        <f t="shared" si="0"/>
        <v>0</v>
      </c>
      <c r="O14" s="42">
        <f t="shared" si="1"/>
        <v>0</v>
      </c>
    </row>
    <row r="15" spans="1:15" ht="12.75">
      <c r="A15" s="19" t="s">
        <v>1038</v>
      </c>
      <c r="B15" s="19"/>
      <c r="C15" s="28">
        <f>+Réf!F114</f>
        <v>0</v>
      </c>
      <c r="D15" s="28">
        <f>+Réf!G202+Réf!G249</f>
        <v>0</v>
      </c>
      <c r="E15" s="28">
        <f>+C15-D15</f>
        <v>0</v>
      </c>
      <c r="F15" s="28">
        <v>0</v>
      </c>
      <c r="G15" s="19" t="s">
        <v>981</v>
      </c>
      <c r="H15" s="19"/>
      <c r="I15" s="28"/>
      <c r="J15" s="28"/>
      <c r="L15" s="42">
        <f>+SUMIF(Balance!K:K,#REF!,Balance!R:R)</f>
        <v>0</v>
      </c>
      <c r="M15" s="42">
        <f>+SUMIF(Balance!K:K,#REF!,Balance!S:S)</f>
        <v>0</v>
      </c>
      <c r="N15" s="42">
        <f t="shared" si="0"/>
        <v>0</v>
      </c>
      <c r="O15" s="42">
        <f t="shared" si="1"/>
        <v>0</v>
      </c>
    </row>
    <row r="16" spans="1:15" ht="12.75">
      <c r="A16" s="19" t="s">
        <v>1039</v>
      </c>
      <c r="B16" s="19"/>
      <c r="C16" s="28">
        <f>+Réf!F115</f>
        <v>0</v>
      </c>
      <c r="D16" s="28">
        <f>+Réf!G203+Réf!G250</f>
        <v>0</v>
      </c>
      <c r="E16" s="28">
        <f>+C16-D16</f>
        <v>0</v>
      </c>
      <c r="F16" s="28">
        <v>0</v>
      </c>
      <c r="G16" s="19" t="s">
        <v>1035</v>
      </c>
      <c r="H16" s="19"/>
      <c r="I16" s="379">
        <f>-Réf!F22-Réf!F33+Réf!G22+Réf!G33</f>
        <v>-5829612957.3900003</v>
      </c>
      <c r="J16" s="379">
        <v>-6298273698.1499996</v>
      </c>
      <c r="L16" s="42">
        <f>+SUMIF(Balance!K:K,#REF!,Balance!R:R)</f>
        <v>0</v>
      </c>
      <c r="M16" s="42">
        <f>+SUMIF(Balance!K:K,#REF!,Balance!S:S)</f>
        <v>0</v>
      </c>
      <c r="N16" s="42">
        <f t="shared" si="0"/>
        <v>0</v>
      </c>
      <c r="O16" s="42">
        <f t="shared" si="1"/>
        <v>0</v>
      </c>
    </row>
    <row r="17" spans="1:15" ht="12.75">
      <c r="A17" s="19" t="s">
        <v>1040</v>
      </c>
      <c r="B17" s="19"/>
      <c r="C17" s="28">
        <f>+Réf!F116</f>
        <v>0</v>
      </c>
      <c r="D17" s="28">
        <f>+Réf!G204+Réf!G251</f>
        <v>0</v>
      </c>
      <c r="E17" s="28">
        <f>+C17-D17</f>
        <v>0</v>
      </c>
      <c r="F17" s="28">
        <v>0</v>
      </c>
      <c r="G17" s="19" t="s">
        <v>778</v>
      </c>
      <c r="H17" s="19"/>
      <c r="I17" s="379"/>
      <c r="J17" s="379"/>
      <c r="L17" s="42">
        <f>+SUMIF(Balance!K:K,#REF!,Balance!R:R)</f>
        <v>0</v>
      </c>
      <c r="M17" s="42">
        <f>+SUMIF(Balance!K:K,#REF!,Balance!S:S)</f>
        <v>0</v>
      </c>
      <c r="N17" s="42">
        <f t="shared" si="0"/>
        <v>0</v>
      </c>
      <c r="O17" s="42">
        <f t="shared" si="1"/>
        <v>0</v>
      </c>
    </row>
    <row r="18" spans="1:15" ht="12.75">
      <c r="A18" s="19" t="s">
        <v>1041</v>
      </c>
      <c r="B18" s="19"/>
      <c r="C18" s="28">
        <f>+Réf!F111+Réf!F112+Réf!F117+Réf!F119+Réf!F120</f>
        <v>400000000</v>
      </c>
      <c r="D18" s="28">
        <f>SUM(Réf!G199:G208)+SUM(Réf!G246:G255)-(D15+D16+D17)</f>
        <v>60000000</v>
      </c>
      <c r="E18" s="28">
        <f>+C18-D18</f>
        <v>340000000</v>
      </c>
      <c r="F18" s="28">
        <v>360000000</v>
      </c>
      <c r="G18" s="19" t="s">
        <v>1036</v>
      </c>
      <c r="H18" s="19"/>
      <c r="I18" s="379">
        <f>CR!C53</f>
        <v>1010705493.809997</v>
      </c>
      <c r="J18" s="379">
        <v>468660740.7599988</v>
      </c>
      <c r="L18" s="42">
        <f>+SUMIF(Balance!K:K,#REF!,Balance!R:R)</f>
        <v>0</v>
      </c>
      <c r="M18" s="42">
        <f>+SUMIF(Balance!K:K,#REF!,Balance!S:S)</f>
        <v>0</v>
      </c>
      <c r="N18" s="42">
        <f t="shared" si="0"/>
        <v>0</v>
      </c>
      <c r="O18" s="42">
        <f t="shared" si="1"/>
        <v>0</v>
      </c>
    </row>
    <row r="19" spans="1:15" ht="12.75">
      <c r="A19" s="19"/>
      <c r="B19" s="19"/>
      <c r="C19" s="28"/>
      <c r="D19" s="28"/>
      <c r="E19" s="28"/>
      <c r="F19" s="28"/>
      <c r="G19" s="19"/>
      <c r="H19" s="19"/>
      <c r="I19" s="379"/>
      <c r="J19" s="379"/>
      <c r="L19" s="42">
        <f>+SUMIF(Balance!K:K,#REF!,Balance!R:R)</f>
        <v>0</v>
      </c>
      <c r="M19" s="42">
        <f>+SUMIF(Balance!K:K,#REF!,Balance!S:S)</f>
        <v>0</v>
      </c>
      <c r="N19" s="42">
        <f t="shared" si="0"/>
        <v>0</v>
      </c>
      <c r="O19" s="42">
        <f t="shared" si="1"/>
        <v>0</v>
      </c>
    </row>
    <row r="20" spans="1:15" ht="12.75">
      <c r="A20" s="21" t="s">
        <v>982</v>
      </c>
      <c r="B20" s="21"/>
      <c r="C20" s="29">
        <f>SUM(C21:C25)</f>
        <v>3618811734</v>
      </c>
      <c r="D20" s="29">
        <f>SUM(D21:D25)</f>
        <v>1909335537</v>
      </c>
      <c r="E20" s="29">
        <f>SUM(E21:E25)</f>
        <v>1709476197</v>
      </c>
      <c r="F20" s="29">
        <v>1422348404</v>
      </c>
      <c r="G20" s="21" t="s">
        <v>968</v>
      </c>
      <c r="H20" s="22"/>
      <c r="I20" s="380">
        <f>SUM(I12:I19)</f>
        <v>2185092536.4199967</v>
      </c>
      <c r="J20" s="380">
        <v>1174387042.6099992</v>
      </c>
      <c r="L20" s="42">
        <f>+SUMIF(Balance!K:K,#REF!,Balance!R:R)</f>
        <v>0</v>
      </c>
      <c r="M20" s="42">
        <f>+SUMIF(Balance!K:K,#REF!,Balance!S:S)</f>
        <v>0</v>
      </c>
      <c r="N20" s="42">
        <f t="shared" si="0"/>
        <v>0</v>
      </c>
      <c r="O20" s="42">
        <f t="shared" si="1"/>
        <v>0</v>
      </c>
    </row>
    <row r="21" spans="1:15">
      <c r="A21" s="19" t="s">
        <v>1042</v>
      </c>
      <c r="B21" s="19"/>
      <c r="C21" s="28">
        <f>+Réf!F123</f>
        <v>129232034</v>
      </c>
      <c r="D21" s="28">
        <f>+Réf!G210+Réf!G257</f>
        <v>0</v>
      </c>
      <c r="E21" s="28">
        <f>+C21-D21</f>
        <v>129232034</v>
      </c>
      <c r="F21" s="201">
        <v>129232034</v>
      </c>
      <c r="G21" s="203"/>
      <c r="H21" s="202"/>
      <c r="I21" s="204"/>
      <c r="J21" s="204"/>
    </row>
    <row r="22" spans="1:15">
      <c r="A22" s="19" t="s">
        <v>1043</v>
      </c>
      <c r="B22" s="19"/>
      <c r="C22" s="28">
        <f>+Réf!F124</f>
        <v>407811192</v>
      </c>
      <c r="D22" s="28">
        <f>+Réf!G211+Réf!G258</f>
        <v>58831632</v>
      </c>
      <c r="E22" s="28">
        <f>+C22-D22</f>
        <v>348979560</v>
      </c>
      <c r="F22" s="201">
        <v>350782817</v>
      </c>
      <c r="G22" s="20" t="s">
        <v>989</v>
      </c>
      <c r="H22" s="19"/>
      <c r="I22" s="28">
        <f>+Réf!G35+Réf!G36-(Réf!F35+Réf!F36)</f>
        <v>0</v>
      </c>
      <c r="J22" s="28">
        <v>0</v>
      </c>
    </row>
    <row r="23" spans="1:15">
      <c r="A23" s="19" t="s">
        <v>1044</v>
      </c>
      <c r="B23" s="19"/>
      <c r="C23" s="28">
        <f>+Réf!F125</f>
        <v>1094902535</v>
      </c>
      <c r="D23" s="28">
        <f>+Réf!G212+Réf!G259</f>
        <v>640398261</v>
      </c>
      <c r="E23" s="28">
        <f>+C23-D23</f>
        <v>454504274</v>
      </c>
      <c r="F23" s="28">
        <v>481878611</v>
      </c>
      <c r="G23" s="19"/>
      <c r="H23" s="19"/>
      <c r="I23" s="28"/>
      <c r="J23" s="28"/>
    </row>
    <row r="24" spans="1:15">
      <c r="A24" s="19" t="s">
        <v>597</v>
      </c>
      <c r="B24" s="19"/>
      <c r="C24" s="28">
        <f>+Réf!F127</f>
        <v>1713044390</v>
      </c>
      <c r="D24" s="28">
        <f>+Réf!G214+Réf!G261</f>
        <v>1034353759</v>
      </c>
      <c r="E24" s="28">
        <f>+C24-D24</f>
        <v>678690631</v>
      </c>
      <c r="F24" s="28">
        <v>437922988</v>
      </c>
      <c r="G24" s="19"/>
      <c r="H24" s="19"/>
      <c r="I24" s="28"/>
      <c r="J24" s="28"/>
    </row>
    <row r="25" spans="1:15">
      <c r="A25" s="19" t="s">
        <v>1045</v>
      </c>
      <c r="B25" s="19"/>
      <c r="C25" s="28">
        <f>+Réf!F122+Réf!F126+Réf!F128+Réf!F129+Réf!F130+Réf!F131+Réf!F143</f>
        <v>273821583</v>
      </c>
      <c r="D25" s="28">
        <f>SUM(Réf!G209:G228)+Réf!G230+SUM(Réf!G256:G275)+Réf!G277-(Bilan!D21+Bilan!D22+Bilan!D23+Bilan!D24)</f>
        <v>175751885</v>
      </c>
      <c r="E25" s="28">
        <f>+C25-D25</f>
        <v>98069698</v>
      </c>
      <c r="F25" s="28">
        <v>22531954</v>
      </c>
      <c r="G25" s="19" t="s">
        <v>1047</v>
      </c>
      <c r="H25" s="19"/>
      <c r="I25" s="28"/>
      <c r="J25" s="28"/>
    </row>
    <row r="26" spans="1:15">
      <c r="A26" s="19"/>
      <c r="B26" s="19"/>
      <c r="C26" s="28"/>
      <c r="D26" s="28"/>
      <c r="E26" s="28"/>
      <c r="F26" s="28"/>
      <c r="G26" s="19" t="s">
        <v>620</v>
      </c>
      <c r="H26" s="19"/>
      <c r="I26" s="28">
        <f>+Réf!G59</f>
        <v>0</v>
      </c>
      <c r="J26" s="28">
        <v>0</v>
      </c>
    </row>
    <row r="27" spans="1:15">
      <c r="A27" s="21" t="s">
        <v>983</v>
      </c>
      <c r="B27" s="21"/>
      <c r="C27" s="29">
        <f>+Réf!F154</f>
        <v>1979714496.5400002</v>
      </c>
      <c r="D27" s="29">
        <f>+Réf!G229+Réf!G276</f>
        <v>0</v>
      </c>
      <c r="E27" s="29">
        <f>+C27-D27</f>
        <v>1979714496.5400002</v>
      </c>
      <c r="F27" s="29">
        <v>176881963.44</v>
      </c>
      <c r="G27" s="19" t="s">
        <v>1048</v>
      </c>
      <c r="H27" s="19"/>
      <c r="I27" s="28">
        <f>+Réf!G61</f>
        <v>0</v>
      </c>
      <c r="J27" s="28">
        <v>0</v>
      </c>
    </row>
    <row r="28" spans="1:15">
      <c r="A28" s="370"/>
      <c r="B28" s="370"/>
      <c r="C28" s="205"/>
      <c r="D28" s="205"/>
      <c r="E28" s="205"/>
      <c r="F28" s="205"/>
      <c r="G28" s="19" t="s">
        <v>1049</v>
      </c>
      <c r="H28" s="19"/>
      <c r="I28" s="28"/>
      <c r="J28" s="28"/>
    </row>
    <row r="29" spans="1:15">
      <c r="A29" s="370"/>
      <c r="B29" s="370"/>
      <c r="C29" s="205"/>
      <c r="D29" s="205"/>
      <c r="E29" s="205"/>
      <c r="F29" s="205"/>
      <c r="G29" s="19" t="s">
        <v>1050</v>
      </c>
      <c r="H29" s="19"/>
      <c r="I29" s="28"/>
      <c r="J29" s="28"/>
    </row>
    <row r="30" spans="1:15" s="18" customFormat="1">
      <c r="A30" s="21" t="s">
        <v>541</v>
      </c>
      <c r="B30" s="21"/>
      <c r="C30" s="29">
        <f>Réf!F165</f>
        <v>3480226184</v>
      </c>
      <c r="D30" s="29">
        <f>SUM(Réf!G210:G229)+Réf!G231+SUM(Réf!G257:G276)+Réf!G278-(Bilan!D22+Bilan!D23+Bilan!D24+Bilan!D25)</f>
        <v>0</v>
      </c>
      <c r="E30" s="29">
        <f>+C30-D30</f>
        <v>3480226184</v>
      </c>
      <c r="F30" s="29">
        <v>2712587757</v>
      </c>
      <c r="G30" s="19" t="s">
        <v>1051</v>
      </c>
      <c r="H30" s="19"/>
      <c r="I30" s="28">
        <f>+Réf!G62</f>
        <v>0</v>
      </c>
      <c r="J30" s="28">
        <v>0</v>
      </c>
    </row>
    <row r="31" spans="1:15">
      <c r="A31" s="370"/>
      <c r="B31" s="370"/>
      <c r="C31" s="205"/>
      <c r="D31" s="205"/>
      <c r="E31" s="205"/>
      <c r="F31" s="205"/>
      <c r="G31" s="19" t="s">
        <v>1052</v>
      </c>
      <c r="H31" s="19"/>
      <c r="I31" s="28">
        <f>+Réf!G66-(I26+I27+I30)</f>
        <v>0</v>
      </c>
      <c r="J31" s="28">
        <v>0</v>
      </c>
    </row>
    <row r="32" spans="1:15">
      <c r="A32" s="19"/>
      <c r="B32" s="19"/>
      <c r="C32" s="28"/>
      <c r="D32" s="28"/>
      <c r="E32" s="28"/>
      <c r="F32" s="28"/>
      <c r="G32" s="19"/>
      <c r="H32" s="19"/>
      <c r="I32" s="28"/>
      <c r="J32" s="28"/>
    </row>
    <row r="33" spans="1:10">
      <c r="A33" s="21" t="s">
        <v>984</v>
      </c>
      <c r="B33" s="21"/>
      <c r="C33" s="29">
        <f>SUM(C34:C37)</f>
        <v>8158333.5</v>
      </c>
      <c r="D33" s="29">
        <f>SUM(D34:D37)</f>
        <v>0</v>
      </c>
      <c r="E33" s="29">
        <f>SUM(E34:E37)</f>
        <v>8158333.5</v>
      </c>
      <c r="F33" s="29">
        <v>0</v>
      </c>
      <c r="G33" s="19" t="s">
        <v>992</v>
      </c>
      <c r="H33" s="19"/>
      <c r="I33" s="28">
        <f>+Réf!G77+Réf!G88-(Réf!F77+Réf!F88)-Bilan!I45+Réf!G468</f>
        <v>4305027525.6599998</v>
      </c>
      <c r="J33" s="28">
        <v>4308027525.6599998</v>
      </c>
    </row>
    <row r="34" spans="1:10">
      <c r="A34" s="19" t="s">
        <v>985</v>
      </c>
      <c r="B34" s="19"/>
      <c r="C34" s="28">
        <f>+Réf!F178</f>
        <v>0</v>
      </c>
      <c r="D34" s="28">
        <f>+Réf!G234+Réf!G280</f>
        <v>0</v>
      </c>
      <c r="E34" s="28">
        <f>+C34-D34</f>
        <v>0</v>
      </c>
      <c r="F34" s="28">
        <v>0</v>
      </c>
      <c r="G34" s="19"/>
      <c r="H34" s="19"/>
      <c r="I34" s="28"/>
      <c r="J34" s="28"/>
    </row>
    <row r="35" spans="1:10">
      <c r="A35" s="19" t="s">
        <v>986</v>
      </c>
      <c r="B35" s="19"/>
      <c r="C35" s="28">
        <f>+Réf!F187-Réf!F178</f>
        <v>0</v>
      </c>
      <c r="D35" s="28">
        <f>SUM(Réf!G232:G241)+SUM(Réf!G279:G288)-Bilan!D34</f>
        <v>0</v>
      </c>
      <c r="E35" s="28">
        <f>+C35-D35</f>
        <v>0</v>
      </c>
      <c r="F35" s="28">
        <v>0</v>
      </c>
      <c r="G35" s="19"/>
      <c r="H35" s="19"/>
      <c r="I35" s="28"/>
      <c r="J35" s="28"/>
    </row>
    <row r="36" spans="1:10">
      <c r="A36" s="19" t="s">
        <v>987</v>
      </c>
      <c r="B36" s="19"/>
      <c r="C36" s="28">
        <f>+Réf!F187</f>
        <v>0</v>
      </c>
      <c r="D36" s="28">
        <f>+Réf!G242+Réf!G289</f>
        <v>0</v>
      </c>
      <c r="E36" s="28">
        <f>+C36-D36</f>
        <v>0</v>
      </c>
      <c r="F36" s="28">
        <v>0</v>
      </c>
      <c r="G36" s="19"/>
      <c r="H36" s="19"/>
      <c r="I36" s="28"/>
      <c r="J36" s="28"/>
    </row>
    <row r="37" spans="1:10">
      <c r="A37" s="19" t="s">
        <v>988</v>
      </c>
      <c r="B37" s="19"/>
      <c r="C37" s="28">
        <f>Réf!F198</f>
        <v>8158333.5</v>
      </c>
      <c r="D37" s="28">
        <f>+Réf!G231+Réf!G278</f>
        <v>0</v>
      </c>
      <c r="E37" s="28">
        <f>+C37-D37</f>
        <v>8158333.5</v>
      </c>
      <c r="F37" s="28">
        <v>0</v>
      </c>
      <c r="G37" s="19"/>
      <c r="H37" s="19"/>
      <c r="I37" s="28"/>
      <c r="J37" s="28"/>
    </row>
    <row r="38" spans="1:10">
      <c r="A38" s="19"/>
      <c r="B38" s="19"/>
      <c r="C38" s="28"/>
      <c r="D38" s="28"/>
      <c r="E38" s="28"/>
      <c r="F38" s="28"/>
      <c r="G38" s="19"/>
      <c r="H38" s="19"/>
      <c r="I38" s="28"/>
      <c r="J38" s="28"/>
    </row>
    <row r="39" spans="1:10">
      <c r="A39" s="370" t="s">
        <v>621</v>
      </c>
      <c r="B39" s="19"/>
      <c r="C39" s="205">
        <f>Réf!F44</f>
        <v>0</v>
      </c>
      <c r="D39" s="28"/>
      <c r="E39" s="205">
        <f>C39</f>
        <v>0</v>
      </c>
      <c r="F39" s="205">
        <v>0</v>
      </c>
      <c r="G39" s="19"/>
      <c r="H39" s="19"/>
      <c r="I39" s="28"/>
      <c r="J39" s="28"/>
    </row>
    <row r="40" spans="1:10">
      <c r="A40" s="19"/>
      <c r="B40" s="19"/>
      <c r="C40" s="28"/>
      <c r="D40" s="28"/>
      <c r="E40" s="28"/>
      <c r="F40" s="28"/>
      <c r="G40" s="483"/>
      <c r="H40" s="483"/>
      <c r="I40" s="484"/>
      <c r="J40" s="484"/>
    </row>
    <row r="41" spans="1:10">
      <c r="A41" s="21" t="s">
        <v>990</v>
      </c>
      <c r="B41" s="21"/>
      <c r="C41" s="29">
        <f>+C12+C14+C20+C27+C33+C39+C30</f>
        <v>9486910748.0400009</v>
      </c>
      <c r="D41" s="29">
        <f>+D12+D14+D20+D27+D33+D39+D30</f>
        <v>1969335537</v>
      </c>
      <c r="E41" s="29">
        <f>+E12+E14+E20+E27+E33+E39+E30</f>
        <v>7517575211.04</v>
      </c>
      <c r="F41" s="29">
        <v>4671818124.4400005</v>
      </c>
      <c r="G41" s="21" t="s">
        <v>994</v>
      </c>
      <c r="H41" s="21"/>
      <c r="I41" s="29">
        <f>SUM(I22:I33)</f>
        <v>4305027525.6599998</v>
      </c>
      <c r="J41" s="29">
        <v>4308027525.6599998</v>
      </c>
    </row>
    <row r="42" spans="1:10">
      <c r="A42" s="19"/>
      <c r="B42" s="19"/>
      <c r="C42" s="28"/>
      <c r="D42" s="28"/>
      <c r="E42" s="28"/>
      <c r="F42" s="28"/>
      <c r="G42" s="19"/>
      <c r="H42" s="19"/>
      <c r="I42" s="28"/>
      <c r="J42" s="28"/>
    </row>
    <row r="43" spans="1:10">
      <c r="A43" s="20" t="s">
        <v>991</v>
      </c>
      <c r="B43" s="19"/>
      <c r="C43" s="28"/>
      <c r="D43" s="28"/>
      <c r="E43" s="28"/>
      <c r="F43" s="28"/>
      <c r="G43" s="20" t="s">
        <v>996</v>
      </c>
      <c r="H43" s="19"/>
      <c r="I43" s="28"/>
      <c r="J43" s="28"/>
    </row>
    <row r="44" spans="1:10">
      <c r="A44" s="19"/>
      <c r="B44" s="19"/>
      <c r="C44" s="28"/>
      <c r="D44" s="28"/>
      <c r="E44" s="28"/>
      <c r="F44" s="28"/>
      <c r="G44" s="19"/>
      <c r="H44" s="19"/>
      <c r="I44" s="28"/>
      <c r="J44" s="28"/>
    </row>
    <row r="45" spans="1:10">
      <c r="A45" s="21" t="s">
        <v>993</v>
      </c>
      <c r="B45" s="21"/>
      <c r="C45" s="29">
        <f>+Réf!F303+Réf!F314+Réf!F325+Réf!F336+Réf!F347+Réf!F358+Réf!F369+Réf!F380+Réf!F391</f>
        <v>4564567607.5</v>
      </c>
      <c r="D45" s="29">
        <f>+Réf!G402</f>
        <v>0</v>
      </c>
      <c r="E45" s="29">
        <f>+C45-D45</f>
        <v>4564567607.5</v>
      </c>
      <c r="F45" s="29">
        <v>3574805122.4700003</v>
      </c>
      <c r="G45" s="19" t="s">
        <v>1037</v>
      </c>
      <c r="H45" s="19"/>
      <c r="I45" s="28">
        <v>3000000</v>
      </c>
      <c r="J45" s="28">
        <v>3000000</v>
      </c>
    </row>
    <row r="46" spans="1:10">
      <c r="A46" s="19"/>
      <c r="B46" s="19"/>
      <c r="C46" s="28"/>
      <c r="D46" s="28"/>
      <c r="E46" s="28"/>
      <c r="F46" s="28"/>
      <c r="G46" s="19"/>
      <c r="H46" s="19"/>
      <c r="I46" s="28"/>
      <c r="J46" s="28"/>
    </row>
    <row r="47" spans="1:10">
      <c r="A47" s="21" t="s">
        <v>995</v>
      </c>
      <c r="B47" s="21"/>
      <c r="C47" s="29">
        <f>SUM(C48:C52)</f>
        <v>18879250221.299999</v>
      </c>
      <c r="D47" s="29">
        <f>SUM(D48:D52)</f>
        <v>0</v>
      </c>
      <c r="E47" s="29">
        <f>SUM(E48:E52)</f>
        <v>18879250221.299999</v>
      </c>
      <c r="F47" s="29">
        <v>9431502721.8500004</v>
      </c>
      <c r="G47" s="19" t="s">
        <v>998</v>
      </c>
      <c r="H47" s="19"/>
      <c r="I47" s="28">
        <f>+Réf!G413</f>
        <v>5812612410.6400003</v>
      </c>
      <c r="J47" s="28">
        <v>715685315.03999996</v>
      </c>
    </row>
    <row r="48" spans="1:10">
      <c r="A48" s="19" t="s">
        <v>1056</v>
      </c>
      <c r="B48" s="19"/>
      <c r="C48" s="28">
        <f>+Réf!F424</f>
        <v>2869479110.2399998</v>
      </c>
      <c r="D48" s="28">
        <f>+Réf!G503</f>
        <v>0</v>
      </c>
      <c r="E48" s="28">
        <f>+C48-D48</f>
        <v>2869479110.2399998</v>
      </c>
      <c r="F48" s="28">
        <v>3797031699.2799997</v>
      </c>
      <c r="G48" s="19" t="s">
        <v>1001</v>
      </c>
      <c r="H48" s="19"/>
      <c r="I48" s="200">
        <f>Réf!G99+Réf!G424+Réf!G435+Réf!G446+Réf!G457+Réf!E479+Réf!G490</f>
        <v>15042189250.9</v>
      </c>
      <c r="J48" s="28">
        <v>5115668269.4899998</v>
      </c>
    </row>
    <row r="49" spans="1:10">
      <c r="A49" s="19" t="s">
        <v>1046</v>
      </c>
      <c r="B49" s="19"/>
      <c r="C49" s="28">
        <f>+Réf!F413+Réf!F435+Réf!F468+Réf!F501</f>
        <v>12285452557.119999</v>
      </c>
      <c r="D49" s="28">
        <f>+Réf!G512-Bilan!D48</f>
        <v>0</v>
      </c>
      <c r="E49" s="28">
        <f>+C49-D49</f>
        <v>12285452557.119999</v>
      </c>
      <c r="F49" s="28">
        <v>4074871059.6500001</v>
      </c>
      <c r="G49" s="19"/>
      <c r="H49" s="19"/>
      <c r="I49" s="28"/>
      <c r="J49" s="28"/>
    </row>
    <row r="50" spans="1:10">
      <c r="A50" s="19" t="s">
        <v>1054</v>
      </c>
      <c r="B50" s="19"/>
      <c r="C50" s="28">
        <f>+Réf!F446</f>
        <v>0</v>
      </c>
      <c r="D50" s="28"/>
      <c r="E50" s="28">
        <f>+C50-D50</f>
        <v>0</v>
      </c>
      <c r="F50" s="28">
        <v>0</v>
      </c>
      <c r="G50" s="19" t="s">
        <v>1053</v>
      </c>
      <c r="H50" s="19"/>
      <c r="I50" s="28">
        <f>+Réf!G501</f>
        <v>0</v>
      </c>
      <c r="J50" s="28">
        <v>0</v>
      </c>
    </row>
    <row r="51" spans="1:10">
      <c r="A51" s="19" t="s">
        <v>1055</v>
      </c>
      <c r="B51" s="19"/>
      <c r="C51" s="28">
        <f>+Réf!F457</f>
        <v>1707887116.1600001</v>
      </c>
      <c r="D51" s="28"/>
      <c r="E51" s="28">
        <f>+C51-D51</f>
        <v>1707887116.1600001</v>
      </c>
      <c r="F51" s="28">
        <v>996531034.89999998</v>
      </c>
      <c r="G51" s="19"/>
      <c r="H51" s="19"/>
      <c r="I51" s="28"/>
      <c r="J51" s="28"/>
    </row>
    <row r="52" spans="1:10">
      <c r="A52" s="19" t="s">
        <v>997</v>
      </c>
      <c r="B52" s="19"/>
      <c r="C52" s="28">
        <f>Réf!F99+Réf!D479+Réf!F490</f>
        <v>2016431437.78</v>
      </c>
      <c r="D52" s="28"/>
      <c r="E52" s="28">
        <f>+C52-D52</f>
        <v>2016431437.78</v>
      </c>
      <c r="F52" s="28">
        <v>563068928.01999998</v>
      </c>
      <c r="G52" s="19" t="s">
        <v>1003</v>
      </c>
      <c r="H52" s="19"/>
      <c r="I52" s="28">
        <f>+Réf!G534</f>
        <v>16493854293.33</v>
      </c>
      <c r="J52" s="28">
        <v>7366505163.0100002</v>
      </c>
    </row>
    <row r="53" spans="1:10">
      <c r="A53" s="19"/>
      <c r="B53" s="19"/>
      <c r="C53" s="28"/>
      <c r="D53" s="28"/>
      <c r="E53" s="28"/>
      <c r="F53" s="28"/>
      <c r="G53" s="19"/>
      <c r="H53" s="19"/>
      <c r="I53" s="28"/>
      <c r="J53" s="28"/>
    </row>
    <row r="54" spans="1:10">
      <c r="A54" s="21" t="s">
        <v>999</v>
      </c>
      <c r="B54" s="21"/>
      <c r="C54" s="29">
        <f>SUM(C55:C56)</f>
        <v>12880382977.110001</v>
      </c>
      <c r="D54" s="29">
        <f>SUM(D55:D56)</f>
        <v>0</v>
      </c>
      <c r="E54" s="29">
        <f>SUM(E55:E56)</f>
        <v>12880382977.110001</v>
      </c>
      <c r="F54" s="29">
        <v>1005147347.0500002</v>
      </c>
      <c r="G54" s="19"/>
      <c r="H54" s="19"/>
      <c r="I54" s="28"/>
      <c r="J54" s="28"/>
    </row>
    <row r="55" spans="1:10">
      <c r="A55" s="19" t="s">
        <v>1000</v>
      </c>
      <c r="B55" s="19"/>
      <c r="C55" s="28">
        <f>+Réf!F523+Réf!F545+Réf!F567+Réf!F578+Réf!F589+Réf!F600+Réf!F611</f>
        <v>0</v>
      </c>
      <c r="D55" s="28">
        <f>+Réf!G622-Bilan!D56</f>
        <v>0</v>
      </c>
      <c r="E55" s="28">
        <f>+C55-D55</f>
        <v>0</v>
      </c>
      <c r="F55" s="28">
        <v>0</v>
      </c>
      <c r="G55" s="19"/>
      <c r="H55" s="19"/>
      <c r="I55" s="28"/>
      <c r="J55" s="28"/>
    </row>
    <row r="56" spans="1:10">
      <c r="A56" s="19" t="s">
        <v>1002</v>
      </c>
      <c r="B56" s="19"/>
      <c r="C56" s="28">
        <f>+Réf!F534+Réf!F556</f>
        <v>12880382977.110001</v>
      </c>
      <c r="D56" s="28">
        <f>+Réf!G613+Réf!G615</f>
        <v>0</v>
      </c>
      <c r="E56" s="28">
        <f>+C56-D56</f>
        <v>12880382977.110001</v>
      </c>
      <c r="F56" s="28">
        <v>1005147347.0500002</v>
      </c>
      <c r="G56" s="19"/>
      <c r="H56" s="19"/>
      <c r="I56" s="28"/>
      <c r="J56" s="28"/>
    </row>
    <row r="57" spans="1:10">
      <c r="A57" s="19"/>
      <c r="B57" s="19"/>
      <c r="C57" s="28"/>
      <c r="D57" s="28"/>
      <c r="E57" s="28"/>
      <c r="F57" s="28"/>
      <c r="G57" s="19"/>
      <c r="H57" s="19"/>
      <c r="I57" s="28"/>
      <c r="J57" s="28"/>
    </row>
    <row r="58" spans="1:10">
      <c r="A58" s="21" t="s">
        <v>1004</v>
      </c>
      <c r="B58" s="21"/>
      <c r="C58" s="29">
        <f>+C45+C47+C54</f>
        <v>36324200805.910004</v>
      </c>
      <c r="D58" s="29">
        <f>+D45+D47+D54</f>
        <v>0</v>
      </c>
      <c r="E58" s="29">
        <f>+E45+E47+E54</f>
        <v>36324200805.910004</v>
      </c>
      <c r="F58" s="29">
        <v>14011455191.369999</v>
      </c>
      <c r="G58" s="21" t="s">
        <v>1005</v>
      </c>
      <c r="H58" s="21"/>
      <c r="I58" s="29">
        <f>SUM(I45:I52)</f>
        <v>37351655954.870003</v>
      </c>
      <c r="J58" s="29">
        <v>13200858747.540001</v>
      </c>
    </row>
    <row r="59" spans="1:10">
      <c r="A59" s="19"/>
      <c r="B59" s="19"/>
      <c r="C59" s="28"/>
      <c r="D59" s="28"/>
      <c r="E59" s="28"/>
      <c r="F59" s="28"/>
      <c r="G59" s="19"/>
      <c r="H59" s="19"/>
      <c r="I59" s="28"/>
      <c r="J59" s="28"/>
    </row>
    <row r="60" spans="1:10">
      <c r="A60" s="21" t="s">
        <v>1006</v>
      </c>
      <c r="B60" s="21"/>
      <c r="C60" s="29">
        <f>+C41+C58</f>
        <v>45811111553.950005</v>
      </c>
      <c r="D60" s="29">
        <f>+D41+D58</f>
        <v>1969335537</v>
      </c>
      <c r="E60" s="29">
        <f>+E41+E58</f>
        <v>43841776016.950005</v>
      </c>
      <c r="F60" s="29">
        <v>18683273315.809998</v>
      </c>
      <c r="G60" s="21" t="s">
        <v>1007</v>
      </c>
      <c r="H60" s="21"/>
      <c r="I60" s="29">
        <f>+I20+I41+I58</f>
        <v>43841776016.949997</v>
      </c>
      <c r="J60" s="29">
        <v>18683273315.809998</v>
      </c>
    </row>
  </sheetData>
  <mergeCells count="6">
    <mergeCell ref="H7:H8"/>
    <mergeCell ref="I7:I8"/>
    <mergeCell ref="J7:J8"/>
    <mergeCell ref="A7:A8"/>
    <mergeCell ref="B7:B8"/>
    <mergeCell ref="G7:G8"/>
  </mergeCells>
  <phoneticPr fontId="7" type="noConversion"/>
  <printOptions horizontalCentered="1"/>
  <pageMargins left="0.19685039370078741" right="0.19685039370078741" top="0.59055118110236227" bottom="0.59055118110236227" header="0.51181102362204722" footer="0.51181102362204722"/>
  <pageSetup paperSize="9" scale="71" orientation="landscape" r:id="rId1"/>
  <headerFooter alignWithMargins="0">
    <oddHeader>&amp;L&amp;"Times New Roman,Gras"&amp;14FLOR IBIS S.A.R.L.
Analabe Vohémar
BP.34 Vohémar 209&amp;R&amp;"Times New Roman,Gras"&amp;12N.I.F. : 2000114602
N° Statistique : 46101 72 2013 0 00594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showZeros="0" topLeftCell="A19" workbookViewId="0">
      <selection activeCell="F43" sqref="F43"/>
    </sheetView>
  </sheetViews>
  <sheetFormatPr baseColWidth="10" defaultColWidth="13.33203125" defaultRowHeight="12"/>
  <cols>
    <col min="1" max="1" width="65" style="7" customWidth="1"/>
    <col min="2" max="2" width="5.5" style="7" bestFit="1" customWidth="1"/>
    <col min="3" max="4" width="22.83203125" style="31" customWidth="1"/>
    <col min="5" max="16384" width="13.33203125" style="7"/>
  </cols>
  <sheetData>
    <row r="1" spans="1:6">
      <c r="B1" s="6"/>
      <c r="C1" s="30"/>
      <c r="D1" s="30"/>
    </row>
    <row r="4" spans="1:6" ht="18">
      <c r="A4" s="547" t="s">
        <v>1008</v>
      </c>
      <c r="B4" s="547"/>
      <c r="C4" s="547"/>
      <c r="D4" s="547"/>
    </row>
    <row r="5" spans="1:6" ht="18">
      <c r="A5" s="547" t="s">
        <v>1272</v>
      </c>
      <c r="B5" s="547"/>
      <c r="C5" s="547"/>
      <c r="D5" s="547"/>
    </row>
    <row r="6" spans="1:6" ht="11.25" customHeight="1">
      <c r="A6" s="206"/>
      <c r="B6" s="206"/>
      <c r="C6" s="206"/>
      <c r="D6" s="206"/>
    </row>
    <row r="7" spans="1:6">
      <c r="A7" s="8" t="s">
        <v>969</v>
      </c>
    </row>
    <row r="8" spans="1:6">
      <c r="A8" s="8"/>
    </row>
    <row r="9" spans="1:6">
      <c r="A9" s="10"/>
      <c r="B9" s="12" t="s">
        <v>971</v>
      </c>
      <c r="C9" s="50">
        <f>+Bilan!I7</f>
        <v>42369</v>
      </c>
      <c r="D9" s="50">
        <f>+Bilan!J7</f>
        <v>42004</v>
      </c>
    </row>
    <row r="10" spans="1:6">
      <c r="A10" s="9"/>
      <c r="B10" s="13"/>
      <c r="C10" s="32"/>
      <c r="D10" s="33"/>
    </row>
    <row r="11" spans="1:6">
      <c r="A11" s="9" t="s">
        <v>1009</v>
      </c>
      <c r="B11" s="13"/>
      <c r="C11" s="381">
        <f>+Réf!G743-Réf!F743</f>
        <v>27906481750.130001</v>
      </c>
      <c r="D11" s="382">
        <v>21744707888.75</v>
      </c>
      <c r="F11" s="55"/>
    </row>
    <row r="12" spans="1:6">
      <c r="A12" s="9" t="s">
        <v>1010</v>
      </c>
      <c r="B12" s="13"/>
      <c r="C12" s="381">
        <f>Réf!G754-Réf!F754</f>
        <v>517554719.42000002</v>
      </c>
      <c r="D12" s="382">
        <v>-29047657.43</v>
      </c>
      <c r="F12" s="55"/>
    </row>
    <row r="13" spans="1:6">
      <c r="A13" s="9" t="s">
        <v>1011</v>
      </c>
      <c r="B13" s="13"/>
      <c r="C13" s="381">
        <f>+Réf!G765</f>
        <v>0</v>
      </c>
      <c r="D13" s="382">
        <v>0</v>
      </c>
      <c r="F13" s="55"/>
    </row>
    <row r="14" spans="1:6">
      <c r="A14" s="9"/>
      <c r="B14" s="13"/>
      <c r="C14" s="381"/>
      <c r="D14" s="382"/>
      <c r="F14" s="55"/>
    </row>
    <row r="15" spans="1:6">
      <c r="A15" s="11" t="s">
        <v>1012</v>
      </c>
      <c r="B15" s="14"/>
      <c r="C15" s="383">
        <f>SUM(C11:C13)</f>
        <v>28424036469.549999</v>
      </c>
      <c r="D15" s="384">
        <v>21715660231.32</v>
      </c>
      <c r="F15" s="55"/>
    </row>
    <row r="16" spans="1:6">
      <c r="A16" s="9"/>
      <c r="B16" s="13"/>
      <c r="C16" s="381"/>
      <c r="D16" s="382"/>
    </row>
    <row r="17" spans="1:4">
      <c r="A17" s="9" t="s">
        <v>1014</v>
      </c>
      <c r="B17" s="13"/>
      <c r="C17" s="381">
        <f>+Réf!F633-Réf!G633</f>
        <v>23001094126.550003</v>
      </c>
      <c r="D17" s="382">
        <v>14852995681.92</v>
      </c>
    </row>
    <row r="18" spans="1:4">
      <c r="A18" s="9" t="s">
        <v>1015</v>
      </c>
      <c r="B18" s="13"/>
      <c r="C18" s="381">
        <f>+Réf!F644+Réf!F655</f>
        <v>2141871361.3699999</v>
      </c>
      <c r="D18" s="382">
        <v>1932135647.3699999</v>
      </c>
    </row>
    <row r="19" spans="1:4">
      <c r="A19" s="9"/>
      <c r="B19" s="13"/>
      <c r="C19" s="381"/>
      <c r="D19" s="382"/>
    </row>
    <row r="20" spans="1:4">
      <c r="A20" s="11" t="s">
        <v>1017</v>
      </c>
      <c r="B20" s="14"/>
      <c r="C20" s="383">
        <f>SUM(C17:C18)</f>
        <v>25142965487.920002</v>
      </c>
      <c r="D20" s="384">
        <v>16785131329.290001</v>
      </c>
    </row>
    <row r="21" spans="1:4">
      <c r="A21" s="9"/>
      <c r="B21" s="13"/>
      <c r="C21" s="381"/>
      <c r="D21" s="382"/>
    </row>
    <row r="22" spans="1:4">
      <c r="A22" s="11" t="s">
        <v>1018</v>
      </c>
      <c r="B22" s="14"/>
      <c r="C22" s="383">
        <f>+C15-C20</f>
        <v>3281070981.6299973</v>
      </c>
      <c r="D22" s="384">
        <v>4930528902.0299988</v>
      </c>
    </row>
    <row r="23" spans="1:4">
      <c r="A23" s="9"/>
      <c r="B23" s="13"/>
      <c r="C23" s="381"/>
      <c r="D23" s="382"/>
    </row>
    <row r="24" spans="1:4">
      <c r="A24" s="9" t="s">
        <v>1019</v>
      </c>
      <c r="B24" s="13"/>
      <c r="C24" s="381">
        <f>+Réf!F677</f>
        <v>2143012243.1400001</v>
      </c>
      <c r="D24" s="382">
        <v>1407097930.1700001</v>
      </c>
    </row>
    <row r="25" spans="1:4">
      <c r="A25" s="9" t="s">
        <v>1020</v>
      </c>
      <c r="B25" s="13"/>
      <c r="C25" s="381">
        <f>+Réf!F666</f>
        <v>24083143.310000002</v>
      </c>
      <c r="D25" s="382">
        <v>111197882.08</v>
      </c>
    </row>
    <row r="26" spans="1:4">
      <c r="A26" s="9"/>
      <c r="B26" s="13"/>
      <c r="C26" s="381"/>
      <c r="D26" s="382"/>
    </row>
    <row r="27" spans="1:4">
      <c r="A27" s="11" t="s">
        <v>1022</v>
      </c>
      <c r="B27" s="14"/>
      <c r="C27" s="383">
        <f>+C22-SUM(C24:C25)</f>
        <v>1113975595.179997</v>
      </c>
      <c r="D27" s="384">
        <v>3412233089.7799988</v>
      </c>
    </row>
    <row r="28" spans="1:4">
      <c r="A28" s="9"/>
      <c r="B28" s="13"/>
      <c r="C28" s="381"/>
      <c r="D28" s="382"/>
    </row>
    <row r="29" spans="1:4">
      <c r="A29" s="9" t="s">
        <v>1013</v>
      </c>
      <c r="B29" s="13"/>
      <c r="C29" s="381">
        <f>+Réf!G776+Réf!G787+Réf!G798</f>
        <v>816833554.97000003</v>
      </c>
      <c r="D29" s="382">
        <v>3856860.72</v>
      </c>
    </row>
    <row r="30" spans="1:4">
      <c r="A30" s="9" t="s">
        <v>1016</v>
      </c>
      <c r="B30" s="13"/>
      <c r="C30" s="381">
        <f>+Réf!F688+Réf!F798</f>
        <v>106689311.09</v>
      </c>
      <c r="D30" s="382">
        <v>1505592001.9399998</v>
      </c>
    </row>
    <row r="31" spans="1:4">
      <c r="A31" s="9" t="s">
        <v>1024</v>
      </c>
      <c r="B31" s="13"/>
      <c r="C31" s="381">
        <f>Réf!F721</f>
        <v>363448114</v>
      </c>
      <c r="D31" s="382">
        <v>291984660</v>
      </c>
    </row>
    <row r="32" spans="1:4">
      <c r="A32" s="9" t="s">
        <v>1025</v>
      </c>
      <c r="B32" s="13"/>
      <c r="C32" s="381">
        <f>+Réf!G831</f>
        <v>0</v>
      </c>
      <c r="D32" s="382">
        <v>0</v>
      </c>
    </row>
    <row r="33" spans="1:4">
      <c r="A33" s="9"/>
      <c r="B33" s="13"/>
      <c r="C33" s="381"/>
      <c r="D33" s="382"/>
    </row>
    <row r="34" spans="1:4">
      <c r="A34" s="11" t="s">
        <v>1026</v>
      </c>
      <c r="B34" s="14"/>
      <c r="C34" s="383">
        <f>+C27+C29-C30-C31+C32</f>
        <v>1460671725.0599971</v>
      </c>
      <c r="D34" s="384">
        <v>1618513288.5599988</v>
      </c>
    </row>
    <row r="35" spans="1:4">
      <c r="A35" s="9"/>
      <c r="B35" s="13"/>
      <c r="C35" s="381"/>
      <c r="D35" s="382"/>
    </row>
    <row r="36" spans="1:4">
      <c r="A36" s="9" t="s">
        <v>1021</v>
      </c>
      <c r="B36" s="13"/>
      <c r="C36" s="381">
        <f>+Réf!G809</f>
        <v>2238017625.46</v>
      </c>
      <c r="D36" s="382">
        <v>883823690.53999996</v>
      </c>
    </row>
    <row r="37" spans="1:4">
      <c r="A37" s="9" t="s">
        <v>1023</v>
      </c>
      <c r="B37" s="13"/>
      <c r="C37" s="381">
        <f>+Réf!F699</f>
        <v>2561543296.1100001</v>
      </c>
      <c r="D37" s="382">
        <v>1709602812.5799999</v>
      </c>
    </row>
    <row r="38" spans="1:4">
      <c r="A38" s="9"/>
      <c r="B38" s="13"/>
      <c r="C38" s="381"/>
      <c r="D38" s="382"/>
    </row>
    <row r="39" spans="1:4">
      <c r="A39" s="11" t="s">
        <v>1027</v>
      </c>
      <c r="B39" s="14"/>
      <c r="C39" s="383">
        <f>+C36-C37</f>
        <v>-323525670.6500001</v>
      </c>
      <c r="D39" s="384">
        <v>-825779122.03999996</v>
      </c>
    </row>
    <row r="40" spans="1:4">
      <c r="A40" s="9"/>
      <c r="B40" s="13"/>
      <c r="C40" s="381"/>
      <c r="D40" s="382"/>
    </row>
    <row r="41" spans="1:4">
      <c r="A41" s="11" t="s">
        <v>1028</v>
      </c>
      <c r="B41" s="14"/>
      <c r="C41" s="383">
        <f>+C34+C39</f>
        <v>1137146054.409997</v>
      </c>
      <c r="D41" s="384">
        <v>792734166.51999879</v>
      </c>
    </row>
    <row r="42" spans="1:4">
      <c r="A42" s="9"/>
      <c r="B42" s="13"/>
      <c r="C42" s="381"/>
      <c r="D42" s="382"/>
    </row>
    <row r="43" spans="1:4">
      <c r="A43" s="9" t="s">
        <v>1029</v>
      </c>
      <c r="B43" s="13"/>
      <c r="C43" s="381">
        <f>+Réf!F727-Réf!G727</f>
        <v>126440560.59999999</v>
      </c>
      <c r="D43" s="382">
        <v>108823539</v>
      </c>
    </row>
    <row r="44" spans="1:4">
      <c r="A44" s="48" t="s">
        <v>424</v>
      </c>
      <c r="B44" s="13"/>
      <c r="C44" s="381">
        <f>-Réf!E724+Réf!F724</f>
        <v>0</v>
      </c>
      <c r="D44" s="382">
        <v>215249886.75999999</v>
      </c>
    </row>
    <row r="45" spans="1:4">
      <c r="A45" s="9"/>
      <c r="B45" s="13"/>
      <c r="C45" s="381"/>
      <c r="D45" s="382"/>
    </row>
    <row r="46" spans="1:4">
      <c r="A46" s="11" t="s">
        <v>1030</v>
      </c>
      <c r="B46" s="14"/>
      <c r="C46" s="383">
        <f>+C41-C43-C44</f>
        <v>1010705493.809997</v>
      </c>
      <c r="D46" s="384">
        <v>468660740.7599988</v>
      </c>
    </row>
    <row r="47" spans="1:4">
      <c r="A47" s="9"/>
      <c r="B47" s="13"/>
      <c r="C47" s="381"/>
      <c r="D47" s="382"/>
    </row>
    <row r="48" spans="1:4">
      <c r="A48" s="48" t="s">
        <v>1059</v>
      </c>
      <c r="B48" s="13"/>
      <c r="C48" s="381">
        <f>+Réf!G820</f>
        <v>0</v>
      </c>
      <c r="D48" s="382">
        <v>0</v>
      </c>
    </row>
    <row r="49" spans="1:4">
      <c r="A49" s="48" t="s">
        <v>1060</v>
      </c>
      <c r="B49" s="13"/>
      <c r="C49" s="381">
        <f>+Réf!F710</f>
        <v>0</v>
      </c>
      <c r="D49" s="382">
        <v>0</v>
      </c>
    </row>
    <row r="50" spans="1:4">
      <c r="A50" s="9"/>
      <c r="B50" s="13"/>
      <c r="C50" s="381"/>
      <c r="D50" s="382"/>
    </row>
    <row r="51" spans="1:4">
      <c r="A51" s="11" t="s">
        <v>1031</v>
      </c>
      <c r="B51" s="14"/>
      <c r="C51" s="383">
        <f>+C48-C49</f>
        <v>0</v>
      </c>
      <c r="D51" s="385">
        <v>0</v>
      </c>
    </row>
    <row r="52" spans="1:4">
      <c r="A52" s="9"/>
      <c r="B52" s="13"/>
      <c r="C52" s="381"/>
      <c r="D52" s="382"/>
    </row>
    <row r="53" spans="1:4">
      <c r="A53" s="11" t="s">
        <v>1032</v>
      </c>
      <c r="B53" s="14"/>
      <c r="C53" s="383">
        <f>+C46+C51</f>
        <v>1010705493.809997</v>
      </c>
      <c r="D53" s="384">
        <v>468660740.7599988</v>
      </c>
    </row>
    <row r="54" spans="1:4">
      <c r="C54" s="386"/>
      <c r="D54" s="386"/>
    </row>
  </sheetData>
  <mergeCells count="2">
    <mergeCell ref="A5:D5"/>
    <mergeCell ref="A4:D4"/>
  </mergeCells>
  <phoneticPr fontId="7" type="noConversion"/>
  <printOptions horizontalCentered="1"/>
  <pageMargins left="0.39370078740157483" right="0.39370078740157483" top="1.1023622047244095" bottom="0.78740157480314965" header="0.51181102362204722" footer="0.51181102362204722"/>
  <pageSetup paperSize="9" orientation="portrait" verticalDpi="300" r:id="rId1"/>
  <headerFooter alignWithMargins="0">
    <oddHeader>&amp;L&amp;"Times New Roman,Gras"&amp;14FLOR IBIS S.A.R.L.
Analabe Vohémar
BP.34 Vohémar 209&amp;R&amp;"Times New Roman,Gras"&amp;12N.I.F. : 2000114602
N° Stat : 46101 72 2013 0 00594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E55" sqref="E55"/>
    </sheetView>
  </sheetViews>
  <sheetFormatPr baseColWidth="10" defaultColWidth="13.33203125" defaultRowHeight="12"/>
  <cols>
    <col min="1" max="1" width="65" style="7" customWidth="1"/>
    <col min="2" max="2" width="5.5" style="7" bestFit="1" customWidth="1"/>
    <col min="3" max="4" width="18.83203125" style="212" customWidth="1"/>
    <col min="5" max="5" width="15.6640625" style="211" bestFit="1" customWidth="1"/>
    <col min="6" max="16384" width="13.33203125" style="7"/>
  </cols>
  <sheetData>
    <row r="1" spans="1:6" ht="18">
      <c r="A1" s="209" t="s">
        <v>625</v>
      </c>
      <c r="B1" s="6"/>
      <c r="C1" s="210"/>
      <c r="D1" s="210"/>
    </row>
    <row r="2" spans="1:6" ht="18">
      <c r="A2" s="209" t="s">
        <v>626</v>
      </c>
      <c r="B2" s="6"/>
      <c r="C2" s="210"/>
      <c r="D2" s="210"/>
    </row>
    <row r="4" spans="1:6" ht="18">
      <c r="A4" s="209" t="s">
        <v>1273</v>
      </c>
      <c r="B4" s="6"/>
      <c r="C4" s="210"/>
      <c r="D4" s="210"/>
    </row>
    <row r="6" spans="1:6">
      <c r="A6" s="8" t="s">
        <v>969</v>
      </c>
    </row>
    <row r="8" spans="1:6">
      <c r="A8" s="10"/>
      <c r="B8" s="213" t="s">
        <v>971</v>
      </c>
      <c r="C8" s="214">
        <f>CR!C9</f>
        <v>42369</v>
      </c>
      <c r="D8" s="214">
        <f>CR!D9</f>
        <v>42004</v>
      </c>
    </row>
    <row r="9" spans="1:6">
      <c r="A9" s="9"/>
      <c r="B9" s="9"/>
      <c r="C9" s="215"/>
      <c r="D9" s="215"/>
    </row>
    <row r="10" spans="1:6">
      <c r="A10" s="216" t="s">
        <v>627</v>
      </c>
      <c r="B10" s="9"/>
      <c r="C10" s="215"/>
      <c r="D10" s="215"/>
    </row>
    <row r="11" spans="1:6">
      <c r="A11" s="9"/>
      <c r="B11" s="9"/>
      <c r="C11" s="215"/>
      <c r="D11" s="215"/>
    </row>
    <row r="12" spans="1:6">
      <c r="A12" s="9" t="s">
        <v>628</v>
      </c>
      <c r="B12" s="9"/>
      <c r="C12" s="395">
        <f>CR!C53</f>
        <v>1010705493.809997</v>
      </c>
      <c r="D12" s="395">
        <v>11132785.03999982</v>
      </c>
    </row>
    <row r="13" spans="1:6">
      <c r="A13" s="9" t="s">
        <v>629</v>
      </c>
      <c r="B13" s="9"/>
      <c r="C13" s="395"/>
      <c r="D13" s="395"/>
    </row>
    <row r="14" spans="1:6">
      <c r="A14" s="217" t="s">
        <v>630</v>
      </c>
      <c r="B14" s="9"/>
      <c r="C14" s="395">
        <f>'Tab Amort'!D33</f>
        <v>363448114</v>
      </c>
      <c r="D14" s="395">
        <v>213163197</v>
      </c>
    </row>
    <row r="15" spans="1:6">
      <c r="A15" s="217" t="s">
        <v>631</v>
      </c>
      <c r="B15" s="9"/>
      <c r="C15" s="395">
        <f>-Bilan!C39+Bilan!F39</f>
        <v>0</v>
      </c>
      <c r="D15" s="395">
        <v>50222934.520000011</v>
      </c>
    </row>
    <row r="16" spans="1:6">
      <c r="A16" s="217" t="s">
        <v>632</v>
      </c>
      <c r="B16" s="9"/>
      <c r="C16" s="395">
        <f>+Bilan!F45-Bilan!E45</f>
        <v>-989762485.02999973</v>
      </c>
      <c r="D16" s="395">
        <v>-3816547562.3700004</v>
      </c>
      <c r="F16" s="218"/>
    </row>
    <row r="17" spans="1:4">
      <c r="A17" s="217" t="s">
        <v>633</v>
      </c>
      <c r="B17" s="9"/>
      <c r="C17" s="395">
        <f>-Bilan!E47+Bilan!F47</f>
        <v>-9447747499.4499989</v>
      </c>
      <c r="D17" s="395">
        <v>-141222986.73000002</v>
      </c>
    </row>
    <row r="18" spans="1:4">
      <c r="A18" s="217" t="s">
        <v>634</v>
      </c>
      <c r="B18" s="9"/>
      <c r="C18" s="395">
        <f>+Bilan!I47+Bilan!I48-Bilan!J47-Bilan!J48</f>
        <v>15023448077.01</v>
      </c>
      <c r="D18" s="395">
        <v>904556791.59000003</v>
      </c>
    </row>
    <row r="19" spans="1:4">
      <c r="A19" s="371" t="s">
        <v>622</v>
      </c>
      <c r="B19" s="9"/>
      <c r="C19" s="395">
        <v>0</v>
      </c>
      <c r="D19" s="395">
        <v>0</v>
      </c>
    </row>
    <row r="20" spans="1:4">
      <c r="A20" s="371" t="s">
        <v>624</v>
      </c>
      <c r="B20" s="9"/>
      <c r="C20" s="395">
        <f>-Balance!K250+Balance!J250</f>
        <v>-767638427</v>
      </c>
      <c r="D20" s="395">
        <v>-595527052.77999997</v>
      </c>
    </row>
    <row r="21" spans="1:4">
      <c r="A21" s="217" t="s">
        <v>635</v>
      </c>
      <c r="B21" s="9"/>
      <c r="C21" s="395">
        <f>Balance!J226-Balance!K247</f>
        <v>-25124931.329999998</v>
      </c>
      <c r="D21" s="395">
        <v>-102666666.67</v>
      </c>
    </row>
    <row r="22" spans="1:4">
      <c r="A22" s="371" t="s">
        <v>623</v>
      </c>
      <c r="B22" s="9"/>
      <c r="C22" s="395">
        <v>0</v>
      </c>
      <c r="D22" s="395">
        <v>0</v>
      </c>
    </row>
    <row r="23" spans="1:4">
      <c r="A23" s="9"/>
      <c r="B23" s="9"/>
      <c r="C23" s="395"/>
      <c r="D23" s="395"/>
    </row>
    <row r="24" spans="1:4">
      <c r="A24" s="11" t="s">
        <v>636</v>
      </c>
      <c r="B24" s="10"/>
      <c r="C24" s="396">
        <f>SUM(C12:C23)</f>
        <v>5167328342.0099983</v>
      </c>
      <c r="D24" s="396">
        <v>-3476888560.4000006</v>
      </c>
    </row>
    <row r="25" spans="1:4">
      <c r="A25" s="9"/>
      <c r="B25" s="9"/>
      <c r="C25" s="395"/>
      <c r="D25" s="395"/>
    </row>
    <row r="26" spans="1:4">
      <c r="A26" s="216" t="s">
        <v>637</v>
      </c>
      <c r="B26" s="9"/>
      <c r="C26" s="395"/>
      <c r="D26" s="395"/>
    </row>
    <row r="27" spans="1:4">
      <c r="A27" s="9"/>
      <c r="B27" s="9"/>
      <c r="C27" s="395"/>
      <c r="D27" s="395"/>
    </row>
    <row r="28" spans="1:4">
      <c r="A28" s="9" t="s">
        <v>638</v>
      </c>
      <c r="B28" s="9"/>
      <c r="C28" s="395">
        <f>-('Evo Immo et AFNC'!D32)+('Evo Immo et AFNC'!D24)+('Evo Immo et AFNC'!E22)</f>
        <v>-2459900175.5999999</v>
      </c>
      <c r="D28" s="395">
        <v>-399113624.69</v>
      </c>
    </row>
    <row r="29" spans="1:4">
      <c r="A29" s="9" t="s">
        <v>639</v>
      </c>
      <c r="B29" s="9"/>
      <c r="C29" s="395">
        <f>Balance!I247</f>
        <v>43458333.329999998</v>
      </c>
      <c r="D29" s="395">
        <v>102666666.67</v>
      </c>
    </row>
    <row r="30" spans="1:4">
      <c r="A30" s="9" t="s">
        <v>640</v>
      </c>
      <c r="B30" s="9"/>
      <c r="C30" s="395"/>
      <c r="D30" s="395"/>
    </row>
    <row r="31" spans="1:4">
      <c r="A31" s="9"/>
      <c r="B31" s="9"/>
      <c r="C31" s="395"/>
      <c r="D31" s="395"/>
    </row>
    <row r="32" spans="1:4">
      <c r="A32" s="11" t="s">
        <v>641</v>
      </c>
      <c r="B32" s="10"/>
      <c r="C32" s="397">
        <f>+C28+C29+C30</f>
        <v>-2416441842.27</v>
      </c>
      <c r="D32" s="397">
        <v>-296446958.01999998</v>
      </c>
    </row>
    <row r="33" spans="1:4">
      <c r="A33" s="9"/>
      <c r="B33" s="9"/>
      <c r="C33" s="395"/>
      <c r="D33" s="395"/>
    </row>
    <row r="34" spans="1:4">
      <c r="A34" s="216" t="s">
        <v>642</v>
      </c>
      <c r="B34" s="9"/>
      <c r="C34" s="395"/>
      <c r="D34" s="395"/>
    </row>
    <row r="35" spans="1:4">
      <c r="A35" s="9"/>
      <c r="B35" s="9"/>
      <c r="C35" s="395"/>
      <c r="D35" s="395"/>
    </row>
    <row r="36" spans="1:4">
      <c r="A36" s="9" t="s">
        <v>643</v>
      </c>
      <c r="B36" s="9"/>
      <c r="C36" s="395">
        <v>0</v>
      </c>
      <c r="D36" s="395">
        <v>0</v>
      </c>
    </row>
    <row r="37" spans="1:4">
      <c r="A37" s="9" t="s">
        <v>644</v>
      </c>
      <c r="B37" s="9"/>
      <c r="C37" s="395">
        <f>Bilan!I12-Bilan!J12</f>
        <v>0</v>
      </c>
      <c r="D37" s="395">
        <v>0</v>
      </c>
    </row>
    <row r="38" spans="1:4">
      <c r="A38" s="9" t="s">
        <v>645</v>
      </c>
      <c r="B38" s="9"/>
      <c r="C38" s="395">
        <v>0</v>
      </c>
      <c r="D38" s="395">
        <v>0</v>
      </c>
    </row>
    <row r="39" spans="1:4">
      <c r="A39" s="9" t="s">
        <v>646</v>
      </c>
      <c r="B39" s="9"/>
      <c r="C39" s="395">
        <f>-Bilan!I45</f>
        <v>-3000000</v>
      </c>
      <c r="D39" s="395">
        <v>-3000000</v>
      </c>
    </row>
    <row r="40" spans="1:4">
      <c r="A40" s="9"/>
      <c r="B40" s="9"/>
      <c r="C40" s="395"/>
      <c r="D40" s="395"/>
    </row>
    <row r="41" spans="1:4">
      <c r="A41" s="11" t="s">
        <v>647</v>
      </c>
      <c r="B41" s="10"/>
      <c r="C41" s="397">
        <f>+C36+C37+C38+C39</f>
        <v>-3000000</v>
      </c>
      <c r="D41" s="397">
        <v>-3000000</v>
      </c>
    </row>
    <row r="42" spans="1:4">
      <c r="A42" s="9"/>
      <c r="B42" s="9"/>
      <c r="C42" s="395"/>
      <c r="D42" s="395"/>
    </row>
    <row r="43" spans="1:4">
      <c r="A43" s="11" t="s">
        <v>648</v>
      </c>
      <c r="B43" s="10"/>
      <c r="C43" s="398">
        <f>+C24+C32+C41</f>
        <v>2747886499.7399983</v>
      </c>
      <c r="D43" s="398">
        <v>-3776335518.4200006</v>
      </c>
    </row>
    <row r="44" spans="1:4">
      <c r="C44" s="399"/>
      <c r="D44" s="399"/>
    </row>
    <row r="45" spans="1:4">
      <c r="A45" s="219"/>
      <c r="B45" s="219"/>
      <c r="C45" s="400"/>
      <c r="D45" s="400"/>
    </row>
    <row r="46" spans="1:4">
      <c r="A46" s="9" t="s">
        <v>649</v>
      </c>
      <c r="B46" s="9"/>
      <c r="C46" s="395">
        <f>+Bilan!F54-Bilan!J52</f>
        <v>-6361357815.96</v>
      </c>
      <c r="D46" s="395">
        <v>-2362159275.1100006</v>
      </c>
    </row>
    <row r="47" spans="1:4">
      <c r="A47" s="9" t="s">
        <v>650</v>
      </c>
      <c r="B47" s="9"/>
      <c r="C47" s="395">
        <f>(+Bilan!E54-Bilan!I52)</f>
        <v>-3613471316.2199993</v>
      </c>
      <c r="D47" s="395">
        <v>-6138494793.5300007</v>
      </c>
    </row>
    <row r="48" spans="1:4">
      <c r="A48" s="9" t="s">
        <v>651</v>
      </c>
      <c r="B48" s="9"/>
      <c r="C48" s="395"/>
      <c r="D48" s="395"/>
    </row>
    <row r="49" spans="1:4">
      <c r="A49" s="9"/>
      <c r="B49" s="9"/>
      <c r="C49" s="395"/>
      <c r="D49" s="395"/>
    </row>
    <row r="50" spans="1:4">
      <c r="A50" s="11" t="s">
        <v>652</v>
      </c>
      <c r="B50" s="10"/>
      <c r="C50" s="398">
        <f>C47+C48-C46</f>
        <v>2747886499.7400007</v>
      </c>
      <c r="D50" s="398">
        <v>-3776335518.4200001</v>
      </c>
    </row>
  </sheetData>
  <phoneticPr fontId="19" type="noConversion"/>
  <pageMargins left="0.70866141732283472" right="0.62992125984251968" top="1.3385826771653544" bottom="0.98425196850393704" header="0.51181102362204722" footer="0.51181102362204722"/>
  <pageSetup paperSize="9" orientation="portrait" r:id="rId1"/>
  <headerFooter alignWithMargins="0">
    <oddHeader>&amp;L&amp;"Times New Roman,Gras"&amp;12FLOR IBIS SARL
Analabe Vohémar
BP.34 Vohémar 209&amp;R&amp;"Times New Roman,Gras"&amp;11NIF : 2000114602
STAT N° 46101 72 2013 0 00594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O12" sqref="O12"/>
    </sheetView>
  </sheetViews>
  <sheetFormatPr baseColWidth="10" defaultRowHeight="12"/>
  <cols>
    <col min="1" max="1" width="35.83203125" style="223" customWidth="1"/>
    <col min="2" max="2" width="5.5" style="223" bestFit="1" customWidth="1"/>
    <col min="3" max="3" width="17.83203125" style="224" bestFit="1" customWidth="1"/>
    <col min="4" max="4" width="15.83203125" style="224" customWidth="1"/>
    <col min="5" max="5" width="16.6640625" style="224" customWidth="1"/>
    <col min="6" max="6" width="18.33203125" style="224" customWidth="1"/>
    <col min="7" max="7" width="18.6640625" style="224" bestFit="1" customWidth="1"/>
    <col min="8" max="8" width="20.33203125" style="224" customWidth="1"/>
    <col min="9" max="16384" width="12" style="223"/>
  </cols>
  <sheetData>
    <row r="1" spans="1:8" ht="18">
      <c r="A1" s="220" t="s">
        <v>653</v>
      </c>
      <c r="B1" s="221"/>
      <c r="C1" s="222"/>
      <c r="D1" s="222"/>
      <c r="E1" s="222"/>
      <c r="F1" s="222"/>
      <c r="G1" s="222"/>
      <c r="H1" s="222"/>
    </row>
    <row r="3" spans="1:8">
      <c r="A3" s="225" t="s">
        <v>969</v>
      </c>
    </row>
    <row r="5" spans="1:8">
      <c r="A5" s="226"/>
      <c r="B5" s="552" t="s">
        <v>971</v>
      </c>
      <c r="C5" s="554" t="s">
        <v>654</v>
      </c>
      <c r="D5" s="548" t="s">
        <v>655</v>
      </c>
      <c r="E5" s="554" t="s">
        <v>656</v>
      </c>
      <c r="F5" s="548" t="s">
        <v>657</v>
      </c>
      <c r="G5" s="548" t="s">
        <v>1035</v>
      </c>
      <c r="H5" s="550" t="s">
        <v>968</v>
      </c>
    </row>
    <row r="6" spans="1:8">
      <c r="A6" s="227"/>
      <c r="B6" s="553"/>
      <c r="C6" s="555"/>
      <c r="D6" s="549"/>
      <c r="E6" s="555"/>
      <c r="F6" s="549"/>
      <c r="G6" s="549"/>
      <c r="H6" s="551"/>
    </row>
    <row r="7" spans="1:8">
      <c r="A7" s="228"/>
      <c r="B7" s="229"/>
      <c r="C7" s="230"/>
      <c r="D7" s="231"/>
      <c r="E7" s="230"/>
      <c r="F7" s="231"/>
      <c r="G7" s="232"/>
      <c r="H7" s="232"/>
    </row>
    <row r="8" spans="1:8">
      <c r="A8" s="233" t="s">
        <v>1212</v>
      </c>
      <c r="B8" s="234"/>
      <c r="C8" s="235">
        <v>7000000000</v>
      </c>
      <c r="D8" s="236">
        <v>4000000</v>
      </c>
      <c r="E8" s="235">
        <v>0</v>
      </c>
      <c r="F8" s="401">
        <v>11132785.03999982</v>
      </c>
      <c r="G8" s="402">
        <v>-6309406483.1900005</v>
      </c>
      <c r="H8" s="401">
        <v>705726301.84999943</v>
      </c>
    </row>
    <row r="9" spans="1:8">
      <c r="A9" s="228"/>
      <c r="B9" s="229"/>
      <c r="C9" s="230"/>
      <c r="D9" s="231"/>
      <c r="E9" s="230"/>
      <c r="F9" s="403"/>
      <c r="G9" s="404"/>
      <c r="H9" s="404"/>
    </row>
    <row r="10" spans="1:8">
      <c r="A10" s="228" t="s">
        <v>658</v>
      </c>
      <c r="B10" s="237"/>
      <c r="C10" s="230"/>
      <c r="D10" s="231"/>
      <c r="E10" s="230"/>
      <c r="F10" s="403"/>
      <c r="G10" s="404"/>
      <c r="H10" s="404">
        <f t="shared" ref="H10:H15" si="0">SUM(C10:G10)</f>
        <v>0</v>
      </c>
    </row>
    <row r="11" spans="1:8">
      <c r="A11" s="228" t="s">
        <v>659</v>
      </c>
      <c r="B11" s="229"/>
      <c r="C11" s="230"/>
      <c r="D11" s="231"/>
      <c r="E11" s="230"/>
      <c r="F11" s="403"/>
      <c r="G11" s="404"/>
      <c r="H11" s="404">
        <f t="shared" si="0"/>
        <v>0</v>
      </c>
    </row>
    <row r="12" spans="1:8">
      <c r="A12" s="228" t="s">
        <v>660</v>
      </c>
      <c r="B12" s="229"/>
      <c r="C12" s="230"/>
      <c r="D12" s="231"/>
      <c r="E12" s="230"/>
      <c r="F12" s="403"/>
      <c r="G12" s="404"/>
      <c r="H12" s="404">
        <f t="shared" si="0"/>
        <v>0</v>
      </c>
    </row>
    <row r="13" spans="1:8">
      <c r="A13" s="228" t="s">
        <v>661</v>
      </c>
      <c r="B13" s="229"/>
      <c r="C13" s="230"/>
      <c r="D13" s="231"/>
      <c r="E13" s="230"/>
      <c r="F13" s="403"/>
      <c r="G13" s="403">
        <v>11132785.03999982</v>
      </c>
      <c r="H13" s="404">
        <f t="shared" si="0"/>
        <v>11132785.03999982</v>
      </c>
    </row>
    <row r="14" spans="1:8">
      <c r="A14" s="228" t="s">
        <v>662</v>
      </c>
      <c r="B14" s="229"/>
      <c r="C14" s="230"/>
      <c r="D14" s="231"/>
      <c r="E14" s="230"/>
      <c r="F14" s="403"/>
      <c r="G14" s="404"/>
      <c r="H14" s="404">
        <f t="shared" si="0"/>
        <v>0</v>
      </c>
    </row>
    <row r="15" spans="1:8">
      <c r="A15" s="228" t="s">
        <v>663</v>
      </c>
      <c r="B15" s="229"/>
      <c r="C15" s="230"/>
      <c r="D15" s="231"/>
      <c r="E15" s="230"/>
      <c r="F15" s="403">
        <v>468660740.7599988</v>
      </c>
      <c r="G15" s="403"/>
      <c r="H15" s="404">
        <f t="shared" si="0"/>
        <v>468660740.7599988</v>
      </c>
    </row>
    <row r="16" spans="1:8">
      <c r="A16" s="228"/>
      <c r="B16" s="229"/>
      <c r="C16" s="230"/>
      <c r="D16" s="231"/>
      <c r="E16" s="230"/>
      <c r="F16" s="403"/>
      <c r="G16" s="404"/>
      <c r="H16" s="404"/>
    </row>
    <row r="17" spans="1:8">
      <c r="A17" s="233" t="s">
        <v>1264</v>
      </c>
      <c r="B17" s="234"/>
      <c r="C17" s="236">
        <f>SUM(C8:C15)</f>
        <v>7000000000</v>
      </c>
      <c r="D17" s="236">
        <f>SUM(D8:D15)</f>
        <v>4000000</v>
      </c>
      <c r="E17" s="236">
        <f>SUM(E8:E15)</f>
        <v>0</v>
      </c>
      <c r="F17" s="401">
        <f>SUM(F10:F15)</f>
        <v>468660740.7599988</v>
      </c>
      <c r="G17" s="401">
        <f>SUM(G8:G15)</f>
        <v>-6298273698.1500006</v>
      </c>
      <c r="H17" s="401">
        <f>SUM(C17:G17)</f>
        <v>1174387042.6099977</v>
      </c>
    </row>
    <row r="18" spans="1:8">
      <c r="A18" s="228"/>
      <c r="B18" s="229"/>
      <c r="C18" s="230"/>
      <c r="D18" s="231"/>
      <c r="E18" s="230"/>
      <c r="F18" s="403"/>
      <c r="G18" s="404"/>
      <c r="H18" s="404"/>
    </row>
    <row r="19" spans="1:8">
      <c r="A19" s="228" t="s">
        <v>658</v>
      </c>
      <c r="B19" s="229"/>
      <c r="C19" s="230"/>
      <c r="D19" s="231"/>
      <c r="E19" s="230"/>
      <c r="F19" s="403"/>
      <c r="G19" s="404"/>
      <c r="H19" s="404">
        <f t="shared" ref="H19:H24" si="1">SUM(C19:G19)</f>
        <v>0</v>
      </c>
    </row>
    <row r="20" spans="1:8">
      <c r="A20" s="228" t="s">
        <v>659</v>
      </c>
      <c r="B20" s="229"/>
      <c r="C20" s="230"/>
      <c r="D20" s="231"/>
      <c r="E20" s="230"/>
      <c r="F20" s="403"/>
      <c r="G20" s="404"/>
      <c r="H20" s="404">
        <f t="shared" si="1"/>
        <v>0</v>
      </c>
    </row>
    <row r="21" spans="1:8">
      <c r="A21" s="228" t="s">
        <v>660</v>
      </c>
      <c r="B21" s="229"/>
      <c r="C21" s="230"/>
      <c r="D21" s="231"/>
      <c r="E21" s="230"/>
      <c r="F21" s="403"/>
      <c r="G21" s="404"/>
      <c r="H21" s="404">
        <f t="shared" si="1"/>
        <v>0</v>
      </c>
    </row>
    <row r="22" spans="1:8">
      <c r="A22" s="228" t="s">
        <v>664</v>
      </c>
      <c r="B22" s="229"/>
      <c r="C22" s="230"/>
      <c r="D22" s="231"/>
      <c r="E22" s="230"/>
      <c r="F22" s="403"/>
      <c r="G22" s="404">
        <f>F15</f>
        <v>468660740.7599988</v>
      </c>
      <c r="H22" s="404">
        <f t="shared" si="1"/>
        <v>468660740.7599988</v>
      </c>
    </row>
    <row r="23" spans="1:8">
      <c r="A23" s="228" t="s">
        <v>662</v>
      </c>
      <c r="B23" s="229"/>
      <c r="C23" s="230"/>
      <c r="D23" s="231"/>
      <c r="E23" s="230"/>
      <c r="F23" s="403"/>
      <c r="G23" s="404"/>
      <c r="H23" s="404">
        <f t="shared" si="1"/>
        <v>0</v>
      </c>
    </row>
    <row r="24" spans="1:8">
      <c r="A24" s="228" t="s">
        <v>665</v>
      </c>
      <c r="B24" s="229"/>
      <c r="C24" s="230"/>
      <c r="D24" s="231"/>
      <c r="E24" s="230"/>
      <c r="F24" s="403">
        <f>CR!C53</f>
        <v>1010705493.809997</v>
      </c>
      <c r="G24" s="404"/>
      <c r="H24" s="404">
        <f t="shared" si="1"/>
        <v>1010705493.809997</v>
      </c>
    </row>
    <row r="25" spans="1:8">
      <c r="A25" s="228"/>
      <c r="B25" s="229"/>
      <c r="C25" s="230"/>
      <c r="D25" s="231"/>
      <c r="E25" s="230"/>
      <c r="F25" s="403"/>
      <c r="G25" s="404"/>
      <c r="H25" s="404"/>
    </row>
    <row r="26" spans="1:8">
      <c r="A26" s="233" t="s">
        <v>1274</v>
      </c>
      <c r="B26" s="234"/>
      <c r="C26" s="236">
        <f>SUM(C17:C24)</f>
        <v>7000000000</v>
      </c>
      <c r="D26" s="236">
        <f>SUM(D17:D24)</f>
        <v>4000000</v>
      </c>
      <c r="E26" s="236">
        <f>SUM(E17:E24)</f>
        <v>0</v>
      </c>
      <c r="F26" s="401">
        <f>SUM(F19:F24)</f>
        <v>1010705493.809997</v>
      </c>
      <c r="G26" s="401">
        <f>SUM(G17:G24)</f>
        <v>-5829612957.3900013</v>
      </c>
      <c r="H26" s="401">
        <f>SUM(C26:G26)</f>
        <v>2185092536.4199953</v>
      </c>
    </row>
  </sheetData>
  <mergeCells count="7">
    <mergeCell ref="F5:F6"/>
    <mergeCell ref="G5:G6"/>
    <mergeCell ref="H5:H6"/>
    <mergeCell ref="B5:B6"/>
    <mergeCell ref="C5:C6"/>
    <mergeCell ref="D5:D6"/>
    <mergeCell ref="E5:E6"/>
  </mergeCells>
  <phoneticPr fontId="19" type="noConversion"/>
  <pageMargins left="1.1023622047244095" right="0.78740157480314965" top="1.1417322834645669" bottom="0.98425196850393704" header="0.43307086614173229" footer="0.51181102362204722"/>
  <pageSetup paperSize="9" orientation="landscape" r:id="rId1"/>
  <headerFooter alignWithMargins="0">
    <oddHeader>&amp;L&amp;"Times New Roman,Gras"&amp;12FLOR IBIS SARL
Analabe Vohémar
BP.34 Vohémar 209&amp;R&amp;"Times New Roman,Gras"&amp;11NIF : 2000114602
STAT N° 46101 72 2013 0 00594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workbookViewId="0">
      <selection activeCell="I13" sqref="I13"/>
    </sheetView>
  </sheetViews>
  <sheetFormatPr baseColWidth="10" defaultColWidth="13.33203125" defaultRowHeight="12"/>
  <cols>
    <col min="1" max="1" width="35.83203125" style="239" customWidth="1"/>
    <col min="2" max="2" width="6.6640625" style="239" bestFit="1" customWidth="1"/>
    <col min="3" max="5" width="18.33203125" style="242" customWidth="1"/>
    <col min="6" max="6" width="18.83203125" style="242" customWidth="1"/>
    <col min="7" max="16384" width="13.33203125" style="239"/>
  </cols>
  <sheetData>
    <row r="1" spans="1:6" ht="18">
      <c r="A1" s="556" t="s">
        <v>666</v>
      </c>
      <c r="B1" s="556"/>
      <c r="C1" s="556"/>
      <c r="D1" s="556"/>
      <c r="E1" s="556"/>
      <c r="F1" s="556"/>
    </row>
    <row r="2" spans="1:6" ht="9.75" customHeight="1">
      <c r="A2" s="238"/>
      <c r="B2" s="238"/>
      <c r="C2" s="238"/>
      <c r="D2" s="238"/>
      <c r="E2" s="238"/>
      <c r="F2" s="238"/>
    </row>
    <row r="3" spans="1:6">
      <c r="A3" s="18" t="s">
        <v>969</v>
      </c>
      <c r="B3" s="240"/>
      <c r="C3" s="241"/>
      <c r="D3" s="241"/>
      <c r="E3" s="241"/>
    </row>
    <row r="4" spans="1:6">
      <c r="A4" s="18"/>
      <c r="B4" s="240"/>
      <c r="C4" s="241"/>
      <c r="D4" s="241"/>
      <c r="E4" s="241"/>
    </row>
    <row r="5" spans="1:6" ht="36">
      <c r="A5" s="243" t="s">
        <v>667</v>
      </c>
      <c r="B5" s="244" t="s">
        <v>668</v>
      </c>
      <c r="C5" s="245" t="s">
        <v>669</v>
      </c>
      <c r="D5" s="245" t="s">
        <v>670</v>
      </c>
      <c r="E5" s="245" t="s">
        <v>671</v>
      </c>
      <c r="F5" s="246" t="s">
        <v>672</v>
      </c>
    </row>
    <row r="6" spans="1:6">
      <c r="A6" s="247"/>
      <c r="B6" s="248"/>
      <c r="C6" s="245"/>
      <c r="D6" s="245"/>
      <c r="E6" s="245"/>
      <c r="F6" s="246"/>
    </row>
    <row r="7" spans="1:6">
      <c r="A7" s="249" t="s">
        <v>980</v>
      </c>
      <c r="B7" s="249"/>
      <c r="C7" s="250">
        <v>400000000</v>
      </c>
      <c r="D7" s="250">
        <f>SUM(D9:D10)</f>
        <v>0</v>
      </c>
      <c r="E7" s="250">
        <f>SUM(E9:E10)</f>
        <v>0</v>
      </c>
      <c r="F7" s="251">
        <f>C7+D7-E7</f>
        <v>400000000</v>
      </c>
    </row>
    <row r="8" spans="1:6">
      <c r="A8" s="249"/>
      <c r="B8" s="249"/>
      <c r="C8" s="252"/>
      <c r="D8" s="252"/>
      <c r="E8" s="252"/>
      <c r="F8" s="253"/>
    </row>
    <row r="9" spans="1:6">
      <c r="A9" s="480" t="s">
        <v>1143</v>
      </c>
      <c r="B9" s="254"/>
      <c r="C9" s="255">
        <v>400000000</v>
      </c>
      <c r="D9" s="255">
        <v>0</v>
      </c>
      <c r="E9" s="255">
        <v>0</v>
      </c>
      <c r="F9" s="256">
        <f>C9+D9-E9</f>
        <v>400000000</v>
      </c>
    </row>
    <row r="10" spans="1:6">
      <c r="A10" s="254"/>
      <c r="B10" s="254"/>
      <c r="C10" s="252"/>
      <c r="D10" s="255"/>
      <c r="E10" s="255"/>
      <c r="F10" s="253"/>
    </row>
    <row r="11" spans="1:6">
      <c r="A11" s="249" t="s">
        <v>982</v>
      </c>
      <c r="B11" s="249"/>
      <c r="C11" s="250">
        <v>3033235883</v>
      </c>
      <c r="D11" s="250">
        <f>SUM(D13:D21)</f>
        <v>648909309</v>
      </c>
      <c r="E11" s="250">
        <f>SUM(E13:E21)</f>
        <v>63333458</v>
      </c>
      <c r="F11" s="251">
        <f>C11+D11-E11</f>
        <v>3618811734</v>
      </c>
    </row>
    <row r="12" spans="1:6">
      <c r="A12" s="249"/>
      <c r="B12" s="249"/>
      <c r="C12" s="252"/>
      <c r="D12" s="252"/>
      <c r="E12" s="252"/>
      <c r="F12" s="253"/>
    </row>
    <row r="13" spans="1:6">
      <c r="A13" s="480" t="s">
        <v>673</v>
      </c>
      <c r="B13" s="257"/>
      <c r="C13" s="255">
        <v>129232034</v>
      </c>
      <c r="D13" s="255">
        <v>0</v>
      </c>
      <c r="E13" s="255">
        <v>0</v>
      </c>
      <c r="F13" s="256">
        <f t="shared" ref="F13:F26" si="0">C13+D13-E13</f>
        <v>129232034</v>
      </c>
    </row>
    <row r="14" spans="1:6">
      <c r="A14" s="254" t="s">
        <v>674</v>
      </c>
      <c r="B14" s="254"/>
      <c r="C14" s="255">
        <v>1068835116</v>
      </c>
      <c r="D14" s="255">
        <v>26067419</v>
      </c>
      <c r="E14" s="255">
        <v>0</v>
      </c>
      <c r="F14" s="256">
        <f t="shared" si="0"/>
        <v>1094902535</v>
      </c>
    </row>
    <row r="15" spans="1:6">
      <c r="A15" s="254" t="s">
        <v>675</v>
      </c>
      <c r="B15" s="254"/>
      <c r="C15" s="255">
        <v>591989590</v>
      </c>
      <c r="D15" s="255">
        <v>291055473</v>
      </c>
      <c r="E15" s="255">
        <v>0</v>
      </c>
      <c r="F15" s="256">
        <f t="shared" si="0"/>
        <v>883045063</v>
      </c>
    </row>
    <row r="16" spans="1:6">
      <c r="A16" s="480" t="s">
        <v>1214</v>
      </c>
      <c r="B16" s="254"/>
      <c r="C16" s="255">
        <v>16026266</v>
      </c>
      <c r="D16" s="255">
        <v>0</v>
      </c>
      <c r="E16" s="255">
        <v>0</v>
      </c>
      <c r="F16" s="256">
        <f t="shared" si="0"/>
        <v>16026266</v>
      </c>
    </row>
    <row r="17" spans="1:6">
      <c r="A17" s="254" t="s">
        <v>676</v>
      </c>
      <c r="B17" s="254"/>
      <c r="C17" s="255">
        <v>689775837</v>
      </c>
      <c r="D17" s="255">
        <v>203556948</v>
      </c>
      <c r="E17" s="255">
        <v>63333458</v>
      </c>
      <c r="F17" s="256">
        <f t="shared" si="0"/>
        <v>829999327</v>
      </c>
    </row>
    <row r="18" spans="1:6">
      <c r="A18" s="254" t="s">
        <v>677</v>
      </c>
      <c r="B18" s="254"/>
      <c r="C18" s="255">
        <v>369788908</v>
      </c>
      <c r="D18" s="255">
        <v>38022284</v>
      </c>
      <c r="E18" s="255">
        <v>0</v>
      </c>
      <c r="F18" s="256">
        <f t="shared" si="0"/>
        <v>407811192</v>
      </c>
    </row>
    <row r="19" spans="1:6">
      <c r="A19" s="254" t="s">
        <v>678</v>
      </c>
      <c r="B19" s="254"/>
      <c r="C19" s="255">
        <v>85710162.999999985</v>
      </c>
      <c r="D19" s="255">
        <v>62123442</v>
      </c>
      <c r="E19" s="255">
        <v>0</v>
      </c>
      <c r="F19" s="256">
        <f t="shared" si="0"/>
        <v>147833605</v>
      </c>
    </row>
    <row r="20" spans="1:6">
      <c r="A20" s="480" t="s">
        <v>1213</v>
      </c>
      <c r="B20" s="254"/>
      <c r="C20" s="255">
        <v>81877969</v>
      </c>
      <c r="D20" s="255">
        <v>28083743</v>
      </c>
      <c r="E20" s="255">
        <v>0</v>
      </c>
      <c r="F20" s="256">
        <f t="shared" si="0"/>
        <v>109961712</v>
      </c>
    </row>
    <row r="21" spans="1:6">
      <c r="A21" s="254"/>
      <c r="B21" s="254"/>
      <c r="C21" s="255"/>
      <c r="D21" s="255"/>
      <c r="E21" s="255"/>
      <c r="F21" s="256"/>
    </row>
    <row r="22" spans="1:6">
      <c r="A22" s="258" t="s">
        <v>983</v>
      </c>
      <c r="B22" s="254"/>
      <c r="C22" s="250">
        <v>176881963.44000003</v>
      </c>
      <c r="D22" s="250">
        <v>1831832699.77</v>
      </c>
      <c r="E22" s="250">
        <v>29000166.670000002</v>
      </c>
      <c r="F22" s="251">
        <f t="shared" si="0"/>
        <v>1979714496.54</v>
      </c>
    </row>
    <row r="23" spans="1:6">
      <c r="A23" s="254"/>
      <c r="B23" s="254"/>
      <c r="C23" s="252"/>
      <c r="D23" s="255"/>
      <c r="E23" s="255"/>
      <c r="F23" s="253"/>
    </row>
    <row r="24" spans="1:6">
      <c r="A24" s="258" t="s">
        <v>541</v>
      </c>
      <c r="B24" s="254"/>
      <c r="C24" s="250">
        <v>2712587757</v>
      </c>
      <c r="D24" s="250">
        <v>767638427</v>
      </c>
      <c r="E24" s="250">
        <v>0</v>
      </c>
      <c r="F24" s="251">
        <f>C24+D24-E24</f>
        <v>3480226184</v>
      </c>
    </row>
    <row r="25" spans="1:6">
      <c r="A25" s="254"/>
      <c r="B25" s="254"/>
      <c r="C25" s="252"/>
      <c r="D25" s="255"/>
      <c r="E25" s="255"/>
      <c r="F25" s="253"/>
    </row>
    <row r="26" spans="1:6">
      <c r="A26" s="249" t="s">
        <v>984</v>
      </c>
      <c r="B26" s="249"/>
      <c r="C26" s="250">
        <v>0</v>
      </c>
      <c r="D26" s="250">
        <f>SUM(D28:D30)</f>
        <v>8158333.5</v>
      </c>
      <c r="E26" s="250">
        <f>SUM(E28:E30)</f>
        <v>0</v>
      </c>
      <c r="F26" s="251">
        <f t="shared" si="0"/>
        <v>8158333.5</v>
      </c>
    </row>
    <row r="27" spans="1:6">
      <c r="A27" s="249"/>
      <c r="B27" s="249"/>
      <c r="C27" s="252"/>
      <c r="D27" s="252"/>
      <c r="E27" s="252"/>
      <c r="F27" s="253"/>
    </row>
    <row r="28" spans="1:6">
      <c r="A28" s="254" t="s">
        <v>679</v>
      </c>
      <c r="B28" s="254"/>
      <c r="C28" s="255">
        <v>0</v>
      </c>
      <c r="D28" s="255">
        <v>8158333.5</v>
      </c>
      <c r="E28" s="255">
        <v>0</v>
      </c>
      <c r="F28" s="256">
        <f>C28+D28-E28</f>
        <v>8158333.5</v>
      </c>
    </row>
    <row r="29" spans="1:6">
      <c r="A29" s="254" t="s">
        <v>680</v>
      </c>
      <c r="B29" s="254"/>
      <c r="C29" s="255">
        <v>0</v>
      </c>
      <c r="D29" s="255">
        <v>0</v>
      </c>
      <c r="E29" s="255">
        <v>0</v>
      </c>
      <c r="F29" s="256">
        <f>C29+D29-E29</f>
        <v>0</v>
      </c>
    </row>
    <row r="30" spans="1:6">
      <c r="A30" s="259"/>
      <c r="B30" s="259"/>
      <c r="C30" s="252"/>
      <c r="D30" s="252"/>
      <c r="E30" s="252"/>
      <c r="F30" s="253"/>
    </row>
    <row r="31" spans="1:6">
      <c r="A31" s="260"/>
      <c r="B31" s="261"/>
      <c r="C31" s="262"/>
      <c r="D31" s="262"/>
      <c r="E31" s="262"/>
      <c r="F31" s="263"/>
    </row>
    <row r="32" spans="1:6">
      <c r="A32" s="264" t="s">
        <v>224</v>
      </c>
      <c r="B32" s="265"/>
      <c r="C32" s="250">
        <f>C7+C11+C22+C24+C26</f>
        <v>6322705603.4400005</v>
      </c>
      <c r="D32" s="250">
        <f>D7+D11+D22+D24+D26</f>
        <v>3256538769.27</v>
      </c>
      <c r="E32" s="250">
        <f>E7+E11+E22+E24+E26</f>
        <v>92333624.670000002</v>
      </c>
      <c r="F32" s="250">
        <f>F7+F11+F22+F24+F26</f>
        <v>9486910748.0400009</v>
      </c>
    </row>
    <row r="33" spans="1:6">
      <c r="A33" s="266"/>
      <c r="B33" s="267"/>
      <c r="C33" s="268"/>
      <c r="D33" s="268"/>
      <c r="E33" s="268"/>
      <c r="F33" s="268"/>
    </row>
  </sheetData>
  <mergeCells count="1">
    <mergeCell ref="A1:F1"/>
  </mergeCells>
  <phoneticPr fontId="19" type="noConversion"/>
  <pageMargins left="0.51181102362204722" right="0.47244094488188981" top="1.6535433070866143" bottom="0.39370078740157483" header="0.59055118110236227" footer="0.19685039370078741"/>
  <pageSetup paperSize="9" scale="98" orientation="portrait" r:id="rId1"/>
  <headerFooter alignWithMargins="0">
    <oddHeader>&amp;L&amp;"Times New Roman,Gras"&amp;12FLOR IBIS SARL
Analabe Vohémar
BP.34 Vohémar 209&amp;R&amp;"Times New Roman,Gras"&amp;11NIF : 2000114602
STAT N° 46101 72 2013 0 00594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Balance</vt:lpstr>
      <vt:lpstr>TabAmort</vt:lpstr>
      <vt:lpstr>Calcul IR</vt:lpstr>
      <vt:lpstr>IR DU</vt:lpstr>
      <vt:lpstr>Bilan</vt:lpstr>
      <vt:lpstr>CR</vt:lpstr>
      <vt:lpstr>Tableau Trésorerie</vt:lpstr>
      <vt:lpstr>Varit° Capitaux</vt:lpstr>
      <vt:lpstr>Evo Immo et AFNC</vt:lpstr>
      <vt:lpstr>Tab Amort</vt:lpstr>
      <vt:lpstr>Réf</vt:lpstr>
      <vt:lpstr>Tab pert valeur</vt:lpstr>
      <vt:lpstr>Tab part</vt:lpstr>
      <vt:lpstr>Balance!Impression_des_titres</vt:lpstr>
      <vt:lpstr>Réf!Impression_des_titres</vt:lpstr>
      <vt:lpstr>TabAmort!Impression_des_titres</vt:lpstr>
      <vt:lpstr>Balance!Zone_d_impression</vt:lpstr>
      <vt:lpstr>Bilan!Zone_d_impression</vt:lpstr>
      <vt:lpstr>'Calcul IR'!Zone_d_impression</vt:lpstr>
      <vt:lpstr>CR!Zone_d_impression</vt:lpstr>
      <vt:lpstr>Réf!Zone_d_impression</vt:lpstr>
      <vt:lpstr>TabAmort!Zone_d_impression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 Floribis</dc:creator>
  <cp:lastModifiedBy>DAF</cp:lastModifiedBy>
  <cp:lastPrinted>2016-05-06T07:12:40Z</cp:lastPrinted>
  <dcterms:created xsi:type="dcterms:W3CDTF">2005-09-02T01:09:37Z</dcterms:created>
  <dcterms:modified xsi:type="dcterms:W3CDTF">2016-05-06T08:20:22Z</dcterms:modified>
</cp:coreProperties>
</file>