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600" windowHeight="9240" activeTab="1"/>
  </bookViews>
  <sheets>
    <sheet name="F" sheetId="4" r:id="rId1"/>
    <sheet name="F1" sheetId="5" r:id="rId2"/>
    <sheet name="F2" sheetId="6" r:id="rId3"/>
    <sheet name="F3" sheetId="7" r:id="rId4"/>
    <sheet name="F4" sheetId="8" r:id="rId5"/>
    <sheet name="F5" sheetId="9" r:id="rId6"/>
    <sheet name="F6" sheetId="10" r:id="rId7"/>
    <sheet name="F7" sheetId="11" r:id="rId8"/>
    <sheet name="F8" sheetId="12" r:id="rId9"/>
    <sheet name="F9" sheetId="13" r:id="rId10"/>
    <sheet name="F10" sheetId="1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o">[1]B!#REF!</definedName>
    <definedName name="Réponse">[2]B!#REF!</definedName>
    <definedName name="Réponses">F!$IV$1:$IV$3</definedName>
    <definedName name="_xlnm.Print_Area" localSheetId="2">'F2'!$A$1:$I$83</definedName>
    <definedName name="_xlnm.Print_Area" localSheetId="6">'F6'!$A$1:$J$233</definedName>
    <definedName name="_xlnm.Print_Area" localSheetId="9">'F9'!$A$1:$J$81</definedName>
  </definedNames>
  <calcPr calcId="124519"/>
</workbook>
</file>

<file path=xl/calcChain.xml><?xml version="1.0" encoding="utf-8"?>
<calcChain xmlns="http://schemas.openxmlformats.org/spreadsheetml/2006/main">
  <c r="C15" i="7"/>
  <c r="B15"/>
  <c r="B12"/>
  <c r="B11"/>
  <c r="D28" i="9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27"/>
  <c r="F27" s="1"/>
  <c r="D25"/>
  <c r="F25" s="1"/>
  <c r="D24"/>
  <c r="F24" s="1"/>
  <c r="D21"/>
  <c r="F21" s="1"/>
  <c r="D15"/>
  <c r="F15" s="1"/>
  <c r="D16"/>
  <c r="F16" s="1"/>
  <c r="D17"/>
  <c r="F17" s="1"/>
  <c r="D18"/>
  <c r="F18" s="1"/>
  <c r="D19"/>
  <c r="F19" s="1"/>
  <c r="D14"/>
  <c r="F14" s="1"/>
  <c r="D11"/>
  <c r="F11" s="1"/>
  <c r="D12"/>
  <c r="F12" s="1"/>
  <c r="D10"/>
  <c r="F10" s="1"/>
  <c r="F15" i="8"/>
  <c r="E15" s="1"/>
  <c r="D15" s="1"/>
  <c r="C15" s="1"/>
  <c r="C79" i="13"/>
  <c r="E77"/>
  <c r="H77" s="1"/>
  <c r="C74"/>
  <c r="C81" s="1"/>
  <c r="F72"/>
  <c r="F74" s="1"/>
  <c r="E72"/>
  <c r="E71"/>
  <c r="I71" s="1"/>
  <c r="E70"/>
  <c r="I70" s="1"/>
  <c r="E69"/>
  <c r="I69" s="1"/>
  <c r="F63"/>
  <c r="C63"/>
  <c r="E62"/>
  <c r="I62" s="1"/>
  <c r="E61"/>
  <c r="I61" s="1"/>
  <c r="E60"/>
  <c r="I60" s="1"/>
  <c r="E59"/>
  <c r="I59" s="1"/>
  <c r="E58"/>
  <c r="I58" s="1"/>
  <c r="E57"/>
  <c r="I57" s="1"/>
  <c r="E56"/>
  <c r="I56" s="1"/>
  <c r="E55"/>
  <c r="I55" s="1"/>
  <c r="E54"/>
  <c r="I54" s="1"/>
  <c r="E53"/>
  <c r="I53" s="1"/>
  <c r="E52"/>
  <c r="I52" s="1"/>
  <c r="E51"/>
  <c r="I51" s="1"/>
  <c r="E50"/>
  <c r="I50" s="1"/>
  <c r="E49"/>
  <c r="F47"/>
  <c r="F65" s="1"/>
  <c r="C47"/>
  <c r="C65" s="1"/>
  <c r="E46"/>
  <c r="I46" s="1"/>
  <c r="E45"/>
  <c r="I45" s="1"/>
  <c r="E44"/>
  <c r="I44" s="1"/>
  <c r="E43"/>
  <c r="I43" s="1"/>
  <c r="E42"/>
  <c r="I42" s="1"/>
  <c r="E41"/>
  <c r="I41" s="1"/>
  <c r="E40"/>
  <c r="I40" s="1"/>
  <c r="E39"/>
  <c r="I39" s="1"/>
  <c r="E38"/>
  <c r="I38" s="1"/>
  <c r="E37"/>
  <c r="I37" s="1"/>
  <c r="E36"/>
  <c r="I36" s="1"/>
  <c r="E35"/>
  <c r="I35" s="1"/>
  <c r="E34"/>
  <c r="I34" s="1"/>
  <c r="E33"/>
  <c r="I33" s="1"/>
  <c r="E32"/>
  <c r="I32" s="1"/>
  <c r="E31"/>
  <c r="I31" s="1"/>
  <c r="E30"/>
  <c r="I30" s="1"/>
  <c r="E29"/>
  <c r="I29" s="1"/>
  <c r="E28"/>
  <c r="I28" s="1"/>
  <c r="E27"/>
  <c r="I27" s="1"/>
  <c r="E26"/>
  <c r="I26" s="1"/>
  <c r="E25"/>
  <c r="I25" s="1"/>
  <c r="E24"/>
  <c r="I24" s="1"/>
  <c r="E23"/>
  <c r="I23" s="1"/>
  <c r="E22"/>
  <c r="I22" s="1"/>
  <c r="E21"/>
  <c r="I21" s="1"/>
  <c r="E20"/>
  <c r="I20" s="1"/>
  <c r="E19"/>
  <c r="I19" s="1"/>
  <c r="E18"/>
  <c r="I18" s="1"/>
  <c r="E17"/>
  <c r="I17" s="1"/>
  <c r="E16"/>
  <c r="I16" s="1"/>
  <c r="E15"/>
  <c r="I15" s="1"/>
  <c r="E14"/>
  <c r="I14" s="1"/>
  <c r="E13"/>
  <c r="I13" s="1"/>
  <c r="E12"/>
  <c r="D127" i="9"/>
  <c r="F127" s="1"/>
  <c r="F125"/>
  <c r="H14"/>
  <c r="H15"/>
  <c r="H16"/>
  <c r="H17"/>
  <c r="H18"/>
  <c r="H19"/>
  <c r="H21"/>
  <c r="H24"/>
  <c r="H25"/>
  <c r="H27"/>
  <c r="H28"/>
  <c r="H29"/>
  <c r="H30"/>
  <c r="H31"/>
  <c r="H32"/>
  <c r="H33"/>
  <c r="H34"/>
  <c r="H35"/>
  <c r="H37"/>
  <c r="H38"/>
  <c r="E39"/>
  <c r="H39" s="1"/>
  <c r="E36"/>
  <c r="H36" s="1"/>
  <c r="E12"/>
  <c r="H12" s="1"/>
  <c r="E11"/>
  <c r="H11" s="1"/>
  <c r="E10"/>
  <c r="H10" s="1"/>
  <c r="G174" i="5"/>
  <c r="H174" s="1"/>
  <c r="F9"/>
  <c r="F179"/>
  <c r="G179" s="1"/>
  <c r="H179" s="1"/>
  <c r="F178"/>
  <c r="G178" s="1"/>
  <c r="H178" s="1"/>
  <c r="F177"/>
  <c r="G177" s="1"/>
  <c r="H177" s="1"/>
  <c r="F176"/>
  <c r="G176" s="1"/>
  <c r="H176" s="1"/>
  <c r="F175"/>
  <c r="G175" s="1"/>
  <c r="H175" s="1"/>
  <c r="F173"/>
  <c r="G173" s="1"/>
  <c r="H173" s="1"/>
  <c r="F172"/>
  <c r="G172" s="1"/>
  <c r="H172" s="1"/>
  <c r="F171"/>
  <c r="G171" s="1"/>
  <c r="H171" s="1"/>
  <c r="F170"/>
  <c r="G170" s="1"/>
  <c r="H170" s="1"/>
  <c r="F169"/>
  <c r="G169" s="1"/>
  <c r="H169" s="1"/>
  <c r="F168"/>
  <c r="G168" s="1"/>
  <c r="H168" s="1"/>
  <c r="F167"/>
  <c r="G167" s="1"/>
  <c r="H167" s="1"/>
  <c r="F166"/>
  <c r="G166" s="1"/>
  <c r="H166" s="1"/>
  <c r="F165"/>
  <c r="G165" s="1"/>
  <c r="H165" s="1"/>
  <c r="F164"/>
  <c r="G164" s="1"/>
  <c r="H164" s="1"/>
  <c r="F163"/>
  <c r="G163" s="1"/>
  <c r="H163" s="1"/>
  <c r="F162"/>
  <c r="G162" s="1"/>
  <c r="H162" s="1"/>
  <c r="F161"/>
  <c r="G161" s="1"/>
  <c r="H161" s="1"/>
  <c r="F160"/>
  <c r="G160" s="1"/>
  <c r="H160" s="1"/>
  <c r="F159"/>
  <c r="G159" s="1"/>
  <c r="H159" s="1"/>
  <c r="F158"/>
  <c r="G158" s="1"/>
  <c r="H158" s="1"/>
  <c r="F157"/>
  <c r="G157" s="1"/>
  <c r="H157" s="1"/>
  <c r="F156"/>
  <c r="G156" s="1"/>
  <c r="H156" s="1"/>
  <c r="F155"/>
  <c r="G155" s="1"/>
  <c r="H155" s="1"/>
  <c r="F154"/>
  <c r="G154" s="1"/>
  <c r="H154" s="1"/>
  <c r="F153"/>
  <c r="G153" s="1"/>
  <c r="H153" s="1"/>
  <c r="F152"/>
  <c r="G152" s="1"/>
  <c r="H152" s="1"/>
  <c r="F151"/>
  <c r="G151" s="1"/>
  <c r="H151" s="1"/>
  <c r="F150"/>
  <c r="G150" s="1"/>
  <c r="H150" s="1"/>
  <c r="F149"/>
  <c r="G149" s="1"/>
  <c r="H149" s="1"/>
  <c r="F148"/>
  <c r="G148" s="1"/>
  <c r="H148" s="1"/>
  <c r="F147"/>
  <c r="G147" s="1"/>
  <c r="H147" s="1"/>
  <c r="F146"/>
  <c r="G146" s="1"/>
  <c r="H146" s="1"/>
  <c r="F145"/>
  <c r="G145" s="1"/>
  <c r="H145" s="1"/>
  <c r="F144"/>
  <c r="G144" s="1"/>
  <c r="H144" s="1"/>
  <c r="F143"/>
  <c r="G143" s="1"/>
  <c r="H143" s="1"/>
  <c r="F142"/>
  <c r="G142" s="1"/>
  <c r="H142" s="1"/>
  <c r="F141"/>
  <c r="G141" s="1"/>
  <c r="H141" s="1"/>
  <c r="F140"/>
  <c r="G140" s="1"/>
  <c r="H140" s="1"/>
  <c r="F139"/>
  <c r="G139" s="1"/>
  <c r="H139" s="1"/>
  <c r="F138"/>
  <c r="G138" s="1"/>
  <c r="H138" s="1"/>
  <c r="F137"/>
  <c r="G137" s="1"/>
  <c r="H137" s="1"/>
  <c r="F136"/>
  <c r="G136" s="1"/>
  <c r="H136" s="1"/>
  <c r="F135"/>
  <c r="G135" s="1"/>
  <c r="H135" s="1"/>
  <c r="F134"/>
  <c r="G134" s="1"/>
  <c r="H134" s="1"/>
  <c r="F133"/>
  <c r="G133" s="1"/>
  <c r="H133" s="1"/>
  <c r="F132"/>
  <c r="G132" s="1"/>
  <c r="H132" s="1"/>
  <c r="F131"/>
  <c r="G131" s="1"/>
  <c r="H131" s="1"/>
  <c r="F130"/>
  <c r="G130" s="1"/>
  <c r="H130" s="1"/>
  <c r="F129"/>
  <c r="G129" s="1"/>
  <c r="H129" s="1"/>
  <c r="F128"/>
  <c r="G128" s="1"/>
  <c r="H128" s="1"/>
  <c r="F127"/>
  <c r="F126"/>
  <c r="G126" s="1"/>
  <c r="H126" s="1"/>
  <c r="F125"/>
  <c r="F124"/>
  <c r="G124" s="1"/>
  <c r="H124" s="1"/>
  <c r="F123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G98" s="1"/>
  <c r="H98" s="1"/>
  <c r="F97"/>
  <c r="F96"/>
  <c r="G96" s="1"/>
  <c r="H96" s="1"/>
  <c r="F95"/>
  <c r="F94"/>
  <c r="G94" s="1"/>
  <c r="H94" s="1"/>
  <c r="F93"/>
  <c r="F92"/>
  <c r="G92" s="1"/>
  <c r="H92" s="1"/>
  <c r="F91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G12" s="1"/>
  <c r="H12" s="1"/>
  <c r="F11"/>
  <c r="F10"/>
  <c r="G10" s="1"/>
  <c r="H10" s="1"/>
  <c r="E130" i="6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G127" i="5"/>
  <c r="H127" s="1"/>
  <c r="G125"/>
  <c r="H125" s="1"/>
  <c r="G123"/>
  <c r="H123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111"/>
  <c r="H111" s="1"/>
  <c r="G110"/>
  <c r="H110" s="1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G100"/>
  <c r="H100" s="1"/>
  <c r="G99"/>
  <c r="H99" s="1"/>
  <c r="G97"/>
  <c r="H97" s="1"/>
  <c r="G95"/>
  <c r="H95" s="1"/>
  <c r="G93"/>
  <c r="H93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1"/>
  <c r="H11" s="1"/>
  <c r="G9"/>
  <c r="H9" s="1"/>
  <c r="A2" i="14"/>
  <c r="A2" i="13"/>
  <c r="A2" i="12"/>
  <c r="A2" i="11"/>
  <c r="A2" i="10"/>
  <c r="A2" i="9"/>
  <c r="A2" i="8"/>
  <c r="A2" i="7"/>
  <c r="A2" i="6"/>
  <c r="A2" i="5"/>
  <c r="G2" i="4"/>
  <c r="H2" i="14" s="1"/>
  <c r="A3" i="4"/>
  <c r="A3" i="13" s="1"/>
  <c r="A1" i="4"/>
  <c r="A1" i="14" s="1"/>
  <c r="C12" i="7" l="1"/>
  <c r="C11"/>
  <c r="B13"/>
  <c r="B16" s="1"/>
  <c r="B17" s="1"/>
  <c r="F81" i="13"/>
  <c r="H72"/>
  <c r="E47"/>
  <c r="E63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9"/>
  <c r="H50"/>
  <c r="H51"/>
  <c r="H52"/>
  <c r="H53"/>
  <c r="H54"/>
  <c r="H55"/>
  <c r="H56"/>
  <c r="H57"/>
  <c r="H58"/>
  <c r="H59"/>
  <c r="H60"/>
  <c r="H61"/>
  <c r="H62"/>
  <c r="H69"/>
  <c r="H70"/>
  <c r="H71"/>
  <c r="G72"/>
  <c r="I72"/>
  <c r="I74" s="1"/>
  <c r="E74"/>
  <c r="G77"/>
  <c r="G79" s="1"/>
  <c r="I77"/>
  <c r="I79" s="1"/>
  <c r="E79"/>
  <c r="G12"/>
  <c r="I12"/>
  <c r="I47" s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9"/>
  <c r="I49"/>
  <c r="I63" s="1"/>
  <c r="G50"/>
  <c r="G51"/>
  <c r="G52"/>
  <c r="G53"/>
  <c r="G54"/>
  <c r="G55"/>
  <c r="G56"/>
  <c r="G57"/>
  <c r="G58"/>
  <c r="G59"/>
  <c r="G60"/>
  <c r="G61"/>
  <c r="G62"/>
  <c r="G69"/>
  <c r="G70"/>
  <c r="G71"/>
  <c r="A3" i="6"/>
  <c r="A3" i="8"/>
  <c r="A3" i="9"/>
  <c r="A3" i="11"/>
  <c r="A3" i="12"/>
  <c r="A3" i="14"/>
  <c r="I2" i="5"/>
  <c r="I2" i="6"/>
  <c r="H2" i="7"/>
  <c r="I2" i="8"/>
  <c r="I2" i="9"/>
  <c r="I2" i="10"/>
  <c r="F2" i="11"/>
  <c r="I2" i="12"/>
  <c r="H2" i="13"/>
  <c r="A3" i="5"/>
  <c r="A3" i="7"/>
  <c r="A3" i="10"/>
  <c r="A1" i="5"/>
  <c r="A1" i="6"/>
  <c r="A1" i="7"/>
  <c r="A1" i="8"/>
  <c r="A1" i="9"/>
  <c r="A1" i="10"/>
  <c r="A1" i="11"/>
  <c r="A1" i="12"/>
  <c r="A1" i="13"/>
  <c r="C13" i="7" l="1"/>
  <c r="C16" s="1"/>
  <c r="C17" s="1"/>
  <c r="E65" i="13"/>
  <c r="I65"/>
  <c r="G63"/>
  <c r="H74"/>
  <c r="H81" s="1"/>
  <c r="H63"/>
  <c r="H47"/>
  <c r="G74"/>
  <c r="G81" s="1"/>
  <c r="G47"/>
  <c r="I81"/>
  <c r="E81"/>
  <c r="G65" l="1"/>
  <c r="H65"/>
</calcChain>
</file>

<file path=xl/sharedStrings.xml><?xml version="1.0" encoding="utf-8"?>
<sst xmlns="http://schemas.openxmlformats.org/spreadsheetml/2006/main" count="2382" uniqueCount="1180">
  <si>
    <t>OBJECTIFS D'AUDIT</t>
  </si>
  <si>
    <t>DOCUMENTS/INFOS A OBTENIR</t>
  </si>
  <si>
    <t>A- COHERENCES ET PRINCIPES COMPTABLES</t>
  </si>
  <si>
    <t xml:space="preserve"> D - REGULARITE DES ENREGISTREMENTS</t>
  </si>
  <si>
    <t xml:space="preserve"> E- EXISTENCE DES SOLDES</t>
  </si>
  <si>
    <t>F- EVALUATION DES SOLDES</t>
  </si>
  <si>
    <t xml:space="preserve">         </t>
  </si>
  <si>
    <t>G- RATTACHEMENT DES OPERATIONS</t>
  </si>
  <si>
    <t>H- JURIDIQUE FISCAL ET DIVERS</t>
  </si>
  <si>
    <t xml:space="preserve"> I- INFORMATION ET PRESENTATION</t>
  </si>
  <si>
    <t xml:space="preserve">             </t>
  </si>
  <si>
    <t>Prise de connaissance des ristournes de fin d'année et des avoirs obtenus au cours de l'exercice</t>
  </si>
  <si>
    <t>TRAVAUX A FAIRE</t>
  </si>
  <si>
    <t>REPONSES O/N</t>
  </si>
  <si>
    <t>Commentaires obligatoires si réponse à la question négative</t>
  </si>
  <si>
    <t>QUESTIONS/TESTS</t>
  </si>
  <si>
    <t>Les écarts significatifs sont-ils tous justifiés et expliqués ?</t>
  </si>
  <si>
    <t>Contrôler l'en-cours global fournisseurs</t>
  </si>
  <si>
    <t>Analyser et justifier les écarts entre le budget et les réalisations.</t>
  </si>
  <si>
    <t>A-t-on effectué une analyse des charges par rapport au budget?</t>
  </si>
  <si>
    <t>A-t-on calculé les ratios relatifs aux comptes fournisseurs?</t>
  </si>
  <si>
    <t>RENVOI</t>
  </si>
  <si>
    <t>Les a-t-on analysé ?</t>
  </si>
  <si>
    <t>A-t-on calculé les marges brutes ?</t>
  </si>
  <si>
    <t>S'assurer de la cohérence de tous les états justificatifs des comptes</t>
  </si>
  <si>
    <t>Analyser les marges brutes sur matières et/ou marchandises</t>
  </si>
  <si>
    <t>Avez-vous contrôlé sa mise en application ?</t>
  </si>
  <si>
    <t>B - EXHAUSTIVITE DES ENREGISTREMENTS</t>
  </si>
  <si>
    <t>Contrôler l’exhaustivité des enregistrements</t>
  </si>
  <si>
    <t>Confirmez-vous l'existence d'une note définissant les critères d'affectation en charges/immo ?</t>
  </si>
  <si>
    <t>Sur la base de la sélection, confirmez-vous que la comptabilisation des opérations d'achat de biens et services est exhaustive ?</t>
  </si>
  <si>
    <r>
      <t xml:space="preserve">Contrôler la </t>
    </r>
    <r>
      <rPr>
        <b/>
        <sz val="11"/>
        <color indexed="8"/>
        <rFont val="Book Antiqua"/>
        <family val="1"/>
      </rPr>
      <t xml:space="preserve">régularité </t>
    </r>
    <r>
      <rPr>
        <sz val="11"/>
        <color indexed="8"/>
        <rFont val="Book Antiqua"/>
        <family val="1"/>
      </rPr>
      <t>des enregistrements </t>
    </r>
  </si>
  <si>
    <t>Avez-vous contrôlé le bon traitement des avances et acomptes?</t>
  </si>
  <si>
    <t>Confirmez-vous que tous les fournisseurs à solde débiteur sont validés ?</t>
  </si>
  <si>
    <t>Justifier les soldes des comptes de tiers</t>
  </si>
  <si>
    <t>Le solde de chaque fournisseur sélectionné est-il justifié ?</t>
  </si>
  <si>
    <t>Les résultats de la circularisation correspondent-ils avec les soldes comptables ? Si non, les écarts sont-ils justifiés ?</t>
  </si>
  <si>
    <t>Les travaux de lettrage des comptes fournisseurs sont-ils à jour ?</t>
  </si>
  <si>
    <t>Tous les postes du bilan sont-ils suffisamment renseignés dans les annexes?</t>
  </si>
  <si>
    <t>Les opérations sélectionnées/testées ont-elles été enregistrées dans les bons comptes de charges ?</t>
  </si>
  <si>
    <t>Les achats et les paiements ont-ils été enregistrés aux tiers correspondants ?</t>
  </si>
  <si>
    <t>Tous les comptes composant chaque poste sont-ils conformes aux soldes de la balance générale ?</t>
  </si>
  <si>
    <t>Le passage de comptes au poste préconisé par le PCG est-il bien respecté ?</t>
  </si>
  <si>
    <t>Contrôler l’ancienneté des soldes fournisseurs</t>
  </si>
  <si>
    <t>Les soldes des grand-livres/balance auxiliaire/balance âgée/balance générale sont-ils conformes entre eux ?</t>
  </si>
  <si>
    <t>Les soldes des comptes fournisseurs datant de plus d'un an sont-ils tous justifiés?</t>
  </si>
  <si>
    <t>Vérifier l'existence de suivi adéquat des litiges fournisseurs en cours et de leur incidence financière</t>
  </si>
  <si>
    <t xml:space="preserve">Assurez-vous que tous les litiges fournisseurs sont correctement suivis et justifiés ? </t>
  </si>
  <si>
    <t>Les opérations se rattachant aux dossiers litigieux sont-ils régulièrement reflétés dans la comptabilité ?</t>
  </si>
  <si>
    <t xml:space="preserve">Tous les fournisseurs en devises ont-ils été réévalués aux taux de clôture ? </t>
  </si>
  <si>
    <t>Les écarts résultant de la réévaluation ont-ils été correctement comptabilisés ?</t>
  </si>
  <si>
    <r>
      <t>Les taux utilisés correspondent-ils aux taux indiqués par la BCM ou d'autres taux pouvant être admis (</t>
    </r>
    <r>
      <rPr>
        <i/>
        <sz val="11"/>
        <color indexed="8"/>
        <rFont val="Book Antiqua"/>
        <family val="1"/>
      </rPr>
      <t>rationnels et objectifs et respectant le principe de la permanence des méthodes</t>
    </r>
    <r>
      <rPr>
        <sz val="11"/>
        <color indexed="8"/>
        <rFont val="Book Antiqua"/>
        <family val="1"/>
      </rPr>
      <t>) ?</t>
    </r>
  </si>
  <si>
    <t>Recenser les dettes libellés en devises et vérifier leur correcte réévaluation à la clôture</t>
  </si>
  <si>
    <t>Contrôler le rattachement au bon exercice des dernières écritures d’achats de l’exercice et des premières écritures d’achats de l’exercice suivant</t>
  </si>
  <si>
    <t>Les opérations enregistrées sont-elles comptabilisées à l'exercice auquel elles se rattachent ?</t>
  </si>
  <si>
    <t xml:space="preserve">Contrôler la prise en compte des ristournes de fin d’année et avoirs à recevoir </t>
  </si>
  <si>
    <t>Les ristournes de fin d'année et avoirs à recevoir ont-ils été tous comptabilisés ?</t>
  </si>
  <si>
    <t>Contrôler le traitement fiscal des charges n’ayant pas de lien direct avec l’exploitation</t>
  </si>
  <si>
    <t>Par pointage aux PJ, avez-vous constaté des opérations n'ayant pas de lien direct avec l'exploitation de la société ?</t>
  </si>
  <si>
    <t>Ont-elles été réintégrées lors du calcul du résultat fiscal ?</t>
  </si>
  <si>
    <t>Assurez-vous que ces opérations passées en charges sont appuyées par des contrats en bonne et due forme ?</t>
  </si>
  <si>
    <t>Contrôler le traitement fiscal des factures/PJ irrégulières</t>
  </si>
  <si>
    <t>Les pièces justificatives des charges comportent-elles les informations exigées par l'Administration fiscale ?</t>
  </si>
  <si>
    <t>Vous êtes-vous référé au plafond de déductibilité à l'IR de 2,5% pour les PJ non conformes ?</t>
  </si>
  <si>
    <t xml:space="preserve">S'assurer de la non compensation des soldes débiteurs et créditeurs </t>
  </si>
  <si>
    <t>Les tiers à solde débiteur sont-ils présentés à l'actif courant du bilan et ceux à solde créditeur au passif courant du bilan ?</t>
  </si>
  <si>
    <t>Contrôler si la présentation des états financiers est correcte</t>
  </si>
  <si>
    <t xml:space="preserve"> Liste des engagements hors bilan et toute autre information jugée importante</t>
  </si>
  <si>
    <t>Etats financiers et notes annexes</t>
  </si>
  <si>
    <t>Budget charges N</t>
  </si>
  <si>
    <t xml:space="preserve"> Evènements marquants de l'exercice</t>
  </si>
  <si>
    <t>Calcul des ratios fournisseurs (à défaut, calculer à partir des états financiers)</t>
  </si>
  <si>
    <t>Compte de résultat par fonction</t>
  </si>
  <si>
    <t>Balance auxiliaire des comptes fournisseurs</t>
  </si>
  <si>
    <t>Balance âgée des comptes fournisseurs</t>
  </si>
  <si>
    <t>Prise de connaissance du système comptable</t>
  </si>
  <si>
    <t>Critères d'affectation en charges/immobilisations</t>
  </si>
  <si>
    <t>Grand livre des comptes de charges</t>
  </si>
  <si>
    <t>Par sondage, sélection de factures/pièces justificatives</t>
  </si>
  <si>
    <t>Grand livre auxiliaire des comptes de fournisseurs</t>
  </si>
  <si>
    <t>Grand livre non lettré des comptes fournisseurs</t>
  </si>
  <si>
    <t>Circularisations des comptes fournisseurs</t>
  </si>
  <si>
    <t>Bilan et notes annexes</t>
  </si>
  <si>
    <t>Détails des soldes des postes "Fournisseurs et comptes rattachées", "Autres dettes", "Fournisseurs débiteurs"</t>
  </si>
  <si>
    <t>Justificatif des comptes fournisseurs à plus d'un an</t>
  </si>
  <si>
    <t>Etat de suivi (liste des litiges fournisseurs en cours, leur incidence financière, les actions à entreprendre, ...)</t>
  </si>
  <si>
    <t>PJ des litiges fournisseurs en cours (PV huissiers, jugement rendu par le tribunal,…)</t>
  </si>
  <si>
    <t>Etat récapitulatif des dettes en devises permettant de calculer les gains ou pertes de change</t>
  </si>
  <si>
    <t>GL des fournisseurs libellés en devises</t>
  </si>
  <si>
    <t>Taux devise/monnaie locale utilisés</t>
  </si>
  <si>
    <t>GL des comptes susceptibles d'être concernés par le rattachement (abonnement, etc.)</t>
  </si>
  <si>
    <t>GL et états justifiant le compte 486</t>
  </si>
  <si>
    <t>PJ des dernières opérations/N et premières opérations/N+1</t>
  </si>
  <si>
    <t>GL des comptes de charges</t>
  </si>
  <si>
    <t>PJ des opérations testées</t>
  </si>
  <si>
    <t>Calcul du résultat fiscal</t>
  </si>
  <si>
    <t>Contrats sous-tendant certaines catégories d'opérations passées en charges (contrat de bail, autres contrats de location, etc.)</t>
  </si>
  <si>
    <t>Balance auxiliaire comptes fournisseurs</t>
  </si>
  <si>
    <t>Bilan : détails passif</t>
  </si>
  <si>
    <t>Bilan passif</t>
  </si>
  <si>
    <t>Confirmez-vous que tous les détails des états financiers ainsi que toutes les informations devant figurer dans les annexes aux états financiers y sont présentées?</t>
  </si>
  <si>
    <t>Examiner les principes de comptabilisation : 
Suivi et concordance du mode de comptabilisation des opérations avec les normes applicables (PCG 05, IAS/IFRS, norme du Groupe, guide sectoriel)</t>
  </si>
  <si>
    <t>A-t-on effectué une revue analytique des charges par rapport à l'exercice précédent ?</t>
  </si>
  <si>
    <t xml:space="preserve">Balances générales et EF N-1 et N </t>
  </si>
  <si>
    <t>Les principes comptables appliqués par la société sont-ils cohérents avec le secteur dans lequel la société exerce ?</t>
  </si>
  <si>
    <r>
      <rPr>
        <b/>
        <sz val="11"/>
        <color indexed="8"/>
        <rFont val="Book Antiqua"/>
        <family val="1"/>
      </rPr>
      <t xml:space="preserve">Revue analytique et comparaison des comptes de charges et de fournisseurs </t>
    </r>
    <r>
      <rPr>
        <sz val="11"/>
        <color indexed="8"/>
        <rFont val="Book Antiqua"/>
        <family val="1"/>
      </rPr>
      <t xml:space="preserve">: identifier et expliquer l'origine de tout écart significatif entre les deux exercices. </t>
    </r>
  </si>
  <si>
    <t>A-t-on examiné l'évolution des ratios les plus pertinents (délai moyen de règlement notamment) ?</t>
  </si>
  <si>
    <t>Balance générale N (comptes 40x et 6x)</t>
  </si>
  <si>
    <t>Grand livre N (comptes 40x et 6x)</t>
  </si>
  <si>
    <t>Sur la base de la sélection, confirmez-vous que les éléments inscrits dans les factures correspondent avec les bons de commande et les bons de livraison ?</t>
  </si>
  <si>
    <t>Factures/pièces justificatives/bons de commande/bons de livraison des opérations sélectionnées dans le grand livre de charges (si possible par la méthode du 20/80)</t>
  </si>
  <si>
    <t>A-t-on vérifié que les dettes anciennes n'ont pas de caractère litigieux ?</t>
  </si>
  <si>
    <r>
      <rPr>
        <b/>
        <sz val="11"/>
        <color indexed="8"/>
        <rFont val="Book Antiqua"/>
        <family val="1"/>
      </rPr>
      <t>Informations données en annexes</t>
    </r>
    <r>
      <rPr>
        <sz val="11"/>
        <color indexed="8"/>
        <rFont val="Book Antiqua"/>
        <family val="1"/>
      </rPr>
      <t> : ventilation des dettes, engagements de crédit-bail, clause de réserve de propriété, opérations avec des entreprises liées, effets à payer,…</t>
    </r>
  </si>
  <si>
    <t>Audit des comptes</t>
  </si>
  <si>
    <t>Réf. :</t>
  </si>
  <si>
    <t>Collaborateur :</t>
  </si>
  <si>
    <t>&lt;F&gt;</t>
  </si>
  <si>
    <t>CYCLE "CHARGES / FOURNISSEURS"</t>
  </si>
  <si>
    <t>Oui</t>
  </si>
  <si>
    <t>Non</t>
  </si>
  <si>
    <t>N/A</t>
  </si>
  <si>
    <t>Feuille Maîtresse :</t>
  </si>
  <si>
    <t>REVUE ANALYTIQUE</t>
  </si>
  <si>
    <t>Libellé</t>
  </si>
  <si>
    <t>Débit</t>
  </si>
  <si>
    <t>Crédit</t>
  </si>
  <si>
    <t>Solde N</t>
  </si>
  <si>
    <t>Solde N-1</t>
  </si>
  <si>
    <t>Variation</t>
  </si>
  <si>
    <t>% de variation</t>
  </si>
  <si>
    <t>Commentaires</t>
  </si>
  <si>
    <t>&lt;F1&gt;</t>
  </si>
  <si>
    <t>Date</t>
  </si>
  <si>
    <t>Journal</t>
  </si>
  <si>
    <t>Référence</t>
  </si>
  <si>
    <t>RAPPROCHEMENT DES DEPENSES REELLES AVEC LE BUDGET</t>
  </si>
  <si>
    <t>&lt;F2&gt;</t>
  </si>
  <si>
    <t>RATIOS FOURNISSEURS</t>
  </si>
  <si>
    <t>&lt;F3&gt;</t>
  </si>
  <si>
    <t>ANALYSE DE LA MARGE BRUTE</t>
  </si>
  <si>
    <t>&lt;F4&gt;</t>
  </si>
  <si>
    <t>VENTES</t>
  </si>
  <si>
    <t>VENTES DE MARCHANDISES</t>
  </si>
  <si>
    <t>COÛT DES MARCHANDISES VENDUES</t>
  </si>
  <si>
    <t>STOCKS INITIAUX ( + )</t>
  </si>
  <si>
    <t>ACHATS ( + )</t>
  </si>
  <si>
    <t>607000</t>
  </si>
  <si>
    <t>ACHATS DE MARCHANDISES</t>
  </si>
  <si>
    <t>FRAIS ACCESSOIRES SUR ACHATS ( + )</t>
  </si>
  <si>
    <t>608100</t>
  </si>
  <si>
    <t>Frais accès : Droit de Douane</t>
  </si>
  <si>
    <t>608200</t>
  </si>
  <si>
    <t>Frais accès : Droit d'Accises</t>
  </si>
  <si>
    <t>608300</t>
  </si>
  <si>
    <t>Frais accès : DRI et TS Douane</t>
  </si>
  <si>
    <t>608500</t>
  </si>
  <si>
    <t>Frais accès : Redevance Import</t>
  </si>
  <si>
    <t>608600</t>
  </si>
  <si>
    <t>Frais accès : Transport/achat national</t>
  </si>
  <si>
    <t>608700</t>
  </si>
  <si>
    <t>Frais accès : Fret /achat International</t>
  </si>
  <si>
    <t>608800</t>
  </si>
  <si>
    <t>Frais accès : Débarquements</t>
  </si>
  <si>
    <t>Gasy net</t>
  </si>
  <si>
    <t>616100</t>
  </si>
  <si>
    <t>Assurance sur les mses</t>
  </si>
  <si>
    <t>STOCKS FINALS ( - )</t>
  </si>
  <si>
    <t>MARGE BRUTE</t>
  </si>
  <si>
    <t>MARGE SUR VENTE EN POURCENTAGE</t>
  </si>
  <si>
    <t>MARGE SUR ACHAT EN POURCENTAGE</t>
  </si>
  <si>
    <t>&lt;F5&gt;</t>
  </si>
  <si>
    <t>RAPPROCHEMENT SOLDES GL / BALANCE / AUXILIAIRE</t>
  </si>
  <si>
    <t>COMPTE</t>
  </si>
  <si>
    <t>LIBELLE</t>
  </si>
  <si>
    <t>SOLDE BALANCE
(1)</t>
  </si>
  <si>
    <t>SOLDE GL
(2)</t>
  </si>
  <si>
    <t>SOLDE BALANCE AUXILIAIRE
(3)</t>
  </si>
  <si>
    <t>ECART
(1) - (2)</t>
  </si>
  <si>
    <t>ECART
(1) - (3)</t>
  </si>
  <si>
    <t>OBSERVATIONS</t>
  </si>
  <si>
    <t>VERIFICATION DE L'EXHAUSTIVITE / REGULARITE DES ENREGISTREMENTS</t>
  </si>
  <si>
    <t>Compte</t>
  </si>
  <si>
    <t>Pointage</t>
  </si>
  <si>
    <t>Régularité des PJ (20.06.18)</t>
  </si>
  <si>
    <t>Observations</t>
  </si>
  <si>
    <t>&lt;F6&gt;</t>
  </si>
  <si>
    <t>VALIDATION DES FOURNISSEURS A SOLDE DEBITEUR</t>
  </si>
  <si>
    <t>Solde débiteur</t>
  </si>
  <si>
    <t>Justification</t>
  </si>
  <si>
    <t>&lt;F7&gt;</t>
  </si>
  <si>
    <t>&lt;F8&gt;</t>
  </si>
  <si>
    <t>DATE DE CIRCULARISATION</t>
  </si>
  <si>
    <t>DATE DE LA REPONSE</t>
  </si>
  <si>
    <t>SOLDE CIRCULARISE (2)</t>
  </si>
  <si>
    <t>SUIVI DE LA CIRCULARISATION DES COMPTES FOURNISSEURS</t>
  </si>
  <si>
    <t>&lt;F9&gt;</t>
  </si>
  <si>
    <t>&lt;F10&gt;</t>
  </si>
  <si>
    <t>ELEMENTS EN ANNEXE</t>
  </si>
  <si>
    <t>Nature</t>
  </si>
  <si>
    <t>Notes annexes</t>
  </si>
  <si>
    <t>Ventilation des dettes</t>
  </si>
  <si>
    <t>Engagements de crédit-bail</t>
  </si>
  <si>
    <t>Clause de réserve de propriété</t>
  </si>
  <si>
    <t>Opérations avec des entreprises liées</t>
  </si>
  <si>
    <t>Effets à payer</t>
  </si>
  <si>
    <t>Autres (à mentionner)</t>
  </si>
  <si>
    <t>Montant (1)</t>
  </si>
  <si>
    <t>Budgétisé (2)</t>
  </si>
  <si>
    <t>Ecart (1) - (2)</t>
  </si>
  <si>
    <t>FOURNITURES MAGASIN</t>
  </si>
  <si>
    <t>FOURNITURES DE MAG AUTRES LOCAUX</t>
  </si>
  <si>
    <t>FOURNITURES MAG AUTRES IMPORT</t>
  </si>
  <si>
    <t>FOURNITURES MAGASIN (IMPORT)</t>
  </si>
  <si>
    <t>FOURNITURES DE BUREAU</t>
  </si>
  <si>
    <t>ACHAT FOURNIT. MAG. DIVERS IMPOR</t>
  </si>
  <si>
    <t>ACHATS BOITES VIDES NEUTRES</t>
  </si>
  <si>
    <t>ACHATS EMBALLAGES TOLES</t>
  </si>
  <si>
    <t>ACHAT CARTONS LOCAL</t>
  </si>
  <si>
    <t>ACHATS SACS VIDES (FARINE)</t>
  </si>
  <si>
    <t>ACHAT FIL A COUDRE</t>
  </si>
  <si>
    <t>ACHATS ETIQUETTES (IMPORT)</t>
  </si>
  <si>
    <t>ACHAT ETIQUETT.E MARQUAGE CARTON</t>
  </si>
  <si>
    <t>ACHATS FONDS DE BOITES</t>
  </si>
  <si>
    <t>ACHATS INTERCALAIRE CARTON LOCAL</t>
  </si>
  <si>
    <t>ACHAT PAUCH (ALUMI) BAGS</t>
  </si>
  <si>
    <t>VARIATION STOCK MAG ADMINISTRATI</t>
  </si>
  <si>
    <t>VARIATION DES STOCKS THONS</t>
  </si>
  <si>
    <t>VARIATION DES STOCKS HUILE</t>
  </si>
  <si>
    <t>VARIAT. STOCKS MATIERES CONSOMM</t>
  </si>
  <si>
    <t>VAR. STOCKS GAS OIL MAT. ROULANT</t>
  </si>
  <si>
    <t>VAR STOCK GAS OIL CHAUDIERE</t>
  </si>
  <si>
    <t>VAR. STOCK GAS OIL ENERGIE</t>
  </si>
  <si>
    <t>VARIATION STOCKS FUEL OIL</t>
  </si>
  <si>
    <t>VARIAT STOCKS HUILES ET GRAISSE</t>
  </si>
  <si>
    <t>VARIAT. STOCKS PRODUITS ENTRETI</t>
  </si>
  <si>
    <t>VARIAT. STOCKS PIECES DE RECHAN</t>
  </si>
  <si>
    <t>VARIAT.STOCKS FOURNIT.MAG.PROD.</t>
  </si>
  <si>
    <t>VARIAT.STOCK FOURNIT.MAG. AUTRES</t>
  </si>
  <si>
    <t>VARIATION STOCK MAGASIN DIVERS</t>
  </si>
  <si>
    <t>VARIATION DE STK BTE GD FORMAT</t>
  </si>
  <si>
    <t>VARIATIONS STOCKS TOLES</t>
  </si>
  <si>
    <t>VARIATION DES STOCKS CARTONS</t>
  </si>
  <si>
    <t>VARIATION DES STOCKS SACS VIDES</t>
  </si>
  <si>
    <t>VARIATION STOCK FIL A COUDRE</t>
  </si>
  <si>
    <t>VARIATIONS DES STOCKS ETIQUETTE</t>
  </si>
  <si>
    <t>VARIATø STOCK MARQUAGE CARTON</t>
  </si>
  <si>
    <t>VARIAT. STOCKS FONDS DE BOITES</t>
  </si>
  <si>
    <t>VARIATION STOCKS POCHE LONGE</t>
  </si>
  <si>
    <t>VARIATION STOCK PAUCH (ALUMI)</t>
  </si>
  <si>
    <t>ACHATS FOURNITURES NON STOCKEES</t>
  </si>
  <si>
    <t>ELECTRICITE</t>
  </si>
  <si>
    <t>ELECTRICITE LOGEMENTS</t>
  </si>
  <si>
    <t>EAU</t>
  </si>
  <si>
    <t>EAU LOGEMENTS</t>
  </si>
  <si>
    <t>GAZ</t>
  </si>
  <si>
    <t>ACHATS PRODUITS PETROLIERS NON</t>
  </si>
  <si>
    <t>FOURNIT. ENTRET. PETIT EQUIPEME</t>
  </si>
  <si>
    <t>FOURNITURES PETITS EQUIPEMTS IM</t>
  </si>
  <si>
    <t>FOURNITURES ADMINISTRATIVES</t>
  </si>
  <si>
    <t>FOURNITURE POUR FARINE</t>
  </si>
  <si>
    <t>ACHATS AUTRES MAT.ET FOURN.NON</t>
  </si>
  <si>
    <t>ACHAT NON STOCKES DOM CADRES</t>
  </si>
  <si>
    <t>ENLEVEMENT DES DECHETS</t>
  </si>
  <si>
    <t>LOCATION BUREAUX</t>
  </si>
  <si>
    <t>LOCATION LOGEMENTS</t>
  </si>
  <si>
    <t>LOCATIONS F.M.C.</t>
  </si>
  <si>
    <t>LOCATION VOITURES</t>
  </si>
  <si>
    <t>LOCATION ENGINS DE MANUTENTION</t>
  </si>
  <si>
    <t>AUTRES LOCATIONS</t>
  </si>
  <si>
    <t>DEBARQUEMENT POCHES</t>
  </si>
  <si>
    <t>FRAIS DEBARQUEMENT THONS CONGEL</t>
  </si>
  <si>
    <t>FRAIS DEBARQUEMENT HUILE</t>
  </si>
  <si>
    <t>FRAIS DEBARQUEMENT TOLES</t>
  </si>
  <si>
    <t>FRAIS DEBARQUEMENT BOITES VIDES</t>
  </si>
  <si>
    <t>FRAIS DEBARQUEMENT FONDS</t>
  </si>
  <si>
    <t>FRAIS DEBARQUEMENT AUTRES MATIE</t>
  </si>
  <si>
    <t>FRAIS EMBARQUEMENT CONSERVES TH</t>
  </si>
  <si>
    <t>FRAIS EMBARQUEMENT AUTRES MATIE</t>
  </si>
  <si>
    <t>FRAIS ENTRETIEN DIVERS MACHINES</t>
  </si>
  <si>
    <t>FRAIS ENTRETIEN MATERIEL ELECTR</t>
  </si>
  <si>
    <t>FRAIS ENTRETIEN MATERIEL DE BUR</t>
  </si>
  <si>
    <t>FRAIS ENTRET. MATERIEL DE TRANS</t>
  </si>
  <si>
    <t>ASSURANCE GLOGAL DOMMAGE</t>
  </si>
  <si>
    <t>ASSURANCES RESPOSABILITE CIVILE</t>
  </si>
  <si>
    <t>ASSURANCES FLOTTE MATERIEL ROUL</t>
  </si>
  <si>
    <t>ASSURANCES SANTE CADRES</t>
  </si>
  <si>
    <t>ETUDES ET RECHERCHES</t>
  </si>
  <si>
    <t>PERSONNEL INTERIMAIRE</t>
  </si>
  <si>
    <t>REMUNERATIONS TRANSIT CONSERVES</t>
  </si>
  <si>
    <t>REMUNERATIONS TRANSIT CARTONS</t>
  </si>
  <si>
    <t>REMUNERATIONS TRANSIT FER BLANC</t>
  </si>
  <si>
    <t>REMUNERATIONS TRANSIT THONS</t>
  </si>
  <si>
    <t>REMUNERATIONS TRANSIT FONDS</t>
  </si>
  <si>
    <t>REMUNERATIONS TRANSIT BOITES VI</t>
  </si>
  <si>
    <t>REMUNERATIONS TRANSIT SACS FARI</t>
  </si>
  <si>
    <t>REMUNERATIONS TRANSIT HUILE</t>
  </si>
  <si>
    <t>REMUNERATIONS TRANSIT ETIQUETTE</t>
  </si>
  <si>
    <t>HEURES SUPPLEMENTAIRES DOUANE</t>
  </si>
  <si>
    <t>REMUNERATION TRANSIT POCHES</t>
  </si>
  <si>
    <t>REMUNERATION TRANSIT FILM</t>
  </si>
  <si>
    <t>REMUNERATION TRANSIT PIECES DETA</t>
  </si>
  <si>
    <t>REMUNERATø TRANSIT PRODUITS ENTR</t>
  </si>
  <si>
    <t>HONORAIRE SCAC</t>
  </si>
  <si>
    <t>HONORAIRES</t>
  </si>
  <si>
    <t>HONORAIRES CCO</t>
  </si>
  <si>
    <t>FRAIS DE SURVEILLANCE</t>
  </si>
  <si>
    <t>ANNONCES ET INSERTIONS</t>
  </si>
  <si>
    <t>ECHANTILLONS</t>
  </si>
  <si>
    <t>DIVERS SERVICES EXTERIEURS</t>
  </si>
  <si>
    <t>TRANSPORT S/ACHATS POISSONS</t>
  </si>
  <si>
    <t>TRANSPORT SUR VENTES CONSERVES</t>
  </si>
  <si>
    <t>TRANSPORT ADMINISTRATIF</t>
  </si>
  <si>
    <t>TRANSPORT COLLECTIF DU PERSONNE</t>
  </si>
  <si>
    <t>DEPLACEMENT EN VILLE (TAXI)</t>
  </si>
  <si>
    <t>TRANSPORT NON ADMINISTRATIFS</t>
  </si>
  <si>
    <t>VOYAGES ET DEPLACEMENTS</t>
  </si>
  <si>
    <t>DEPLACEMENT DU PERSONNEL ETRANG</t>
  </si>
  <si>
    <t>MISSION</t>
  </si>
  <si>
    <t>RECEPTION</t>
  </si>
  <si>
    <t>FRAIS POSTAUX ET DE TELECOMMUNI</t>
  </si>
  <si>
    <t>AFFRANCHISSEMENT</t>
  </si>
  <si>
    <t>FRAIS DE VIREMENT</t>
  </si>
  <si>
    <t>COMMISSIONS</t>
  </si>
  <si>
    <t>COTISATIONS ET CONCOURS DIVERS</t>
  </si>
  <si>
    <t>ASSISTANCE TOG</t>
  </si>
  <si>
    <t>IRSA PERSONNEL OCCASIONNEL</t>
  </si>
  <si>
    <t>PEAGE DOUANE EXPORT PRODUIT FINI</t>
  </si>
  <si>
    <t>PEAGE DOUANE AUTRES</t>
  </si>
  <si>
    <t>TAXES SUR VEHICULES</t>
  </si>
  <si>
    <t>TIMBRES FISCAUX ET DROITS DIVER</t>
  </si>
  <si>
    <t>AUTRES IMPOTS &amp; TAXES</t>
  </si>
  <si>
    <t>SALAIRES ET APPOINTEMENTS M.O.D</t>
  </si>
  <si>
    <t>SALAIRE ET APPOINTEMENT M.O.I</t>
  </si>
  <si>
    <t>SALAIRES PERS. OCCASIONN. M.O.D.</t>
  </si>
  <si>
    <t>CONGES PAYES PERMANENTS M.O.D.</t>
  </si>
  <si>
    <t>CONGES PAYES M.O.I</t>
  </si>
  <si>
    <t>PRIME NON CONVENTIONNELLE</t>
  </si>
  <si>
    <t>PRIME CONV. PONCTUELLE MOD</t>
  </si>
  <si>
    <t>PRIME CONVENTø PONCTUELLE M O.I</t>
  </si>
  <si>
    <t>PRIME CONVENTIONNELLE REGULIERE</t>
  </si>
  <si>
    <t>PRIME CONVENTIø REGULIERE M O I</t>
  </si>
  <si>
    <t>PREAVIS DE LICENCIEMENT MOD</t>
  </si>
  <si>
    <t>PROVISION S/PRIMES MOD</t>
  </si>
  <si>
    <t>PROVISION S/PRIMES MOI</t>
  </si>
  <si>
    <t>CHARGES SOCIALES CNAPS PERM. MOD</t>
  </si>
  <si>
    <t>CHARGES PATRONALES CNAPS M.O.I</t>
  </si>
  <si>
    <t>CHARGES SOCIALES CNAPS OCCAS.MOD</t>
  </si>
  <si>
    <t>COTISATION MEDECINE DU TRAVAIL</t>
  </si>
  <si>
    <t>OEUVRES SOCIALES</t>
  </si>
  <si>
    <t>FRAIS DE L'INFIRMERIE</t>
  </si>
  <si>
    <t>FRAIS MEDICAUX CADRES</t>
  </si>
  <si>
    <t>FORMATION PROFESSIONNELLE</t>
  </si>
  <si>
    <t>AUTRES CHARGES DU PERSONNEL</t>
  </si>
  <si>
    <t>REDEVANCES PORTUAIRES</t>
  </si>
  <si>
    <t>REDEVANCES FLUX MARITIME</t>
  </si>
  <si>
    <t>REDEVANCE PORTIAIRE FONDS/BOITES</t>
  </si>
  <si>
    <t>REDEVANCE PORTIAIRE TOLES</t>
  </si>
  <si>
    <t>REDEVANCE PORTIAIRE HUILE</t>
  </si>
  <si>
    <t>REDEVANCE PORTIAIRE POCHES</t>
  </si>
  <si>
    <t>REDEVANCE PORTIAIRE DIVERS</t>
  </si>
  <si>
    <t>MOINS VALUES SUR CESSø D'ACT. NC</t>
  </si>
  <si>
    <t>DONS ET LIBERALITES</t>
  </si>
  <si>
    <t>CHARGES DIVERSES DE GESTION COU</t>
  </si>
  <si>
    <t>INTERETS DES EMPRUNTS B.T.M.</t>
  </si>
  <si>
    <t>INTERETS BANCAIRES</t>
  </si>
  <si>
    <t>PERTES DE CHANGE</t>
  </si>
  <si>
    <t>Absence de budget</t>
  </si>
  <si>
    <t>FOURNISSEURS COLLECTIFS ETRANGE</t>
  </si>
  <si>
    <t>FOURNISSEUR GROUPE</t>
  </si>
  <si>
    <t>FOURNISSEURS LOCAUX</t>
  </si>
  <si>
    <t>F. BONNET</t>
  </si>
  <si>
    <t>JOVENNA  EFFET A PAYER</t>
  </si>
  <si>
    <t>FOURNISSEUR EFFETS A PAYER EN AR</t>
  </si>
  <si>
    <t>F/SS EFFETS A PAYER EN EUROS</t>
  </si>
  <si>
    <t>FNRS EFFET A PAYER TOTAL</t>
  </si>
  <si>
    <t>GALANA EFFET A PAYER</t>
  </si>
  <si>
    <t>FOURNISSEURS FACT.A RECEVOIR</t>
  </si>
  <si>
    <t>FNP TRANSPORT COLLECTIF DU PERSO</t>
  </si>
  <si>
    <t>FNP AIDES SOCIALES</t>
  </si>
  <si>
    <t>FNP EMBARQUEMENT CONS.</t>
  </si>
  <si>
    <t>FNP MAGASIN ADMINISTRATIF</t>
  </si>
  <si>
    <t>F/SS FACT A AREC EN Ÿ</t>
  </si>
  <si>
    <t>FNP LOYER</t>
  </si>
  <si>
    <t>FACTURE A RECEVOIR CCO</t>
  </si>
  <si>
    <t>FNP CIONS BANCAIRES</t>
  </si>
  <si>
    <t>FNP PRESTATøCAC AR</t>
  </si>
  <si>
    <t>FNP PRESTATø CAC EURO</t>
  </si>
  <si>
    <t>FNP HONO SAVAIVO</t>
  </si>
  <si>
    <t>FNP BHL</t>
  </si>
  <si>
    <t>FNP JIRAMA</t>
  </si>
  <si>
    <t>FNP LOCATøRUI YANG</t>
  </si>
  <si>
    <t>FNP HONORAIRE PF</t>
  </si>
  <si>
    <t>FNP TOG</t>
  </si>
  <si>
    <t>ACPTE S/ F/SS ETRANGERS</t>
  </si>
  <si>
    <t>EMBALLAGE A RENDRE</t>
  </si>
  <si>
    <t>BOUTEILLES GAZ A RENDRE</t>
  </si>
  <si>
    <t>AC S/FSS MALAGASY</t>
  </si>
  <si>
    <t>Aucune spécificité</t>
  </si>
  <si>
    <t>Procédures non matérialisées dans une note</t>
  </si>
  <si>
    <t>APF</t>
  </si>
  <si>
    <t>FA2013/CCO00006 CCO-402381KG-TXO</t>
  </si>
  <si>
    <t>FA2013/CCO00042 CCO-1982951KGS T</t>
  </si>
  <si>
    <t>FA2013/CCO0072 CCO-1993209KG-IZU</t>
  </si>
  <si>
    <t>FA2013/CCO0076 CCO-926441KGS ALA</t>
  </si>
  <si>
    <t>ACE</t>
  </si>
  <si>
    <t>FA7400347293 BORGES-HUILE TOURNE</t>
  </si>
  <si>
    <t>FA7400350405 BORGES-HUILE TOURNE</t>
  </si>
  <si>
    <t>CAU</t>
  </si>
  <si>
    <t>DPC28907 ALCOOL+COT-PCIE HENITSO</t>
  </si>
  <si>
    <t>FA43470 NEOGEN-BULK HISTAMINE</t>
  </si>
  <si>
    <t>ODM</t>
  </si>
  <si>
    <t>TAXE N.REMB NOV 2012 TOTAL</t>
  </si>
  <si>
    <t>TAXE N.REMB DEC 2012 TOTAL</t>
  </si>
  <si>
    <t>ACD</t>
  </si>
  <si>
    <t>FA5403061417 TOTAL-GAS OIL-4000L</t>
  </si>
  <si>
    <t>FA5403070462 TOTAL-GAS OIL 4000L</t>
  </si>
  <si>
    <t>FA5403072795 TOTAL-GAS OIL 4000L</t>
  </si>
  <si>
    <t>FA5403063039 TOTAL-FUEL 32000L</t>
  </si>
  <si>
    <t>FA5403073615 TOTAL-FUEL 32000L</t>
  </si>
  <si>
    <t>FA13000022 JOVENNA-HUILE</t>
  </si>
  <si>
    <t>FA0909 MADAUTO-LIQUIDE REFROIDIS</t>
  </si>
  <si>
    <t>FA135/12 GPI-HUILE IMPORT</t>
  </si>
  <si>
    <t>ACT</t>
  </si>
  <si>
    <t>FAW00006 SPCI-SOUD CAUSTIQUE</t>
  </si>
  <si>
    <t>AN FNP BC 9725 SPCI DEC 12</t>
  </si>
  <si>
    <t>FAW00395 SPCI-SOUDE CAUSTIQUE</t>
  </si>
  <si>
    <t>FA0022 COMPT CHIMIE-PROTECH VAP</t>
  </si>
  <si>
    <t>FA130001 SIDEL-TOPAX/PERNON</t>
  </si>
  <si>
    <t>FA039794 AKBARALY-ELECTRODE SAFI</t>
  </si>
  <si>
    <t>FA039819 AKBARALY-BAGUET SAFINOX</t>
  </si>
  <si>
    <t>FA039867 AKBARALY-BAGUETTE SAFI</t>
  </si>
  <si>
    <t>FA1302148 ETS RMB-TUBE CARRE</t>
  </si>
  <si>
    <t>OD1</t>
  </si>
  <si>
    <t>FA1428 HG MADA-ENCRE IMPRESø</t>
  </si>
  <si>
    <t>FA005 COLBERT DIST-ROULEMENT</t>
  </si>
  <si>
    <t>FA040066 AKBARALY-BAGUETTES SAFI</t>
  </si>
  <si>
    <t>FA13010043 SOLYRO-CLAPET NON RET</t>
  </si>
  <si>
    <t>FA3222772 HAAR FCE-CARTE DE SORT</t>
  </si>
  <si>
    <t>FA135/12 GPI-DIV PCES RECH IMPOR</t>
  </si>
  <si>
    <t>FA3318465 RI LEROY SOMER-MOTEUR</t>
  </si>
  <si>
    <t>FA1303-001092 PRUD H-CHAINE DOUB</t>
  </si>
  <si>
    <t>FA017/13 GPI-JEU DE PHOTOCELLULE</t>
  </si>
  <si>
    <t>FA017/13 GPI-PALIER SKF-VOLUTE/T</t>
  </si>
  <si>
    <t>FA3223381 HAAR FRANCE-PATIN CIRC</t>
  </si>
  <si>
    <t>FA65721 HAARSLEV-DIV PCES RECH</t>
  </si>
  <si>
    <t>FA1210033 ICE COMPRESSEUR-ACE411</t>
  </si>
  <si>
    <t>FA210297 SDV COMPRESSEUR-ACE475</t>
  </si>
  <si>
    <t>FA138630 SACOPLAST-FILM ETIRABLE</t>
  </si>
  <si>
    <t>FA1426 HG MADA-ADDITIF REF 5191</t>
  </si>
  <si>
    <t>FA139060 SACOPLAST-FILM ETIRABLE</t>
  </si>
  <si>
    <t>FA107850 CHIMIDIS-SWIFT THERM</t>
  </si>
  <si>
    <t>FA139405 SACOPLAST-FILM ETIRABLE</t>
  </si>
  <si>
    <t>FA7/001 Q.MASOANDRO-GANT PVC</t>
  </si>
  <si>
    <t>FA074BT CHANDARANA-DESODORISANT</t>
  </si>
  <si>
    <t>FA39910 AKBARALY-SERPILLERES</t>
  </si>
  <si>
    <t>FA07/13 MASOANDRO-BOTTES</t>
  </si>
  <si>
    <t>FA135/12 GPI-CAGOUL/BLOUSON FRIG</t>
  </si>
  <si>
    <t>FA017/13 GPI-TABLIER NITRILE BLA</t>
  </si>
  <si>
    <t>FA R152924 SAGA-CCO12073-ENCRE</t>
  </si>
  <si>
    <t>FA14800 EURO EMBAL-ADHESIF</t>
  </si>
  <si>
    <t>FA6002159 SCANGAULE-SCANWAY</t>
  </si>
  <si>
    <t>FA6005240   SCANGAULE-SCANWAY</t>
  </si>
  <si>
    <t>FA13021 CCO-ENCRE 5542-APF 147</t>
  </si>
  <si>
    <t>CAT</t>
  </si>
  <si>
    <t>ACHAT ENCRE HP 36A</t>
  </si>
  <si>
    <t>AREC JANV M.MOHAMADI-602300</t>
  </si>
  <si>
    <t>FA7/001 Q.MASOANDRO-TONER/ENCRE</t>
  </si>
  <si>
    <t>CPLT FA080/13 M.MOHAMMADI-CARTOU</t>
  </si>
  <si>
    <t>FA07/13 MASOANDRO-ENCRE</t>
  </si>
  <si>
    <t>FA221 M.MOHAMMADI-ENCRE CARTOUCH</t>
  </si>
  <si>
    <t>FA AH210371 SDV-125103 COOP LABO</t>
  </si>
  <si>
    <t>FA AH210383 SDV-10791514 WERIT B</t>
  </si>
  <si>
    <t>FA13020 SMEM-BTES VIDES</t>
  </si>
  <si>
    <t>FA13021 SMEM-BTES VIDES</t>
  </si>
  <si>
    <t>FA C13001728 MIVISA-BTES VIDES</t>
  </si>
  <si>
    <t>FA12003198 MIVISA-TOLES</t>
  </si>
  <si>
    <t>FA12003198 MIVISA-FRET TOLES</t>
  </si>
  <si>
    <t>FA C130000978 MIVISA-TOLES</t>
  </si>
  <si>
    <t>FA93 926 NEWPACK-CARTON 31/01/13</t>
  </si>
  <si>
    <t>FA93 973 NEWPACK-CARTON 31/01/13</t>
  </si>
  <si>
    <t>FA93 974 NEWPACK-CARTON 31/01/13</t>
  </si>
  <si>
    <t>FA94 452 NEWPACK-CARTON 28/02/13</t>
  </si>
  <si>
    <t>FA94 960 NEWPACK-CARTON 29/03/13</t>
  </si>
  <si>
    <t>FA130691 ENDUMA-SAC BILINGUE</t>
  </si>
  <si>
    <t>FA130692 ENDUMA-FIL A COUDRE</t>
  </si>
  <si>
    <t>AN AREC JANV ETIQUETTES-LES DORI</t>
  </si>
  <si>
    <t>FA3139/13 GRAPHEXPORT-ETIQUETTES</t>
  </si>
  <si>
    <t>FA3176/13 GRAPHEXPORT-ETIQUETTS</t>
  </si>
  <si>
    <t>FA3196 GRAPHEXPORT-ETIQUETTES</t>
  </si>
  <si>
    <t>FA3217/13 GRAPHEXPORT-ETIQUETTES</t>
  </si>
  <si>
    <t>FA R107833 SAGA-1301725AMETIS ET</t>
  </si>
  <si>
    <t>FA12003198 MIVISA-FONDS DE BTES</t>
  </si>
  <si>
    <t>FA12003040 MIVISA-FONDS DE BTES</t>
  </si>
  <si>
    <t>FA C13000610 MIVISA-FONDS DE BTE</t>
  </si>
  <si>
    <t>FA C13001286 MIVISA-FOND DE BTES</t>
  </si>
  <si>
    <t>FA94 392 NEWPACK-INTERC 28/02/13</t>
  </si>
  <si>
    <t>FA00319 POSITIVE PACK-POCHES</t>
  </si>
  <si>
    <t>FA08/3013900145 JIRAMA-ELEC USIN</t>
  </si>
  <si>
    <t>FA08/3043800142 JIRAMA-ELEC AVRI</t>
  </si>
  <si>
    <t>FA08 3023201746 JIRAMA-ELEC DS</t>
  </si>
  <si>
    <t>FA08 3043201738 JIRAMA-EAU USINE</t>
  </si>
  <si>
    <t>FA08 3053201731 JIRAMA-EAU USINE</t>
  </si>
  <si>
    <t>FA08 3023201761 JIRAMA-EAU FARID</t>
  </si>
  <si>
    <t>FA5967 M.MADAHOUFI-GAZ B12.5</t>
  </si>
  <si>
    <t>FA5989 M.MADAHOUFI-GAZ B12.5</t>
  </si>
  <si>
    <t>FA6067 M.MADAHOUFI-GAZ 9KG</t>
  </si>
  <si>
    <t>FA6099 M.MADAHOUFI-GAZ B12.5</t>
  </si>
  <si>
    <t>FA34/13 MAEXI-BOUTEIL GAZ R407 C</t>
  </si>
  <si>
    <t>FA12660 M.MADAHOUFI-GAZ 12.5</t>
  </si>
  <si>
    <t>FA12661 M.MADAHOUFI-GAZ 12.5</t>
  </si>
  <si>
    <t>FAC JOVENNA-ESSENCE 200L-BC 9773</t>
  </si>
  <si>
    <t>BTD</t>
  </si>
  <si>
    <t>CK9496333 S.JOVENNA-ESSENCE</t>
  </si>
  <si>
    <t>DPC29179 ESSCE P305-S.VARATRAZA</t>
  </si>
  <si>
    <t>FA11303027 HERTZ-CARBURANT</t>
  </si>
  <si>
    <t>FA003/12 ATELEC-DIV PETIT.EQUIPT</t>
  </si>
  <si>
    <t>FA227/34 CHEZ NAZIR-VENTILATEUR</t>
  </si>
  <si>
    <t>FA023/13 ATELEC-DIV MAT.</t>
  </si>
  <si>
    <t>FA2013101670 GROSSERON-BALANCE</t>
  </si>
  <si>
    <t>FA R102352 SAGA-2013101670 GROSS</t>
  </si>
  <si>
    <t>FA 834 ETIQ-CONS-DISTRIBUT. COLL</t>
  </si>
  <si>
    <t>FA074 BT CHANDARANA-CHEMISE DOSS</t>
  </si>
  <si>
    <t>FA088/13 ISSAPRINT-ENFA 822</t>
  </si>
  <si>
    <t>FA044/13 ISSAPRINT-ETIQ P/FARINE</t>
  </si>
  <si>
    <t>FA152100 NUMRS-ROULEMENT</t>
  </si>
  <si>
    <t>FA761116023 REXEL-RELAIS TEMPORI</t>
  </si>
  <si>
    <t>FA AH310009 SDV-1208395 BIRO FRA</t>
  </si>
  <si>
    <t>FAC V.CHANTALLE-COMPRESSEUR</t>
  </si>
  <si>
    <t>FA4395 DAFARRA-30639 FISHER BARG</t>
  </si>
  <si>
    <t>FA706183 SOAM-OXYGENE</t>
  </si>
  <si>
    <t>FA40MF0833 MADAUTO-LIQUIDE REFRO</t>
  </si>
  <si>
    <t>FA3924 T.MEVA-TOLE PLANE</t>
  </si>
  <si>
    <t>FA R117460 SAGA-10920973 MANUTAN</t>
  </si>
  <si>
    <t>FA761117240 REXEL-DIV PCES RECH</t>
  </si>
  <si>
    <t>FA011/13 SEHYE-PRESTøJUIN 13</t>
  </si>
  <si>
    <t>FA012/13 SEHYE-PRESTøJUIN 13</t>
  </si>
  <si>
    <t>FA081313277 ZITAL-LOYER JANV 13</t>
  </si>
  <si>
    <t>FA081313358 ZITAL-LOYER FEV 2013</t>
  </si>
  <si>
    <t>FA13001 CCO-LOYER 1er TRIM 2013</t>
  </si>
  <si>
    <t>ABC</t>
  </si>
  <si>
    <t>LOYER TERRAIN L01/04/13-30/04/13</t>
  </si>
  <si>
    <t>FA13002 CCO LOYER TRIM 2</t>
  </si>
  <si>
    <t>FA12000349 JBT-LOCøFMC MAI-DEC12</t>
  </si>
  <si>
    <t>AREC FEV JOHN BEEN-LOCATøFEV13</t>
  </si>
  <si>
    <t>FA449/A JOHN BEEN-LOCATøFEV 13</t>
  </si>
  <si>
    <t>CT111001179 HERTZ-LOCATøVEHICUL</t>
  </si>
  <si>
    <t>FA13030053 HFF-PREST FEV 13</t>
  </si>
  <si>
    <t>FA13050026 HFF-PREST AVRIL</t>
  </si>
  <si>
    <t>FA13060028 HFF-PRESTø MAI 2013</t>
  </si>
  <si>
    <t>MIS A DISPOSITø BOUTEILLES SOAM</t>
  </si>
  <si>
    <t>LOCATION BOUTEILLES SOAM</t>
  </si>
  <si>
    <t>FA921480 SOAM-FRAIS ENTRETIEN BO</t>
  </si>
  <si>
    <t>FA1310000794 BOLLORE-1513 POSITI</t>
  </si>
  <si>
    <t>FA4006814 CMDM-DEB.3483282KG THO</t>
  </si>
  <si>
    <t>FA4006861 CMDM-THONS 3 193T229</t>
  </si>
  <si>
    <t>FA1310010961 BOL-7400347293BORGE</t>
  </si>
  <si>
    <t>FA1310005121 BOLLORE-123003198MI</t>
  </si>
  <si>
    <t>FA03 WELMANT-6TCS SMEM</t>
  </si>
  <si>
    <t>FA001 WELMANT-5TCS SMEM</t>
  </si>
  <si>
    <t>FA1310005118 BOLLORE-12003040MIV</t>
  </si>
  <si>
    <t>FA1310007502 BOLLORE-1079154WERI</t>
  </si>
  <si>
    <t>FA1310000363 BOLLORE-5TCS CONS</t>
  </si>
  <si>
    <t>FA4006808 CMDM-EMBQT 42TC CONS F</t>
  </si>
  <si>
    <t>FA4006966 CMDM-EMBQT 58TCS CONS</t>
  </si>
  <si>
    <t>FA41 485 SECREN-REBOBINAGE MOTEU</t>
  </si>
  <si>
    <t>FA2821351 SICAM-ENTRET-7044TAU</t>
  </si>
  <si>
    <t>FA40MF00728 MADAUTO-ENTRET.VOITU</t>
  </si>
  <si>
    <t>FA0342/13 ALLIANZ-GLE DOM.MAI13</t>
  </si>
  <si>
    <t>FA0342/13 ALLIANZ-GLE DOM AVRIL</t>
  </si>
  <si>
    <t>FA350/13 ALLIANZ-ASSUR RC JUIN13</t>
  </si>
  <si>
    <t>FA151/12 ARO-ASSUR FLOTTE MARS13</t>
  </si>
  <si>
    <t>FA12F-54477 CARSO-ANALYSE EAU</t>
  </si>
  <si>
    <t>FA13-0051 IPM-F.ANALYSE</t>
  </si>
  <si>
    <t>FA1310010529 BOL-C13000978MIVISA</t>
  </si>
  <si>
    <t>FA1310010528 BOL-7400347293BORGE</t>
  </si>
  <si>
    <t>BTT</t>
  </si>
  <si>
    <t>VIRT FAV GASYNET-S214 A S220</t>
  </si>
  <si>
    <t>VIRT GASYNET S223-230 S250-254</t>
  </si>
  <si>
    <t>VIRT GASYNET Nø0014242</t>
  </si>
  <si>
    <t>FA1310003548 BOLLORE-CAISSE DOUC</t>
  </si>
  <si>
    <t>FA1310008136 BOLLORE-130002 AQUA</t>
  </si>
  <si>
    <t>FA1310008035 BOLLORE-REMUN SONDE</t>
  </si>
  <si>
    <t>FA1310011060 BOL-HONO SCAC</t>
  </si>
  <si>
    <t>FA12027 ISIS CONSULT-PRESTøDEC</t>
  </si>
  <si>
    <t>FA005-13/SAV SAVAIVO-HONO 2012</t>
  </si>
  <si>
    <t>NOTE FRAIS01-13 SAVAIVO-FRAIS DI</t>
  </si>
  <si>
    <t>OD6</t>
  </si>
  <si>
    <t>FA1210051-52 SAI GLOBAL-BRC JUIN</t>
  </si>
  <si>
    <t>FA13001 CCO-PRESTø 1er TRIM 2013</t>
  </si>
  <si>
    <t>FA13002 CCO  PRESTAø CCO TRIM 2</t>
  </si>
  <si>
    <t>FA021_2013 ESGA-PREST JANV 13</t>
  </si>
  <si>
    <t>FA023/13 ESGA-PRESTøMARS13</t>
  </si>
  <si>
    <t>FA106/13 BDE PORT-PRESTøAVRIL</t>
  </si>
  <si>
    <t>FA01/13 LDC-BLANCHISSERIE JANV13</t>
  </si>
  <si>
    <t>FA829 CYBORG-MAINT PAIE JANV</t>
  </si>
  <si>
    <t>FA42728 HYFRIDI-REGARNISSAGE PLA</t>
  </si>
  <si>
    <t>FA05/13/LDC-BLACHISSERIE MAI 13</t>
  </si>
  <si>
    <t>FA13008 CCO-FRET THONS-ANTILLA</t>
  </si>
  <si>
    <t>FA68-eDIE/13 MSC-FRET S/VENTE CO</t>
  </si>
  <si>
    <t>FA108-eDIE/13 MSC-FRET S/VENTES</t>
  </si>
  <si>
    <t>FA065606 DHL-F.TRAN DOC-28/05/13</t>
  </si>
  <si>
    <t>FA009/13 MOUNIBOU-PRESTøJUIN 13</t>
  </si>
  <si>
    <t>FA006/13 HASSANALY-PRESTøJUIN 13</t>
  </si>
  <si>
    <t>FA06/13/TRANSP LDC-PRESTø JUIN13</t>
  </si>
  <si>
    <t>FA12/13 HARIMALALA-PRESTøJUIN 13</t>
  </si>
  <si>
    <t>FA843822 SAGA-FRET S/DIV ACHATS</t>
  </si>
  <si>
    <t>FA1310001413 BOLLORE-VARIATEUR V</t>
  </si>
  <si>
    <t>DPC29156 AJOUT PRCES CRU-D/S-TAN</t>
  </si>
  <si>
    <t>DPC29205 F.TRANS RAJ PROCESS CRU</t>
  </si>
  <si>
    <t>P13A0345 MADPACK-F. SOUS DOUANE</t>
  </si>
  <si>
    <t>FA10022 H.FRANCE-VOY R.HARIMALAL</t>
  </si>
  <si>
    <t>FA2623040048 AIR MAD-VOY ROMUALD</t>
  </si>
  <si>
    <t>FA7003060035 AIR MAD-VOY HARIVEL</t>
  </si>
  <si>
    <t>FA0215/13 VOY.EXTRA-VOY H.LOUIS</t>
  </si>
  <si>
    <t>SEJOUR HENRI LOUIS EN FRANCE</t>
  </si>
  <si>
    <t>FA7003060013 AIR MAD-VOY HENRI L</t>
  </si>
  <si>
    <t>FA0950/13 AG.VOYAGE EXTRA-HL</t>
  </si>
  <si>
    <t>FA13040585 H.CARLTON-VO KHACHAB</t>
  </si>
  <si>
    <t>FA0 35771 LE GRAND HOTEL-REGGIAN</t>
  </si>
  <si>
    <t>FA01/13 M.MADAHOUFI-LAIT CONCENT</t>
  </si>
  <si>
    <t>FA28800 CANAL SAT-2013</t>
  </si>
  <si>
    <t>FA0139316/13 TELMA-STAND</t>
  </si>
  <si>
    <t>CK9496314 PAOSITRA-LOCø BP G</t>
  </si>
  <si>
    <t>FA60/12-13 GEFP-COT 2013</t>
  </si>
  <si>
    <t>ABNT AS MANAGT FEES TOG-JANV-MAI</t>
  </si>
  <si>
    <t>ABNT ASSIST MANAGT FEES TOG JUIN</t>
  </si>
  <si>
    <t>FA1310005194 BOLLORE-DSME DEC-FE</t>
  </si>
  <si>
    <t>FA1310005194 BOLLORE-DSMI DEC-FE</t>
  </si>
  <si>
    <t>CHGE/DECL TVA JUIN 2011</t>
  </si>
  <si>
    <t>TVA PRESTø CATEIN</t>
  </si>
  <si>
    <t>BHL DECL TVA JANV 13</t>
  </si>
  <si>
    <t>CMDMD DECL TVA JANV 13</t>
  </si>
  <si>
    <t>VEROFANAMBY DECL TVA AOUT 12</t>
  </si>
  <si>
    <t>Solde créditeur</t>
  </si>
  <si>
    <t>F10000</t>
  </si>
  <si>
    <t>ALFONS HAAR</t>
  </si>
  <si>
    <t>F10007</t>
  </si>
  <si>
    <t>HAARSLEV</t>
  </si>
  <si>
    <t>F10021</t>
  </si>
  <si>
    <t>BARRIQUAND</t>
  </si>
  <si>
    <t>F10027</t>
  </si>
  <si>
    <t>BARGOIN</t>
  </si>
  <si>
    <t>F10028</t>
  </si>
  <si>
    <t>BIRO FRANCE</t>
  </si>
  <si>
    <t>F10041</t>
  </si>
  <si>
    <t>CENO EXPORT</t>
  </si>
  <si>
    <t>F10050</t>
  </si>
  <si>
    <t>CERMEX</t>
  </si>
  <si>
    <t>F10065</t>
  </si>
  <si>
    <t>DISLAB</t>
  </si>
  <si>
    <t>F10067</t>
  </si>
  <si>
    <t>AQUARIUS</t>
  </si>
  <si>
    <t>F10072</t>
  </si>
  <si>
    <t>ETIQ-CONSERVES</t>
  </si>
  <si>
    <t>F10086</t>
  </si>
  <si>
    <t>FRANPAC SAS</t>
  </si>
  <si>
    <t>F10092</t>
  </si>
  <si>
    <t>F.M.C</t>
  </si>
  <si>
    <t>F10094</t>
  </si>
  <si>
    <t>F.A.I FRANCE AGRO INDUSTRIE</t>
  </si>
  <si>
    <t>F10116</t>
  </si>
  <si>
    <t>GROSSERON</t>
  </si>
  <si>
    <t>F10120</t>
  </si>
  <si>
    <t>HEMA TECHNOLOGIES</t>
  </si>
  <si>
    <t>F10138</t>
  </si>
  <si>
    <t>IMETA</t>
  </si>
  <si>
    <t>F10141</t>
  </si>
  <si>
    <t>SIDEL MCAR</t>
  </si>
  <si>
    <t>F10155</t>
  </si>
  <si>
    <t>JRI</t>
  </si>
  <si>
    <t>F10156</t>
  </si>
  <si>
    <t>LESIEUR</t>
  </si>
  <si>
    <t>F10179</t>
  </si>
  <si>
    <t>L'EUROPEENNE D'EMBALLAGES</t>
  </si>
  <si>
    <t>F10190</t>
  </si>
  <si>
    <t>MACONSE</t>
  </si>
  <si>
    <t>F10195</t>
  </si>
  <si>
    <t>MANUTAN EXPORT</t>
  </si>
  <si>
    <t>F10201</t>
  </si>
  <si>
    <t>AXIMA</t>
  </si>
  <si>
    <t>F10209</t>
  </si>
  <si>
    <t>MULTIVAC</t>
  </si>
  <si>
    <t>F10210</t>
  </si>
  <si>
    <t>NEWPACK</t>
  </si>
  <si>
    <t>F10217</t>
  </si>
  <si>
    <t>NUM R.S</t>
  </si>
  <si>
    <t>F10223</t>
  </si>
  <si>
    <t>PRUD HOMME</t>
  </si>
  <si>
    <t>F10226</t>
  </si>
  <si>
    <t>SEFI</t>
  </si>
  <si>
    <t>F10227</t>
  </si>
  <si>
    <t>VITADRESSE</t>
  </si>
  <si>
    <t>F10254</t>
  </si>
  <si>
    <t>FLOTTWEG</t>
  </si>
  <si>
    <t>F10256</t>
  </si>
  <si>
    <t>S.A.I.E</t>
  </si>
  <si>
    <t>F10268</t>
  </si>
  <si>
    <t>SEROBA</t>
  </si>
  <si>
    <t>F10270</t>
  </si>
  <si>
    <t>GRAPHEXPORT</t>
  </si>
  <si>
    <t>F10274</t>
  </si>
  <si>
    <t>SOLYRO</t>
  </si>
  <si>
    <t>F10277</t>
  </si>
  <si>
    <t>LEROY-SOMER</t>
  </si>
  <si>
    <t>F10291</t>
  </si>
  <si>
    <t>S.C.A.C AIR SERVICE</t>
  </si>
  <si>
    <t>F10292</t>
  </si>
  <si>
    <t>S.M.E.M (Ÿuros)</t>
  </si>
  <si>
    <t>F10309</t>
  </si>
  <si>
    <t>SCANGAULE</t>
  </si>
  <si>
    <t>F10310</t>
  </si>
  <si>
    <t>BROSSERIE LAFROGNE</t>
  </si>
  <si>
    <t>F10312</t>
  </si>
  <si>
    <t>SPRAYING SYSTEMS E.</t>
  </si>
  <si>
    <t>F10319</t>
  </si>
  <si>
    <t>STEIN ENERGIE</t>
  </si>
  <si>
    <t>F10330</t>
  </si>
  <si>
    <t>DELABIE</t>
  </si>
  <si>
    <t>F10353</t>
  </si>
  <si>
    <t>NANFOURMA</t>
  </si>
  <si>
    <t>F10355</t>
  </si>
  <si>
    <t>CYBORG</t>
  </si>
  <si>
    <t>F10365</t>
  </si>
  <si>
    <t>WICKE FRANCE</t>
  </si>
  <si>
    <t>F10366</t>
  </si>
  <si>
    <t>SAGA AIR</t>
  </si>
  <si>
    <t>F10381</t>
  </si>
  <si>
    <t>VINCOTTE</t>
  </si>
  <si>
    <t>F10383</t>
  </si>
  <si>
    <t>DAFARRA &amp; SEVES</t>
  </si>
  <si>
    <t>F10386</t>
  </si>
  <si>
    <t>POSITIVE PACKAGING</t>
  </si>
  <si>
    <t>F10389</t>
  </si>
  <si>
    <t>GLOBAL FISHING TRADING</t>
  </si>
  <si>
    <t>F10393</t>
  </si>
  <si>
    <t>NEOGEN</t>
  </si>
  <si>
    <t>F10395</t>
  </si>
  <si>
    <t>GPI</t>
  </si>
  <si>
    <t>F10409</t>
  </si>
  <si>
    <t>MIVISA ENVASES SAU</t>
  </si>
  <si>
    <t>F10411</t>
  </si>
  <si>
    <t>ABA TECHNOLOGIES</t>
  </si>
  <si>
    <t>F10412</t>
  </si>
  <si>
    <t>DIARORA COMMUNICATIONS</t>
  </si>
  <si>
    <t>F10418</t>
  </si>
  <si>
    <t>A+ METROLOGIE</t>
  </si>
  <si>
    <t>F10419</t>
  </si>
  <si>
    <t>BORGES</t>
  </si>
  <si>
    <t>F10422</t>
  </si>
  <si>
    <t>JAL</t>
  </si>
  <si>
    <t>F10425</t>
  </si>
  <si>
    <t>COOP-LABO</t>
  </si>
  <si>
    <t>F10426</t>
  </si>
  <si>
    <t>SAI GLOBAL</t>
  </si>
  <si>
    <t>F10427</t>
  </si>
  <si>
    <t>PNR FRANCE</t>
  </si>
  <si>
    <t>F10428</t>
  </si>
  <si>
    <t>CARSO</t>
  </si>
  <si>
    <t>F10429</t>
  </si>
  <si>
    <t>AXA ASSISTANCE</t>
  </si>
  <si>
    <t>F10432</t>
  </si>
  <si>
    <t>BOBET MATERIEL</t>
  </si>
  <si>
    <t>F10433</t>
  </si>
  <si>
    <t>DANPHIL</t>
  </si>
  <si>
    <t>Total auxiliaire 4010       MGA</t>
  </si>
  <si>
    <t>Total auxiliaire 4010       MGF</t>
  </si>
  <si>
    <t>FE100</t>
  </si>
  <si>
    <t>FOURNISSEURS CCO</t>
  </si>
  <si>
    <t>FE101</t>
  </si>
  <si>
    <t>PFCI PECHE ET FROID COTE D'IVOIR</t>
  </si>
  <si>
    <t>FE102</t>
  </si>
  <si>
    <t>SCODI</t>
  </si>
  <si>
    <t>FE103</t>
  </si>
  <si>
    <t>FRNS CCO REFACTURATION</t>
  </si>
  <si>
    <t>Total auxiliaire 4015       MGA</t>
  </si>
  <si>
    <t>Total auxiliaire 4015       MGF</t>
  </si>
  <si>
    <t>FL0009</t>
  </si>
  <si>
    <t>AQUAMAD</t>
  </si>
  <si>
    <t>FL0010</t>
  </si>
  <si>
    <t>A.R.O DIEGO</t>
  </si>
  <si>
    <t>FL0012</t>
  </si>
  <si>
    <t>AKBARALY MAMOUDJY</t>
  </si>
  <si>
    <t>FL0015</t>
  </si>
  <si>
    <t>ATELEC</t>
  </si>
  <si>
    <t>FL0017</t>
  </si>
  <si>
    <t>AIR MADAGASCAR</t>
  </si>
  <si>
    <t>FL0019</t>
  </si>
  <si>
    <t>S.M.T.P.</t>
  </si>
  <si>
    <t>FL0020</t>
  </si>
  <si>
    <t>F. BONNET &amp; SES FILS</t>
  </si>
  <si>
    <t>FL0021</t>
  </si>
  <si>
    <t>BRIGADE PORTS</t>
  </si>
  <si>
    <t>FL0022</t>
  </si>
  <si>
    <t>DOKANY IMPORTE</t>
  </si>
  <si>
    <t>FL0023</t>
  </si>
  <si>
    <t>CENTRE HOSPITALIER REGIONAL D/S</t>
  </si>
  <si>
    <t>FL0024</t>
  </si>
  <si>
    <t>CBL CREPO MADA</t>
  </si>
  <si>
    <t>FL0030</t>
  </si>
  <si>
    <t>C.M.D.M ANTSIRANANA</t>
  </si>
  <si>
    <t>FL0032</t>
  </si>
  <si>
    <t>COMPAGNIE DES EXPERTS MARITIMES</t>
  </si>
  <si>
    <t>FL0033</t>
  </si>
  <si>
    <t>COMPAGNIE SALINIERE DE MADAGASC</t>
  </si>
  <si>
    <t>FL0036</t>
  </si>
  <si>
    <t>HOTEL LE COLBERT</t>
  </si>
  <si>
    <t>FL0038</t>
  </si>
  <si>
    <t>HYFRIDI</t>
  </si>
  <si>
    <t>FL0040</t>
  </si>
  <si>
    <t>BATPRO</t>
  </si>
  <si>
    <t>FL0047</t>
  </si>
  <si>
    <t>LAUNDRY AND DRY CLEANING BLANCHI</t>
  </si>
  <si>
    <t>FL0048</t>
  </si>
  <si>
    <t>DHL</t>
  </si>
  <si>
    <t>FL0049</t>
  </si>
  <si>
    <t>ENDUMA S.A</t>
  </si>
  <si>
    <t>FL0050</t>
  </si>
  <si>
    <t>ETS RMB</t>
  </si>
  <si>
    <t>FL0052</t>
  </si>
  <si>
    <t>BLULINE</t>
  </si>
  <si>
    <t>FL0055</t>
  </si>
  <si>
    <t>SMEM ASSISTANCE</t>
  </si>
  <si>
    <t>FL0072</t>
  </si>
  <si>
    <t>INSTITUT PASTEUR</t>
  </si>
  <si>
    <t>FL0078</t>
  </si>
  <si>
    <t>HASSANALY BENOIT</t>
  </si>
  <si>
    <t>FL0081</t>
  </si>
  <si>
    <t>HENRI FRAISE ET CIE            F</t>
  </si>
  <si>
    <t>FL0082</t>
  </si>
  <si>
    <t>HOTEL DE FRANCE</t>
  </si>
  <si>
    <t>FL0085</t>
  </si>
  <si>
    <t>JAP'S</t>
  </si>
  <si>
    <t>FL0089</t>
  </si>
  <si>
    <t>JOVENNA</t>
  </si>
  <si>
    <t>FL0090</t>
  </si>
  <si>
    <t>JIRAMA</t>
  </si>
  <si>
    <t>FL0095</t>
  </si>
  <si>
    <t>COMPTOIR DE LA CHIMIE</t>
  </si>
  <si>
    <t>FL0102</t>
  </si>
  <si>
    <t>LAOU PIO</t>
  </si>
  <si>
    <t>FL0122</t>
  </si>
  <si>
    <t>CERNOL MADAGASCAR</t>
  </si>
  <si>
    <t>FL0125</t>
  </si>
  <si>
    <t>MASOANDRO QUINCAILLERIE</t>
  </si>
  <si>
    <t>FL0133</t>
  </si>
  <si>
    <t>MARCHE DE MADAHOUFI</t>
  </si>
  <si>
    <t>FL0142</t>
  </si>
  <si>
    <t>MADAUTO DIEGO</t>
  </si>
  <si>
    <t>FL0147</t>
  </si>
  <si>
    <t>COMPAGNIE MADECASSE</t>
  </si>
  <si>
    <t>FL0148</t>
  </si>
  <si>
    <t>MEDITERRANEAN SHIPPING COMPANY</t>
  </si>
  <si>
    <t>FL0150</t>
  </si>
  <si>
    <t>S.M.E.M.(Fmg) EMBALLAGE</t>
  </si>
  <si>
    <t>FL0152</t>
  </si>
  <si>
    <t>SECREN</t>
  </si>
  <si>
    <t>FL0156</t>
  </si>
  <si>
    <t>SICAM</t>
  </si>
  <si>
    <t>FL0157</t>
  </si>
  <si>
    <t>S.O.A.M</t>
  </si>
  <si>
    <t>FL0159</t>
  </si>
  <si>
    <t>SEHYE</t>
  </si>
  <si>
    <t>FL0162</t>
  </si>
  <si>
    <t>T.N.T</t>
  </si>
  <si>
    <t>FL0169</t>
  </si>
  <si>
    <t>TOYOTA RASSETA TANANARIVO</t>
  </si>
  <si>
    <t>FL0172</t>
  </si>
  <si>
    <t>SMIRNE</t>
  </si>
  <si>
    <t>FL0174</t>
  </si>
  <si>
    <t>BOLLORE</t>
  </si>
  <si>
    <t>FL0185</t>
  </si>
  <si>
    <t>FAKHRI FAZILEABASSE RASSIDABANOU</t>
  </si>
  <si>
    <t>FL0191</t>
  </si>
  <si>
    <t>TOTAL</t>
  </si>
  <si>
    <t>FL0200</t>
  </si>
  <si>
    <t>TELECOM MALAGASY TANA</t>
  </si>
  <si>
    <t>FL0210</t>
  </si>
  <si>
    <t>TELECOM MALAGASY</t>
  </si>
  <si>
    <t>FL0226</t>
  </si>
  <si>
    <t>NAZIR</t>
  </si>
  <si>
    <t>FL0227</t>
  </si>
  <si>
    <t>RAKOTONDRAMARY HARIMALALA TRANSP</t>
  </si>
  <si>
    <t>FL0232</t>
  </si>
  <si>
    <t>ORANGE</t>
  </si>
  <si>
    <t>FL0233</t>
  </si>
  <si>
    <t>SACOPLAST</t>
  </si>
  <si>
    <t>FL0240</t>
  </si>
  <si>
    <t>ISSAPRINT</t>
  </si>
  <si>
    <t>FL0247</t>
  </si>
  <si>
    <t>GALANA</t>
  </si>
  <si>
    <t>FL0249</t>
  </si>
  <si>
    <t>CEEG Comptoir de l'Equipt en Ele</t>
  </si>
  <si>
    <t>FL0253</t>
  </si>
  <si>
    <t>CNRE CENTRE NATIONAL DE RECHERCH</t>
  </si>
  <si>
    <t>FL0256</t>
  </si>
  <si>
    <t>COLBERT DISTRIBUTION</t>
  </si>
  <si>
    <t>FL0258</t>
  </si>
  <si>
    <t>BATPRO TANA</t>
  </si>
  <si>
    <t>FL0259</t>
  </si>
  <si>
    <t>DIS.CO.NORD</t>
  </si>
  <si>
    <t>FL0261</t>
  </si>
  <si>
    <t>MAISON DAROUGAR</t>
  </si>
  <si>
    <t>FL0265</t>
  </si>
  <si>
    <t>SPCI</t>
  </si>
  <si>
    <t>FL0268</t>
  </si>
  <si>
    <t>CINERMAD</t>
  </si>
  <si>
    <t>FL0280</t>
  </si>
  <si>
    <t>ISIS CONSULTING</t>
  </si>
  <si>
    <t>FL0282</t>
  </si>
  <si>
    <t>BHL MADAGASCAR</t>
  </si>
  <si>
    <t>FL0284</t>
  </si>
  <si>
    <t>SODIREX</t>
  </si>
  <si>
    <t>FL0300</t>
  </si>
  <si>
    <t>DINHI VAN HOA ALAIN</t>
  </si>
  <si>
    <t>FL0301</t>
  </si>
  <si>
    <t>MOUNIBOU ISMAEL</t>
  </si>
  <si>
    <t>FL0302</t>
  </si>
  <si>
    <t>LE GRAND HOTEL</t>
  </si>
  <si>
    <t>FL0306</t>
  </si>
  <si>
    <t>I.BU.CO</t>
  </si>
  <si>
    <t>FL0309</t>
  </si>
  <si>
    <t>DODO ALEXANDRE</t>
  </si>
  <si>
    <t>FL0310</t>
  </si>
  <si>
    <t>SO.MA.TOLES</t>
  </si>
  <si>
    <t>FL0311</t>
  </si>
  <si>
    <t>CHIMIDIS</t>
  </si>
  <si>
    <t>FL0318</t>
  </si>
  <si>
    <t>ALLAMANDA HOTEL</t>
  </si>
  <si>
    <t>FL0326</t>
  </si>
  <si>
    <t>HOTEL CARLTON</t>
  </si>
  <si>
    <t>FL0332</t>
  </si>
  <si>
    <t>MADCOURRIER</t>
  </si>
  <si>
    <t>FL0340</t>
  </si>
  <si>
    <t>AGENCE VOYAGE EXTRA</t>
  </si>
  <si>
    <t>FL0345</t>
  </si>
  <si>
    <t>LAUNDRY AND DRY CLEANING TRANSP.</t>
  </si>
  <si>
    <t>FL0347</t>
  </si>
  <si>
    <t>BENIVO J.</t>
  </si>
  <si>
    <t>FL0349</t>
  </si>
  <si>
    <t>WELMANT CHRISTIAN TSIORY</t>
  </si>
  <si>
    <t>FL0365</t>
  </si>
  <si>
    <t>TRANOMBAROTRA MEVA</t>
  </si>
  <si>
    <t>FL0369</t>
  </si>
  <si>
    <t>LE MELVILLE</t>
  </si>
  <si>
    <t>FL0378</t>
  </si>
  <si>
    <t>MARAJ S.A.R.L</t>
  </si>
  <si>
    <t>FL0380</t>
  </si>
  <si>
    <t>ESGA ENTREP DE SECURITE GENE D/S</t>
  </si>
  <si>
    <t>FL0387</t>
  </si>
  <si>
    <t>MAEXI-MATERIAUX</t>
  </si>
  <si>
    <t>FL0391</t>
  </si>
  <si>
    <t>MADAGASCAR EXPRESS</t>
  </si>
  <si>
    <t>FL0392</t>
  </si>
  <si>
    <t>SO.CO.MA</t>
  </si>
  <si>
    <t>FL0398</t>
  </si>
  <si>
    <t>HOPITAL MILITAIRE D'ANTSIRANANA</t>
  </si>
  <si>
    <t>FL0415</t>
  </si>
  <si>
    <t>APPEL</t>
  </si>
  <si>
    <t>FL0416</t>
  </si>
  <si>
    <t>RAKOTOMANANA MAX ZOZO</t>
  </si>
  <si>
    <t>FL0419</t>
  </si>
  <si>
    <t>GRAPH EXPRESS IMPRIMERIE</t>
  </si>
  <si>
    <t>FL0422</t>
  </si>
  <si>
    <t>SOREDIM</t>
  </si>
  <si>
    <t>FL0426</t>
  </si>
  <si>
    <t>DRZV</t>
  </si>
  <si>
    <t>FL0428</t>
  </si>
  <si>
    <t>MAISON HARRAZ</t>
  </si>
  <si>
    <t>FL0442</t>
  </si>
  <si>
    <t>HASSANY</t>
  </si>
  <si>
    <t>FL0443</t>
  </si>
  <si>
    <t>JEAN JOSEPH</t>
  </si>
  <si>
    <t>FL0446</t>
  </si>
  <si>
    <t>BODOVOAHANGY</t>
  </si>
  <si>
    <t>FL0448</t>
  </si>
  <si>
    <t>BERICHON JUDICAEL</t>
  </si>
  <si>
    <t>FL0452</t>
  </si>
  <si>
    <t>BRICOPRO</t>
  </si>
  <si>
    <t>FL0453</t>
  </si>
  <si>
    <t>ALLIANZ</t>
  </si>
  <si>
    <t>FL0456</t>
  </si>
  <si>
    <t>HERTZ</t>
  </si>
  <si>
    <t>FL0457</t>
  </si>
  <si>
    <t>CANAL+</t>
  </si>
  <si>
    <t>FL0462</t>
  </si>
  <si>
    <t>MAISON MOHAMMADI</t>
  </si>
  <si>
    <t>FL0464</t>
  </si>
  <si>
    <t>TSILAVINA DISTRIBUTION</t>
  </si>
  <si>
    <t>FL0465</t>
  </si>
  <si>
    <t>MAMIREFI</t>
  </si>
  <si>
    <t>FL0467</t>
  </si>
  <si>
    <t>UNIVERSAL SCE BUREAUTIQUE</t>
  </si>
  <si>
    <t>FL0473</t>
  </si>
  <si>
    <t>VELONDRAZANA CHANTALLE</t>
  </si>
  <si>
    <t>FL0474</t>
  </si>
  <si>
    <t>HG MADAGASCAR</t>
  </si>
  <si>
    <t>FL0475</t>
  </si>
  <si>
    <t>ANDRY TRANS</t>
  </si>
  <si>
    <t>FL0476</t>
  </si>
  <si>
    <t>CHANDARANA</t>
  </si>
  <si>
    <t>FL0477</t>
  </si>
  <si>
    <t>WISE DESIGN MADAGASCAR</t>
  </si>
  <si>
    <t>FL0478</t>
  </si>
  <si>
    <t>DINDIN BOUDI S.</t>
  </si>
  <si>
    <t>FL0999</t>
  </si>
  <si>
    <t>FOURNISSEURS COLLECTIFS MALAGAS</t>
  </si>
  <si>
    <t>Total auxiliaire 4019       MGA</t>
  </si>
  <si>
    <t>Total auxiliaire 4019       MGF</t>
  </si>
  <si>
    <t>A10000</t>
  </si>
  <si>
    <t>A10092</t>
  </si>
  <si>
    <t>F.M.C.</t>
  </si>
  <si>
    <t>A10153</t>
  </si>
  <si>
    <t>FRANCE SCAN</t>
  </si>
  <si>
    <t>A10195</t>
  </si>
  <si>
    <t>A10209</t>
  </si>
  <si>
    <t>A10223</t>
  </si>
  <si>
    <t>AC S/PRUD HOMME</t>
  </si>
  <si>
    <t>A10355</t>
  </si>
  <si>
    <t>A10366</t>
  </si>
  <si>
    <t>SAGA</t>
  </si>
  <si>
    <t>A10411</t>
  </si>
  <si>
    <t>A10412</t>
  </si>
  <si>
    <t>A10413</t>
  </si>
  <si>
    <t>AC S/DOMEAU</t>
  </si>
  <si>
    <t>A10422</t>
  </si>
  <si>
    <t>ACPT S/F JAL</t>
  </si>
  <si>
    <t>A10426</t>
  </si>
  <si>
    <t>ACPT S/F SAI GLOBAL</t>
  </si>
  <si>
    <t>A10427</t>
  </si>
  <si>
    <t>ACPT S/F PNR FRANCE</t>
  </si>
  <si>
    <t>Total auxiliaire 4090       MGA</t>
  </si>
  <si>
    <t>Total auxiliaire 4090       MGF</t>
  </si>
  <si>
    <t>AV0157</t>
  </si>
  <si>
    <t>FNP SOAM</t>
  </si>
  <si>
    <t>AV0280</t>
  </si>
  <si>
    <t>AC/ISIS CONSULTING</t>
  </si>
  <si>
    <t>AV0414</t>
  </si>
  <si>
    <t>AC S/ TRANOMB.VERO</t>
  </si>
  <si>
    <t>Total auxiliaire 4099       MGA</t>
  </si>
  <si>
    <t>Total auxiliaire 4099       MGF</t>
  </si>
  <si>
    <t>BALANCE AUXILIAIRE COMPTE 4010 FOURNISSEURS ETRANGERS</t>
  </si>
  <si>
    <t xml:space="preserve"> BALANCE AUXILIAIRE DU COLLECTIF 4015 FOURNISSEURS GROUPE</t>
  </si>
  <si>
    <t>BALANCE AUXILIAIRE DU COLLECTIF 4019 FOURNISSEURS LOCAUX</t>
  </si>
  <si>
    <t xml:space="preserve"> BALANCE AUXILIAIRE DU COLLECTIF 4090 FOURNISSEURS ETRANGERS</t>
  </si>
  <si>
    <t xml:space="preserve"> BALANCE AUXILIAIRE DU COLLECTIF 4099 FOURNISSEURS LOCAUX</t>
  </si>
  <si>
    <t>NEANT</t>
  </si>
  <si>
    <t>JUSTIFICATION DE SOLDE DES COMPTES FOURNISSEURS</t>
  </si>
  <si>
    <t>Les comptes à justifier sont les suivants :</t>
  </si>
  <si>
    <t xml:space="preserve">  </t>
  </si>
  <si>
    <t>REEVALUATION DES DETTES LIBELLEES EN DEVISES au 30/06/13</t>
  </si>
  <si>
    <t>* Les dettes et créances n'ont pas fait l'objet de réévaluation au 31/07/12</t>
  </si>
  <si>
    <t xml:space="preserve">SOLDE EN </t>
  </si>
  <si>
    <t>COURS DE</t>
  </si>
  <si>
    <t xml:space="preserve">ECART DE CONVERSION </t>
  </si>
  <si>
    <t>N° CPTE</t>
  </si>
  <si>
    <t>EURO</t>
  </si>
  <si>
    <t>CLÔTURE</t>
  </si>
  <si>
    <t>EN MGA</t>
  </si>
  <si>
    <t>ACTIF</t>
  </si>
  <si>
    <t>PASSIF</t>
  </si>
  <si>
    <t>1 - F/SS.ETRANG. CREDIT</t>
  </si>
  <si>
    <t>4010F10000</t>
  </si>
  <si>
    <t>4010F10007</t>
  </si>
  <si>
    <t>4010F10021</t>
  </si>
  <si>
    <t>4010F10028</t>
  </si>
  <si>
    <t>BIRO France</t>
  </si>
  <si>
    <t>4010F10041</t>
  </si>
  <si>
    <t>4010F10067</t>
  </si>
  <si>
    <t>AQUARUIS</t>
  </si>
  <si>
    <t>4010F10092</t>
  </si>
  <si>
    <t>JOHN BEEN</t>
  </si>
  <si>
    <t>4010F10116</t>
  </si>
  <si>
    <t>4010F10120</t>
  </si>
  <si>
    <t>HEMA TECHNO.</t>
  </si>
  <si>
    <t>4010F10156</t>
  </si>
  <si>
    <t>4010F10190</t>
  </si>
  <si>
    <t>4010F10195</t>
  </si>
  <si>
    <t>4010F10210</t>
  </si>
  <si>
    <t>4010F10223</t>
  </si>
  <si>
    <t>4010F10254</t>
  </si>
  <si>
    <t>4010F10256</t>
  </si>
  <si>
    <t>4010F10270</t>
  </si>
  <si>
    <t>4010F10274</t>
  </si>
  <si>
    <t>4010F10292</t>
  </si>
  <si>
    <t>S.M.EM. (en EURO)</t>
  </si>
  <si>
    <t>4010F10309</t>
  </si>
  <si>
    <t>4010F10319</t>
  </si>
  <si>
    <t>4010F10353</t>
  </si>
  <si>
    <t>4010F10355</t>
  </si>
  <si>
    <t>4010F10365</t>
  </si>
  <si>
    <t>4010F10386</t>
  </si>
  <si>
    <t>4010F10395</t>
  </si>
  <si>
    <t>4010/F10409</t>
  </si>
  <si>
    <t xml:space="preserve">MIVISA ENVASES </t>
  </si>
  <si>
    <t>4010F10411</t>
  </si>
  <si>
    <t>ABA TECHNO</t>
  </si>
  <si>
    <t>4010F10412</t>
  </si>
  <si>
    <t>DIARORA COMMUNICAT°</t>
  </si>
  <si>
    <t>4010F10418</t>
  </si>
  <si>
    <t>A+METROLOGIE</t>
  </si>
  <si>
    <t>4010/F10419</t>
  </si>
  <si>
    <t>FNP  EN EUROS</t>
  </si>
  <si>
    <t>FNP LOCAT°RUI YANG</t>
  </si>
  <si>
    <t>TOG</t>
  </si>
  <si>
    <t>TOTAL FOURNIS.S CREDIT</t>
  </si>
  <si>
    <t>2 - F/SS ETRANG. DEBIT</t>
  </si>
  <si>
    <t>4090A10000</t>
  </si>
  <si>
    <t>4090A10092</t>
  </si>
  <si>
    <t>4090A10153</t>
  </si>
  <si>
    <t>France SCAN</t>
  </si>
  <si>
    <t>4090A10209</t>
  </si>
  <si>
    <t>4090A10223</t>
  </si>
  <si>
    <t>4090A10355</t>
  </si>
  <si>
    <t>4090A10366</t>
  </si>
  <si>
    <t>4090A10411</t>
  </si>
  <si>
    <t>4090A10412</t>
  </si>
  <si>
    <t>DIARORA</t>
  </si>
  <si>
    <t>4090A10413</t>
  </si>
  <si>
    <t>DOMEAU</t>
  </si>
  <si>
    <t>4090A10422</t>
  </si>
  <si>
    <t>4090A10426</t>
  </si>
  <si>
    <t>4090A10427</t>
  </si>
  <si>
    <t>PNR France</t>
  </si>
  <si>
    <t>TOTAL F/SS DEBITEURS</t>
  </si>
  <si>
    <t>TOTAL F/SS ETRANGERS</t>
  </si>
  <si>
    <t>3 - F/SS GROUPE CREDIT</t>
  </si>
  <si>
    <t>4015FE100</t>
  </si>
  <si>
    <t>F/SS CCO</t>
  </si>
  <si>
    <t>4015FE101</t>
  </si>
  <si>
    <t>PFCI</t>
  </si>
  <si>
    <t>4015FE102</t>
  </si>
  <si>
    <t>4015FE103</t>
  </si>
  <si>
    <t>FSS CCO REFACTURAT°</t>
  </si>
  <si>
    <t>4- F/SS GROUPE DEBIT</t>
  </si>
  <si>
    <t>4016FE104</t>
  </si>
  <si>
    <t>OPTORG</t>
  </si>
  <si>
    <t>TOTAL F/SS GROUPE</t>
  </si>
  <si>
    <t>SOLDE/COURS DE CLOTURE</t>
  </si>
  <si>
    <t>(3) BALANCE AUXILIAIRE</t>
  </si>
  <si>
    <t>Grand livres obtenu</t>
  </si>
  <si>
    <t>ok</t>
  </si>
  <si>
    <t>RAS</t>
  </si>
  <si>
    <t>Aucun achat pouvant être qualifié d'immobilisation n'a été recensé</t>
  </si>
  <si>
    <t>Les travaux de lettrage sur certains comptes ne sont pâs à jour.</t>
  </si>
  <si>
    <t>Travaux en cours.</t>
  </si>
  <si>
    <t>Taux mensuel fixé par le groupe.</t>
  </si>
  <si>
    <t>Situation intermédiaire</t>
  </si>
  <si>
    <t>Différence de change</t>
  </si>
  <si>
    <t>A nouveau</t>
  </si>
  <si>
    <t>Avance</t>
  </si>
  <si>
    <t>Auraient du être soldé avec le compte 409_A1000</t>
  </si>
  <si>
    <t>Règlement en trop</t>
  </si>
  <si>
    <t>A nouveau-avance</t>
  </si>
  <si>
    <t>non</t>
  </si>
  <si>
    <t>sans coordonnées fiscales de PFOI</t>
  </si>
  <si>
    <t>oui</t>
  </si>
  <si>
    <t>A reclasser dans un sous compte "65" étant donné le rattachement de l'opération à l'exercice 2012</t>
  </si>
  <si>
    <t>facture datant de novembre 2012, date de réception matières 1ère : janvier 2013, facture comptabilsée en 2013, aucune constatation comptable n'a eue lieu en 2012</t>
  </si>
  <si>
    <t>Facture libellée au nom du responsable d'antenne Tanà</t>
  </si>
  <si>
    <t>TVA sur facture 2012 - à reclasser dans un sous compte "65"- TVA passée en charge vu que la facture, réceptionnée le 23 mai, date du 12/12/12. Facture rectif. Aurait dû être demandée</t>
  </si>
  <si>
    <t>facture annulée en aout 2013</t>
  </si>
  <si>
    <t>Facture relative au mois de décembre 2012, non provisionnée par la société, facture datant de fév 2013</t>
  </si>
  <si>
    <t>Attente pièces Annicet</t>
  </si>
  <si>
    <t>facture libellée au nom de REGGIANI MASSIMO</t>
  </si>
  <si>
    <t>Charges non déductibles</t>
  </si>
  <si>
    <t>Non significatif</t>
  </si>
  <si>
    <t>Délai crédit fournisseur :</t>
  </si>
  <si>
    <t>Achats import</t>
  </si>
  <si>
    <t>Achats locaux</t>
  </si>
  <si>
    <t>Achats TTC</t>
  </si>
  <si>
    <t>FOURNISSEURS</t>
  </si>
  <si>
    <t>Comptes fournisseurs représentées principalement par les dettes envers le groupe</t>
  </si>
  <si>
    <t>155 M/164 M</t>
  </si>
  <si>
    <t>88 M/93 M</t>
  </si>
  <si>
    <t>En nombres de jours</t>
  </si>
  <si>
    <t>SOLDE CPBLE</t>
  </si>
  <si>
    <t>COMMENTAIRES</t>
  </si>
  <si>
    <t>60 -62</t>
  </si>
  <si>
    <t>SYNTHESE</t>
  </si>
  <si>
    <t>TEXTE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</si>
</sst>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F_-;\-* #,##0\ _F_-;_-* &quot;-&quot;??\ _F_-;_-@_-"/>
  </numFmts>
  <fonts count="4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color indexed="9"/>
      <name val="Book Antiqua"/>
      <family val="1"/>
    </font>
    <font>
      <b/>
      <sz val="11"/>
      <color indexed="8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indexed="8"/>
      <name val="Book Antiqua"/>
      <family val="1"/>
    </font>
    <font>
      <sz val="10"/>
      <name val="Arial"/>
      <family val="2"/>
    </font>
    <font>
      <b/>
      <sz val="9"/>
      <name val="Book Antiqua"/>
      <family val="1"/>
    </font>
    <font>
      <sz val="9"/>
      <name val="Book Antiqua"/>
      <family val="1"/>
    </font>
    <font>
      <i/>
      <sz val="9"/>
      <name val="Book Antiqua"/>
      <family val="1"/>
    </font>
    <font>
      <b/>
      <i/>
      <u/>
      <sz val="9"/>
      <name val="Book Antiqua"/>
      <family val="1"/>
    </font>
    <font>
      <sz val="10"/>
      <name val="Book Antiqua"/>
      <family val="1"/>
    </font>
    <font>
      <sz val="14"/>
      <name val="Book Antiqua"/>
      <family val="1"/>
    </font>
    <font>
      <u/>
      <sz val="11"/>
      <color theme="10"/>
      <name val="Calibri"/>
      <family val="2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8"/>
      <color rgb="FFFF0000"/>
      <name val="Book Antiqua"/>
      <family val="1"/>
    </font>
    <font>
      <u/>
      <sz val="12"/>
      <color theme="10"/>
      <name val="Book Antiqua"/>
      <family val="1"/>
    </font>
    <font>
      <b/>
      <u/>
      <sz val="16"/>
      <color theme="1"/>
      <name val="Book Antiqua"/>
      <family val="1"/>
    </font>
    <font>
      <b/>
      <u/>
      <sz val="11"/>
      <color theme="1"/>
      <name val="Book Antiqua"/>
      <family val="1"/>
    </font>
    <font>
      <u/>
      <sz val="14"/>
      <color theme="10"/>
      <name val="Calibri"/>
      <family val="2"/>
    </font>
    <font>
      <sz val="14"/>
      <color theme="1"/>
      <name val="Book Antiqua"/>
      <family val="1"/>
    </font>
    <font>
      <b/>
      <u/>
      <sz val="22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0"/>
      <name val="Book Antiqua"/>
      <family val="1"/>
    </font>
    <font>
      <b/>
      <sz val="10"/>
      <color rgb="FFFF0000"/>
      <name val="Book Antiqua"/>
      <family val="1"/>
    </font>
    <font>
      <u/>
      <sz val="10"/>
      <color theme="10"/>
      <name val="Book Antiqua"/>
      <family val="1"/>
    </font>
    <font>
      <b/>
      <u/>
      <sz val="10"/>
      <color theme="1"/>
      <name val="Book Antiqua"/>
      <family val="1"/>
    </font>
    <font>
      <b/>
      <u/>
      <sz val="10"/>
      <name val="Book Antiqua"/>
      <family val="1"/>
    </font>
    <font>
      <sz val="11"/>
      <color rgb="FFFF0000"/>
      <name val="Book Antiqua"/>
      <family val="1"/>
    </font>
    <font>
      <sz val="10"/>
      <color rgb="FFFF0000"/>
      <name val="Book Antiqua"/>
      <family val="1"/>
    </font>
    <font>
      <b/>
      <i/>
      <u/>
      <sz val="11"/>
      <color theme="1"/>
      <name val="Book Antiqua"/>
      <family val="1"/>
    </font>
    <font>
      <i/>
      <sz val="11"/>
      <color theme="1"/>
      <name val="Book Antiqua"/>
      <family val="1"/>
    </font>
    <font>
      <sz val="11"/>
      <color rgb="FFFFC000"/>
      <name val="Book Antiqua"/>
      <family val="1"/>
    </font>
    <font>
      <sz val="11"/>
      <color rgb="FFFF0000"/>
      <name val="Calibri"/>
      <family val="2"/>
      <scheme val="minor"/>
    </font>
    <font>
      <sz val="9"/>
      <color rgb="FFFF0000"/>
      <name val="Book Antiqua"/>
      <family val="1"/>
    </font>
    <font>
      <sz val="10"/>
      <color theme="0"/>
      <name val="Book Antiqua"/>
      <family val="1"/>
    </font>
    <font>
      <b/>
      <u/>
      <sz val="11"/>
      <color rgb="FFFFC000"/>
      <name val="Book Antiqua"/>
      <family val="1"/>
    </font>
    <font>
      <sz val="11"/>
      <color rgb="FF92D050"/>
      <name val="Book Antiqua"/>
      <family val="1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gray0625">
        <bgColor indexed="22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gray0625">
        <bgColor rgb="FFFFC000"/>
      </patternFill>
    </fill>
    <fill>
      <patternFill patternType="gray0625">
        <bgColor rgb="FF00B050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" fillId="0" borderId="0"/>
  </cellStyleXfs>
  <cellXfs count="396">
    <xf numFmtId="0" fontId="0" fillId="0" borderId="0" xfId="0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quotePrefix="1" applyFont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3" borderId="1" xfId="4" applyFont="1" applyFill="1" applyBorder="1" applyAlignment="1" applyProtection="1">
      <alignment horizontal="center" vertical="center" wrapText="1"/>
      <protection hidden="1"/>
    </xf>
    <xf numFmtId="0" fontId="15" fillId="4" borderId="0" xfId="0" applyFont="1" applyFill="1" applyAlignment="1" applyProtection="1">
      <alignment horizontal="left"/>
    </xf>
    <xf numFmtId="0" fontId="16" fillId="4" borderId="0" xfId="0" applyFont="1" applyFill="1" applyProtection="1"/>
    <xf numFmtId="0" fontId="17" fillId="4" borderId="0" xfId="0" applyFont="1" applyFill="1" applyProtection="1"/>
    <xf numFmtId="0" fontId="16" fillId="4" borderId="0" xfId="0" applyFont="1" applyFill="1" applyAlignment="1" applyProtection="1">
      <alignment horizontal="left"/>
    </xf>
    <xf numFmtId="0" fontId="16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16" fillId="0" borderId="8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6" fillId="0" borderId="8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vertical="center" wrapText="1"/>
    </xf>
    <xf numFmtId="0" fontId="16" fillId="0" borderId="5" xfId="0" quotePrefix="1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8" xfId="0" applyFont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16" fillId="0" borderId="6" xfId="0" quotePrefix="1" applyFont="1" applyBorder="1" applyAlignment="1">
      <alignment vertical="center" wrapText="1"/>
    </xf>
    <xf numFmtId="0" fontId="15" fillId="5" borderId="0" xfId="0" applyFont="1" applyFill="1" applyAlignment="1" applyProtection="1">
      <alignment horizontal="left"/>
    </xf>
    <xf numFmtId="0" fontId="16" fillId="5" borderId="0" xfId="0" applyFont="1" applyFill="1" applyProtection="1"/>
    <xf numFmtId="0" fontId="16" fillId="0" borderId="0" xfId="0" applyFont="1" applyProtection="1"/>
    <xf numFmtId="0" fontId="17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1" xfId="0" applyFont="1" applyBorder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6" fillId="0" borderId="0" xfId="0" applyFont="1" applyProtection="1">
      <protection locked="0"/>
    </xf>
    <xf numFmtId="0" fontId="18" fillId="0" borderId="0" xfId="1" applyFont="1" applyAlignment="1" applyProtection="1"/>
    <xf numFmtId="0" fontId="15" fillId="6" borderId="0" xfId="0" applyFont="1" applyFill="1" applyAlignment="1" applyProtection="1">
      <alignment horizontal="left"/>
    </xf>
    <xf numFmtId="0" fontId="16" fillId="6" borderId="0" xfId="0" applyFont="1" applyFill="1" applyProtection="1"/>
    <xf numFmtId="1" fontId="8" fillId="0" borderId="0" xfId="0" applyNumberFormat="1" applyFont="1" applyFill="1" applyBorder="1" applyAlignment="1">
      <alignment horizontal="center"/>
    </xf>
    <xf numFmtId="43" fontId="8" fillId="0" borderId="0" xfId="2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43" fontId="8" fillId="0" borderId="0" xfId="2" applyFont="1" applyBorder="1"/>
    <xf numFmtId="0" fontId="16" fillId="0" borderId="0" xfId="0" applyFont="1" applyBorder="1" applyProtection="1">
      <protection locked="0"/>
    </xf>
    <xf numFmtId="0" fontId="9" fillId="0" borderId="0" xfId="0" applyFont="1" applyBorder="1"/>
    <xf numFmtId="1" fontId="9" fillId="0" borderId="0" xfId="0" applyNumberFormat="1" applyFont="1" applyFill="1" applyBorder="1"/>
    <xf numFmtId="43" fontId="9" fillId="0" borderId="0" xfId="2" applyFont="1" applyBorder="1"/>
    <xf numFmtId="164" fontId="8" fillId="0" borderId="0" xfId="3" applyNumberFormat="1" applyFont="1" applyBorder="1" applyAlignment="1">
      <alignment horizontal="center" vertical="center"/>
    </xf>
    <xf numFmtId="1" fontId="8" fillId="0" borderId="0" xfId="0" applyNumberFormat="1" applyFont="1" applyFill="1" applyBorder="1"/>
    <xf numFmtId="1" fontId="10" fillId="0" borderId="0" xfId="0" applyNumberFormat="1" applyFont="1" applyFill="1" applyBorder="1"/>
    <xf numFmtId="1" fontId="11" fillId="0" borderId="0" xfId="0" applyNumberFormat="1" applyFont="1" applyFill="1" applyBorder="1"/>
    <xf numFmtId="49" fontId="12" fillId="0" borderId="0" xfId="0" applyNumberFormat="1" applyFont="1" applyFill="1" applyBorder="1"/>
    <xf numFmtId="49" fontId="12" fillId="0" borderId="0" xfId="0" applyNumberFormat="1" applyFont="1" applyFill="1" applyBorder="1" applyAlignment="1">
      <alignment horizontal="left" indent="1"/>
    </xf>
    <xf numFmtId="1" fontId="8" fillId="0" borderId="0" xfId="0" applyNumberFormat="1" applyFont="1" applyBorder="1" applyAlignment="1">
      <alignment horizontal="center" vertical="center"/>
    </xf>
    <xf numFmtId="164" fontId="8" fillId="2" borderId="0" xfId="3" applyNumberFormat="1" applyFont="1" applyFill="1" applyBorder="1" applyAlignment="1">
      <alignment vertical="center"/>
    </xf>
    <xf numFmtId="10" fontId="8" fillId="2" borderId="0" xfId="3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left" vertical="center"/>
    </xf>
    <xf numFmtId="0" fontId="15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Fill="1" applyProtection="1"/>
    <xf numFmtId="0" fontId="19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0" fontId="21" fillId="0" borderId="3" xfId="1" applyFont="1" applyFill="1" applyBorder="1" applyAlignment="1" applyProtection="1">
      <alignment horizontal="center" vertical="center"/>
    </xf>
    <xf numFmtId="0" fontId="21" fillId="0" borderId="6" xfId="1" applyFont="1" applyFill="1" applyBorder="1" applyAlignment="1" applyProtection="1">
      <alignment horizontal="center" vertical="center"/>
    </xf>
    <xf numFmtId="0" fontId="21" fillId="0" borderId="3" xfId="1" applyFont="1" applyBorder="1" applyAlignment="1" applyProtection="1">
      <alignment horizontal="center" vertical="center"/>
    </xf>
    <xf numFmtId="0" fontId="21" fillId="0" borderId="6" xfId="1" applyFont="1" applyBorder="1" applyAlignment="1" applyProtection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1" fillId="0" borderId="8" xfId="1" applyFont="1" applyBorder="1" applyAlignment="1" applyProtection="1">
      <alignment horizontal="center" vertical="center"/>
    </xf>
    <xf numFmtId="0" fontId="21" fillId="0" borderId="5" xfId="1" applyFont="1" applyBorder="1" applyAlignment="1" applyProtection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4" fillId="0" borderId="5" xfId="1" applyFill="1" applyBorder="1" applyAlignment="1" applyProtection="1">
      <alignment horizontal="center" vertical="center"/>
    </xf>
    <xf numFmtId="0" fontId="14" fillId="0" borderId="4" xfId="1" applyFill="1" applyBorder="1" applyAlignment="1" applyProtection="1">
      <alignment horizontal="center" vertical="center"/>
    </xf>
    <xf numFmtId="4" fontId="16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</xf>
    <xf numFmtId="0" fontId="16" fillId="6" borderId="0" xfId="0" applyFont="1" applyFill="1" applyAlignment="1" applyProtection="1">
      <alignment horizontal="center"/>
    </xf>
    <xf numFmtId="0" fontId="12" fillId="0" borderId="9" xfId="0" applyFont="1" applyBorder="1"/>
    <xf numFmtId="4" fontId="12" fillId="0" borderId="9" xfId="0" applyNumberFormat="1" applyFont="1" applyBorder="1"/>
    <xf numFmtId="0" fontId="25" fillId="0" borderId="0" xfId="0" applyFont="1" applyProtection="1"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4" fontId="12" fillId="0" borderId="1" xfId="0" applyNumberFormat="1" applyFont="1" applyBorder="1"/>
    <xf numFmtId="4" fontId="12" fillId="0" borderId="0" xfId="0" applyNumberFormat="1" applyFont="1"/>
    <xf numFmtId="0" fontId="26" fillId="0" borderId="1" xfId="0" applyFont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12" fillId="0" borderId="12" xfId="0" applyFont="1" applyBorder="1"/>
    <xf numFmtId="4" fontId="12" fillId="0" borderId="12" xfId="0" applyNumberFormat="1" applyFont="1" applyBorder="1"/>
    <xf numFmtId="4" fontId="26" fillId="0" borderId="9" xfId="0" applyNumberFormat="1" applyFont="1" applyBorder="1"/>
    <xf numFmtId="4" fontId="26" fillId="0" borderId="9" xfId="0" applyNumberFormat="1" applyFont="1" applyBorder="1" applyAlignment="1">
      <alignment horizontal="center"/>
    </xf>
    <xf numFmtId="0" fontId="12" fillId="0" borderId="13" xfId="0" applyFont="1" applyBorder="1"/>
    <xf numFmtId="4" fontId="12" fillId="0" borderId="13" xfId="0" applyNumberFormat="1" applyFont="1" applyBorder="1"/>
    <xf numFmtId="0" fontId="12" fillId="0" borderId="14" xfId="0" applyFont="1" applyBorder="1"/>
    <xf numFmtId="4" fontId="12" fillId="0" borderId="14" xfId="0" applyNumberFormat="1" applyFont="1" applyBorder="1"/>
    <xf numFmtId="0" fontId="26" fillId="0" borderId="15" xfId="0" applyFont="1" applyBorder="1" applyAlignment="1">
      <alignment horizontal="center"/>
    </xf>
    <xf numFmtId="4" fontId="26" fillId="0" borderId="15" xfId="0" applyNumberFormat="1" applyFont="1" applyBorder="1" applyAlignment="1">
      <alignment horizontal="center"/>
    </xf>
    <xf numFmtId="0" fontId="16" fillId="0" borderId="1" xfId="0" applyFont="1" applyBorder="1" applyProtection="1">
      <protection locked="0"/>
    </xf>
    <xf numFmtId="0" fontId="16" fillId="0" borderId="9" xfId="0" applyFont="1" applyBorder="1" applyProtection="1">
      <protection locked="0"/>
    </xf>
    <xf numFmtId="0" fontId="16" fillId="0" borderId="13" xfId="0" applyFont="1" applyBorder="1" applyProtection="1">
      <protection locked="0"/>
    </xf>
    <xf numFmtId="0" fontId="16" fillId="0" borderId="10" xfId="0" applyFont="1" applyBorder="1" applyProtection="1">
      <protection locked="0"/>
    </xf>
    <xf numFmtId="0" fontId="16" fillId="0" borderId="16" xfId="0" applyFont="1" applyBorder="1" applyProtection="1">
      <protection locked="0"/>
    </xf>
    <xf numFmtId="0" fontId="16" fillId="0" borderId="11" xfId="0" applyFont="1" applyBorder="1" applyProtection="1">
      <protection locked="0"/>
    </xf>
    <xf numFmtId="0" fontId="16" fillId="0" borderId="12" xfId="0" applyFont="1" applyBorder="1" applyProtection="1"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4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4" fontId="12" fillId="0" borderId="0" xfId="0" applyNumberFormat="1" applyFont="1" applyProtection="1">
      <protection locked="0"/>
    </xf>
    <xf numFmtId="4" fontId="12" fillId="0" borderId="0" xfId="0" applyNumberFormat="1" applyFont="1" applyFill="1" applyProtection="1">
      <protection locked="0"/>
    </xf>
    <xf numFmtId="0" fontId="26" fillId="0" borderId="0" xfId="0" applyFont="1" applyProtection="1">
      <protection locked="0"/>
    </xf>
    <xf numFmtId="0" fontId="24" fillId="6" borderId="0" xfId="0" applyFont="1" applyFill="1" applyAlignment="1" applyProtection="1">
      <alignment horizontal="left"/>
    </xf>
    <xf numFmtId="0" fontId="25" fillId="6" borderId="0" xfId="0" applyFont="1" applyFill="1" applyProtection="1"/>
    <xf numFmtId="0" fontId="25" fillId="0" borderId="0" xfId="0" applyFont="1" applyProtection="1"/>
    <xf numFmtId="0" fontId="27" fillId="0" borderId="0" xfId="0" applyFont="1" applyProtection="1"/>
    <xf numFmtId="0" fontId="25" fillId="0" borderId="0" xfId="0" applyFont="1" applyAlignment="1" applyProtection="1">
      <alignment horizontal="left"/>
    </xf>
    <xf numFmtId="0" fontId="28" fillId="0" borderId="0" xfId="1" applyFont="1" applyAlignment="1" applyProtection="1"/>
    <xf numFmtId="0" fontId="24" fillId="0" borderId="0" xfId="0" applyFont="1" applyAlignment="1" applyProtection="1">
      <alignment horizontal="center" vertical="center" wrapText="1"/>
      <protection locked="0"/>
    </xf>
    <xf numFmtId="1" fontId="12" fillId="0" borderId="0" xfId="0" applyNumberFormat="1" applyFont="1" applyProtection="1">
      <protection locked="0"/>
    </xf>
    <xf numFmtId="0" fontId="26" fillId="0" borderId="12" xfId="0" applyFont="1" applyFill="1" applyBorder="1" applyAlignment="1" applyProtection="1">
      <alignment horizontal="center"/>
      <protection locked="0"/>
    </xf>
    <xf numFmtId="4" fontId="26" fillId="0" borderId="12" xfId="0" applyNumberFormat="1" applyFont="1" applyFill="1" applyBorder="1" applyAlignment="1" applyProtection="1">
      <alignment horizontal="center"/>
      <protection locked="0"/>
    </xf>
    <xf numFmtId="4" fontId="26" fillId="0" borderId="12" xfId="0" applyNumberFormat="1" applyFont="1" applyFill="1" applyBorder="1" applyAlignment="1">
      <alignment horizontal="center"/>
    </xf>
    <xf numFmtId="4" fontId="26" fillId="0" borderId="0" xfId="0" applyNumberFormat="1" applyFont="1" applyProtection="1">
      <protection locked="0"/>
    </xf>
    <xf numFmtId="0" fontId="26" fillId="0" borderId="9" xfId="0" applyFont="1" applyFill="1" applyBorder="1" applyAlignment="1" applyProtection="1">
      <alignment horizontal="center"/>
      <protection locked="0"/>
    </xf>
    <xf numFmtId="0" fontId="12" fillId="0" borderId="9" xfId="0" applyFont="1" applyFill="1" applyBorder="1" applyProtection="1">
      <protection locked="0"/>
    </xf>
    <xf numFmtId="4" fontId="12" fillId="0" borderId="9" xfId="0" applyNumberFormat="1" applyFont="1" applyFill="1" applyBorder="1" applyProtection="1">
      <protection locked="0"/>
    </xf>
    <xf numFmtId="0" fontId="12" fillId="0" borderId="9" xfId="0" applyFont="1" applyFill="1" applyBorder="1" applyAlignment="1" applyProtection="1">
      <alignment horizontal="center"/>
      <protection locked="0"/>
    </xf>
    <xf numFmtId="4" fontId="12" fillId="0" borderId="9" xfId="0" applyNumberFormat="1" applyFont="1" applyFill="1" applyBorder="1"/>
    <xf numFmtId="3" fontId="12" fillId="0" borderId="0" xfId="0" applyNumberFormat="1" applyFont="1" applyProtection="1">
      <protection locked="0"/>
    </xf>
    <xf numFmtId="1" fontId="25" fillId="0" borderId="0" xfId="0" applyNumberFormat="1" applyFont="1" applyProtection="1">
      <protection locked="0"/>
    </xf>
    <xf numFmtId="4" fontId="26" fillId="0" borderId="9" xfId="0" applyNumberFormat="1" applyFont="1" applyFill="1" applyBorder="1" applyAlignment="1">
      <alignment horizontal="center"/>
    </xf>
    <xf numFmtId="0" fontId="26" fillId="0" borderId="9" xfId="0" applyFont="1" applyFill="1" applyBorder="1"/>
    <xf numFmtId="0" fontId="26" fillId="0" borderId="9" xfId="0" applyFont="1" applyFill="1" applyBorder="1" applyProtection="1">
      <protection locked="0"/>
    </xf>
    <xf numFmtId="4" fontId="26" fillId="0" borderId="9" xfId="0" applyNumberFormat="1" applyFont="1" applyFill="1" applyBorder="1" applyAlignment="1" applyProtection="1">
      <alignment horizontal="center"/>
      <protection locked="0"/>
    </xf>
    <xf numFmtId="0" fontId="12" fillId="0" borderId="9" xfId="0" applyFont="1" applyFill="1" applyBorder="1" applyAlignment="1" applyProtection="1">
      <alignment horizontal="left"/>
      <protection locked="0"/>
    </xf>
    <xf numFmtId="0" fontId="12" fillId="0" borderId="12" xfId="0" applyFont="1" applyFill="1" applyBorder="1" applyProtection="1">
      <protection locked="0"/>
    </xf>
    <xf numFmtId="4" fontId="12" fillId="0" borderId="12" xfId="0" applyNumberFormat="1" applyFont="1" applyFill="1" applyBorder="1"/>
    <xf numFmtId="0" fontId="26" fillId="0" borderId="9" xfId="0" applyFont="1" applyFill="1" applyBorder="1" applyAlignment="1" applyProtection="1">
      <alignment horizontal="centerContinuous"/>
      <protection locked="0"/>
    </xf>
    <xf numFmtId="4" fontId="26" fillId="0" borderId="9" xfId="0" applyNumberFormat="1" applyFont="1" applyFill="1" applyBorder="1" applyAlignment="1">
      <alignment horizontal="centerContinuous"/>
    </xf>
    <xf numFmtId="0" fontId="26" fillId="0" borderId="13" xfId="0" applyFont="1" applyFill="1" applyBorder="1" applyAlignment="1" applyProtection="1">
      <alignment horizontal="center"/>
      <protection locked="0"/>
    </xf>
    <xf numFmtId="0" fontId="26" fillId="0" borderId="9" xfId="0" applyFont="1" applyFill="1" applyBorder="1" applyAlignment="1" applyProtection="1">
      <alignment horizontal="left"/>
      <protection locked="0"/>
    </xf>
    <xf numFmtId="0" fontId="12" fillId="0" borderId="9" xfId="0" applyFont="1" applyFill="1" applyBorder="1" applyAlignment="1">
      <alignment horizontal="left"/>
    </xf>
    <xf numFmtId="4" fontId="26" fillId="0" borderId="12" xfId="0" applyNumberFormat="1" applyFont="1" applyFill="1" applyBorder="1" applyAlignment="1">
      <alignment horizontal="center" wrapText="1"/>
    </xf>
    <xf numFmtId="4" fontId="26" fillId="0" borderId="12" xfId="0" applyNumberFormat="1" applyFont="1" applyFill="1" applyBorder="1" applyAlignment="1" applyProtection="1">
      <alignment horizontal="center" wrapText="1"/>
      <protection locked="0"/>
    </xf>
    <xf numFmtId="4" fontId="25" fillId="0" borderId="0" xfId="0" applyNumberFormat="1" applyFont="1" applyProtection="1">
      <protection locked="0"/>
    </xf>
    <xf numFmtId="4" fontId="26" fillId="0" borderId="10" xfId="0" applyNumberFormat="1" applyFont="1" applyBorder="1" applyAlignment="1">
      <alignment horizontal="center"/>
    </xf>
    <xf numFmtId="4" fontId="12" fillId="0" borderId="17" xfId="0" applyNumberFormat="1" applyFont="1" applyBorder="1"/>
    <xf numFmtId="4" fontId="12" fillId="0" borderId="18" xfId="0" applyNumberFormat="1" applyFont="1" applyBorder="1"/>
    <xf numFmtId="4" fontId="26" fillId="0" borderId="18" xfId="0" applyNumberFormat="1" applyFont="1" applyBorder="1" applyAlignment="1">
      <alignment horizontal="center"/>
    </xf>
    <xf numFmtId="4" fontId="30" fillId="0" borderId="12" xfId="0" applyNumberFormat="1" applyFont="1" applyBorder="1"/>
    <xf numFmtId="0" fontId="25" fillId="0" borderId="9" xfId="0" applyFont="1" applyBorder="1" applyProtection="1">
      <protection locked="0"/>
    </xf>
    <xf numFmtId="0" fontId="31" fillId="0" borderId="9" xfId="0" applyFont="1" applyBorder="1" applyProtection="1">
      <protection locked="0"/>
    </xf>
    <xf numFmtId="0" fontId="31" fillId="0" borderId="12" xfId="0" applyFont="1" applyBorder="1" applyProtection="1">
      <protection locked="0"/>
    </xf>
    <xf numFmtId="0" fontId="31" fillId="0" borderId="13" xfId="0" applyFont="1" applyBorder="1" applyProtection="1">
      <protection locked="0"/>
    </xf>
    <xf numFmtId="14" fontId="16" fillId="6" borderId="0" xfId="0" applyNumberFormat="1" applyFont="1" applyFill="1" applyProtection="1"/>
    <xf numFmtId="14" fontId="16" fillId="0" borderId="0" xfId="0" applyNumberFormat="1" applyFont="1" applyProtection="1"/>
    <xf numFmtId="14" fontId="15" fillId="0" borderId="1" xfId="0" applyNumberFormat="1" applyFont="1" applyBorder="1" applyAlignment="1" applyProtection="1">
      <alignment horizontal="center"/>
    </xf>
    <xf numFmtId="14" fontId="16" fillId="0" borderId="0" xfId="0" applyNumberFormat="1" applyFont="1" applyProtection="1">
      <protection locked="0"/>
    </xf>
    <xf numFmtId="0" fontId="33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left"/>
    </xf>
    <xf numFmtId="0" fontId="16" fillId="4" borderId="15" xfId="0" applyFont="1" applyFill="1" applyBorder="1" applyProtection="1">
      <protection locked="0"/>
    </xf>
    <xf numFmtId="0" fontId="16" fillId="4" borderId="9" xfId="0" applyFont="1" applyFill="1" applyBorder="1" applyProtection="1">
      <protection locked="0"/>
    </xf>
    <xf numFmtId="0" fontId="31" fillId="4" borderId="9" xfId="0" applyFont="1" applyFill="1" applyBorder="1" applyProtection="1">
      <protection locked="0"/>
    </xf>
    <xf numFmtId="0" fontId="31" fillId="4" borderId="9" xfId="0" applyFont="1" applyFill="1" applyBorder="1" applyAlignment="1" applyProtection="1">
      <alignment wrapText="1"/>
      <protection locked="0"/>
    </xf>
    <xf numFmtId="0" fontId="16" fillId="4" borderId="13" xfId="0" applyFont="1" applyFill="1" applyBorder="1" applyProtection="1">
      <protection locked="0"/>
    </xf>
    <xf numFmtId="0" fontId="16" fillId="4" borderId="0" xfId="0" applyFont="1" applyFill="1" applyProtection="1">
      <protection locked="0"/>
    </xf>
    <xf numFmtId="0" fontId="31" fillId="4" borderId="15" xfId="0" applyFont="1" applyFill="1" applyBorder="1" applyProtection="1">
      <protection locked="0"/>
    </xf>
    <xf numFmtId="4" fontId="31" fillId="4" borderId="9" xfId="0" applyNumberFormat="1" applyFont="1" applyFill="1" applyBorder="1" applyProtection="1">
      <protection locked="0"/>
    </xf>
    <xf numFmtId="0" fontId="31" fillId="4" borderId="13" xfId="0" applyFont="1" applyFill="1" applyBorder="1" applyProtection="1">
      <protection locked="0"/>
    </xf>
    <xf numFmtId="0" fontId="31" fillId="0" borderId="3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wrapText="1"/>
    </xf>
    <xf numFmtId="0" fontId="31" fillId="0" borderId="6" xfId="0" applyFont="1" applyFill="1" applyBorder="1" applyAlignment="1">
      <alignment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wrapText="1"/>
    </xf>
    <xf numFmtId="0" fontId="31" fillId="0" borderId="8" xfId="0" applyFont="1" applyFill="1" applyBorder="1" applyAlignment="1">
      <alignment vertical="center" wrapText="1"/>
    </xf>
    <xf numFmtId="0" fontId="31" fillId="0" borderId="6" xfId="0" quotePrefix="1" applyFont="1" applyFill="1" applyBorder="1" applyAlignment="1">
      <alignment vertical="center" wrapText="1"/>
    </xf>
    <xf numFmtId="0" fontId="16" fillId="4" borderId="3" xfId="0" applyFont="1" applyFill="1" applyBorder="1"/>
    <xf numFmtId="0" fontId="16" fillId="4" borderId="5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0" fontId="16" fillId="4" borderId="3" xfId="0" applyFont="1" applyFill="1" applyBorder="1" applyAlignment="1">
      <alignment horizontal="left"/>
    </xf>
    <xf numFmtId="0" fontId="16" fillId="4" borderId="8" xfId="0" applyFont="1" applyFill="1" applyBorder="1"/>
    <xf numFmtId="0" fontId="16" fillId="4" borderId="1" xfId="0" applyFont="1" applyFill="1" applyBorder="1"/>
    <xf numFmtId="0" fontId="5" fillId="4" borderId="5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31" fillId="0" borderId="0" xfId="0" applyFont="1" applyProtection="1">
      <protection locked="0"/>
    </xf>
    <xf numFmtId="4" fontId="31" fillId="0" borderId="0" xfId="0" applyNumberFormat="1" applyFont="1" applyProtection="1">
      <protection locked="0"/>
    </xf>
    <xf numFmtId="4" fontId="31" fillId="7" borderId="0" xfId="0" applyNumberFormat="1" applyFont="1" applyFill="1" applyProtection="1">
      <protection locked="0"/>
    </xf>
    <xf numFmtId="4" fontId="35" fillId="7" borderId="0" xfId="0" applyNumberFormat="1" applyFont="1" applyFill="1" applyProtection="1">
      <protection locked="0"/>
    </xf>
    <xf numFmtId="4" fontId="35" fillId="0" borderId="0" xfId="0" applyNumberFormat="1" applyFont="1" applyProtection="1">
      <protection locked="0"/>
    </xf>
    <xf numFmtId="10" fontId="35" fillId="0" borderId="0" xfId="0" applyNumberFormat="1" applyFont="1" applyProtection="1">
      <protection locked="0"/>
    </xf>
    <xf numFmtId="0" fontId="16" fillId="8" borderId="0" xfId="0" applyFont="1" applyFill="1" applyProtection="1">
      <protection locked="0"/>
    </xf>
    <xf numFmtId="0" fontId="16" fillId="9" borderId="0" xfId="0" applyFont="1" applyFill="1" applyProtection="1">
      <protection locked="0"/>
    </xf>
    <xf numFmtId="4" fontId="16" fillId="9" borderId="0" xfId="0" applyNumberFormat="1" applyFont="1" applyFill="1" applyProtection="1">
      <protection locked="0"/>
    </xf>
    <xf numFmtId="4" fontId="16" fillId="8" borderId="0" xfId="0" applyNumberFormat="1" applyFont="1" applyFill="1" applyProtection="1">
      <protection locked="0"/>
    </xf>
    <xf numFmtId="4" fontId="16" fillId="10" borderId="0" xfId="0" applyNumberFormat="1" applyFont="1" applyFill="1" applyProtection="1">
      <protection locked="0"/>
    </xf>
    <xf numFmtId="0" fontId="16" fillId="10" borderId="0" xfId="0" applyFont="1" applyFill="1" applyProtection="1">
      <protection locked="0"/>
    </xf>
    <xf numFmtId="0" fontId="34" fillId="9" borderId="0" xfId="0" applyFont="1" applyFill="1" applyProtection="1">
      <protection locked="0"/>
    </xf>
    <xf numFmtId="43" fontId="8" fillId="10" borderId="0" xfId="2" applyFont="1" applyFill="1" applyBorder="1" applyAlignment="1">
      <alignment horizontal="center"/>
    </xf>
    <xf numFmtId="164" fontId="8" fillId="10" borderId="0" xfId="3" applyNumberFormat="1" applyFont="1" applyFill="1" applyBorder="1"/>
    <xf numFmtId="43" fontId="9" fillId="8" borderId="0" xfId="2" applyFont="1" applyFill="1" applyBorder="1"/>
    <xf numFmtId="164" fontId="9" fillId="8" borderId="0" xfId="3" applyNumberFormat="1" applyFont="1" applyFill="1" applyBorder="1"/>
    <xf numFmtId="164" fontId="9" fillId="9" borderId="0" xfId="3" applyNumberFormat="1" applyFont="1" applyFill="1" applyBorder="1"/>
    <xf numFmtId="43" fontId="8" fillId="8" borderId="0" xfId="2" applyFont="1" applyFill="1" applyBorder="1"/>
    <xf numFmtId="43" fontId="37" fillId="0" borderId="0" xfId="2" applyFont="1" applyBorder="1"/>
    <xf numFmtId="49" fontId="32" fillId="0" borderId="0" xfId="0" applyNumberFormat="1" applyFont="1" applyFill="1" applyBorder="1" applyAlignment="1">
      <alignment horizontal="left" indent="1"/>
    </xf>
    <xf numFmtId="43" fontId="8" fillId="9" borderId="0" xfId="2" applyFont="1" applyFill="1" applyBorder="1"/>
    <xf numFmtId="43" fontId="8" fillId="10" borderId="0" xfId="2" applyFont="1" applyFill="1" applyBorder="1" applyAlignment="1">
      <alignment horizontal="center" vertical="center"/>
    </xf>
    <xf numFmtId="43" fontId="8" fillId="11" borderId="0" xfId="2" applyFont="1" applyFill="1" applyBorder="1" applyAlignment="1">
      <alignment horizontal="center" vertical="center"/>
    </xf>
    <xf numFmtId="0" fontId="32" fillId="0" borderId="1" xfId="0" applyFont="1" applyBorder="1"/>
    <xf numFmtId="4" fontId="32" fillId="0" borderId="1" xfId="0" applyNumberFormat="1" applyFont="1" applyBorder="1"/>
    <xf numFmtId="4" fontId="32" fillId="0" borderId="1" xfId="0" applyNumberFormat="1" applyFont="1" applyBorder="1" applyProtection="1">
      <protection locked="0"/>
    </xf>
    <xf numFmtId="0" fontId="32" fillId="0" borderId="1" xfId="0" applyFont="1" applyBorder="1" applyProtection="1">
      <protection locked="0"/>
    </xf>
    <xf numFmtId="0" fontId="32" fillId="0" borderId="1" xfId="0" applyFont="1" applyBorder="1" applyAlignment="1" applyProtection="1">
      <alignment horizontal="center"/>
      <protection locked="0"/>
    </xf>
    <xf numFmtId="4" fontId="25" fillId="10" borderId="1" xfId="0" applyNumberFormat="1" applyFont="1" applyFill="1" applyBorder="1" applyProtection="1">
      <protection locked="0"/>
    </xf>
    <xf numFmtId="4" fontId="25" fillId="10" borderId="1" xfId="0" applyNumberFormat="1" applyFont="1" applyFill="1" applyBorder="1" applyAlignment="1" applyProtection="1">
      <alignment horizontal="center"/>
      <protection locked="0"/>
    </xf>
    <xf numFmtId="0" fontId="25" fillId="9" borderId="1" xfId="0" applyFont="1" applyFill="1" applyBorder="1" applyProtection="1">
      <protection locked="0"/>
    </xf>
    <xf numFmtId="0" fontId="32" fillId="0" borderId="9" xfId="0" applyFont="1" applyBorder="1"/>
    <xf numFmtId="4" fontId="32" fillId="0" borderId="9" xfId="0" applyNumberFormat="1" applyFont="1" applyBorder="1"/>
    <xf numFmtId="0" fontId="32" fillId="0" borderId="14" xfId="0" applyFont="1" applyBorder="1"/>
    <xf numFmtId="4" fontId="32" fillId="0" borderId="14" xfId="0" applyNumberFormat="1" applyFont="1" applyBorder="1"/>
    <xf numFmtId="4" fontId="12" fillId="10" borderId="12" xfId="0" applyNumberFormat="1" applyFont="1" applyFill="1" applyBorder="1"/>
    <xf numFmtId="4" fontId="12" fillId="10" borderId="9" xfId="0" applyNumberFormat="1" applyFont="1" applyFill="1" applyBorder="1"/>
    <xf numFmtId="4" fontId="32" fillId="10" borderId="9" xfId="0" applyNumberFormat="1" applyFont="1" applyFill="1" applyBorder="1"/>
    <xf numFmtId="0" fontId="32" fillId="0" borderId="13" xfId="0" applyFont="1" applyBorder="1"/>
    <xf numFmtId="4" fontId="32" fillId="0" borderId="13" xfId="0" applyNumberFormat="1" applyFont="1" applyBorder="1"/>
    <xf numFmtId="4" fontId="12" fillId="10" borderId="13" xfId="0" applyNumberFormat="1" applyFont="1" applyFill="1" applyBorder="1"/>
    <xf numFmtId="0" fontId="16" fillId="8" borderId="15" xfId="0" applyFont="1" applyFill="1" applyBorder="1" applyProtection="1">
      <protection locked="0"/>
    </xf>
    <xf numFmtId="14" fontId="16" fillId="8" borderId="15" xfId="0" applyNumberFormat="1" applyFont="1" applyFill="1" applyBorder="1" applyProtection="1">
      <protection locked="0"/>
    </xf>
    <xf numFmtId="0" fontId="16" fillId="8" borderId="15" xfId="0" applyFont="1" applyFill="1" applyBorder="1" applyAlignment="1" applyProtection="1">
      <alignment horizontal="center"/>
      <protection locked="0"/>
    </xf>
    <xf numFmtId="4" fontId="16" fillId="8" borderId="15" xfId="0" applyNumberFormat="1" applyFont="1" applyFill="1" applyBorder="1" applyProtection="1">
      <protection locked="0"/>
    </xf>
    <xf numFmtId="0" fontId="16" fillId="8" borderId="9" xfId="0" applyFont="1" applyFill="1" applyBorder="1" applyProtection="1">
      <protection locked="0"/>
    </xf>
    <xf numFmtId="14" fontId="16" fillId="8" borderId="9" xfId="0" applyNumberFormat="1" applyFont="1" applyFill="1" applyBorder="1" applyProtection="1">
      <protection locked="0"/>
    </xf>
    <xf numFmtId="0" fontId="16" fillId="8" borderId="9" xfId="0" applyFont="1" applyFill="1" applyBorder="1" applyAlignment="1" applyProtection="1">
      <alignment horizontal="center"/>
      <protection locked="0"/>
    </xf>
    <xf numFmtId="4" fontId="16" fillId="8" borderId="9" xfId="0" applyNumberFormat="1" applyFont="1" applyFill="1" applyBorder="1" applyProtection="1">
      <protection locked="0"/>
    </xf>
    <xf numFmtId="0" fontId="16" fillId="8" borderId="13" xfId="0" applyFont="1" applyFill="1" applyBorder="1" applyProtection="1">
      <protection locked="0"/>
    </xf>
    <xf numFmtId="14" fontId="16" fillId="8" borderId="13" xfId="0" applyNumberFormat="1" applyFont="1" applyFill="1" applyBorder="1" applyProtection="1">
      <protection locked="0"/>
    </xf>
    <xf numFmtId="0" fontId="16" fillId="8" borderId="13" xfId="0" applyFont="1" applyFill="1" applyBorder="1" applyAlignment="1" applyProtection="1">
      <alignment horizontal="center"/>
      <protection locked="0"/>
    </xf>
    <xf numFmtId="4" fontId="16" fillId="8" borderId="13" xfId="0" applyNumberFormat="1" applyFont="1" applyFill="1" applyBorder="1" applyProtection="1">
      <protection locked="0"/>
    </xf>
    <xf numFmtId="0" fontId="16" fillId="10" borderId="9" xfId="0" applyFont="1" applyFill="1" applyBorder="1" applyProtection="1">
      <protection locked="0"/>
    </xf>
    <xf numFmtId="0" fontId="16" fillId="10" borderId="13" xfId="0" applyFont="1" applyFill="1" applyBorder="1" applyProtection="1">
      <protection locked="0"/>
    </xf>
    <xf numFmtId="4" fontId="32" fillId="9" borderId="12" xfId="0" applyNumberFormat="1" applyFont="1" applyFill="1" applyBorder="1"/>
    <xf numFmtId="0" fontId="31" fillId="9" borderId="9" xfId="0" applyFont="1" applyFill="1" applyBorder="1" applyProtection="1">
      <protection locked="0"/>
    </xf>
    <xf numFmtId="0" fontId="16" fillId="9" borderId="9" xfId="0" applyFont="1" applyFill="1" applyBorder="1" applyProtection="1">
      <protection locked="0"/>
    </xf>
    <xf numFmtId="0" fontId="16" fillId="9" borderId="13" xfId="0" applyFont="1" applyFill="1" applyBorder="1" applyProtection="1">
      <protection locked="0"/>
    </xf>
    <xf numFmtId="0" fontId="32" fillId="0" borderId="15" xfId="0" applyFont="1" applyBorder="1"/>
    <xf numFmtId="4" fontId="32" fillId="0" borderId="15" xfId="0" applyNumberFormat="1" applyFont="1" applyBorder="1"/>
    <xf numFmtId="4" fontId="32" fillId="0" borderId="18" xfId="0" applyNumberFormat="1" applyFont="1" applyBorder="1"/>
    <xf numFmtId="0" fontId="25" fillId="9" borderId="9" xfId="0" applyFont="1" applyFill="1" applyBorder="1" applyProtection="1">
      <protection locked="0"/>
    </xf>
    <xf numFmtId="0" fontId="32" fillId="9" borderId="9" xfId="0" applyFont="1" applyFill="1" applyBorder="1" applyProtection="1">
      <protection locked="0"/>
    </xf>
    <xf numFmtId="0" fontId="25" fillId="9" borderId="13" xfId="0" applyFont="1" applyFill="1" applyBorder="1" applyProtection="1">
      <protection locked="0"/>
    </xf>
    <xf numFmtId="0" fontId="12" fillId="8" borderId="9" xfId="0" applyFont="1" applyFill="1" applyBorder="1"/>
    <xf numFmtId="4" fontId="12" fillId="8" borderId="9" xfId="0" applyNumberFormat="1" applyFont="1" applyFill="1" applyBorder="1"/>
    <xf numFmtId="0" fontId="26" fillId="8" borderId="9" xfId="0" applyFont="1" applyFill="1" applyBorder="1" applyAlignment="1">
      <alignment horizontal="center"/>
    </xf>
    <xf numFmtId="4" fontId="26" fillId="8" borderId="9" xfId="0" applyNumberFormat="1" applyFont="1" applyFill="1" applyBorder="1" applyAlignment="1">
      <alignment horizontal="center"/>
    </xf>
    <xf numFmtId="0" fontId="12" fillId="8" borderId="13" xfId="0" applyFont="1" applyFill="1" applyBorder="1"/>
    <xf numFmtId="4" fontId="12" fillId="8" borderId="13" xfId="0" applyNumberFormat="1" applyFont="1" applyFill="1" applyBorder="1"/>
    <xf numFmtId="0" fontId="12" fillId="4" borderId="9" xfId="0" applyFont="1" applyFill="1" applyBorder="1" applyProtection="1">
      <protection locked="0"/>
    </xf>
    <xf numFmtId="4" fontId="12" fillId="4" borderId="9" xfId="0" applyNumberFormat="1" applyFont="1" applyFill="1" applyBorder="1"/>
    <xf numFmtId="0" fontId="12" fillId="4" borderId="9" xfId="0" applyFont="1" applyFill="1" applyBorder="1" applyAlignment="1" applyProtection="1">
      <alignment horizontal="center"/>
      <protection locked="0"/>
    </xf>
    <xf numFmtId="4" fontId="12" fillId="4" borderId="9" xfId="0" applyNumberFormat="1" applyFont="1" applyFill="1" applyBorder="1" applyProtection="1">
      <protection locked="0"/>
    </xf>
    <xf numFmtId="4" fontId="26" fillId="4" borderId="9" xfId="0" applyNumberFormat="1" applyFont="1" applyFill="1" applyBorder="1"/>
    <xf numFmtId="4" fontId="26" fillId="4" borderId="9" xfId="0" applyNumberFormat="1" applyFont="1" applyFill="1" applyBorder="1" applyAlignment="1">
      <alignment horizontal="center"/>
    </xf>
    <xf numFmtId="4" fontId="12" fillId="4" borderId="9" xfId="0" applyNumberFormat="1" applyFont="1" applyFill="1" applyBorder="1" applyAlignment="1" applyProtection="1">
      <alignment horizontal="center"/>
      <protection locked="0"/>
    </xf>
    <xf numFmtId="0" fontId="12" fillId="4" borderId="9" xfId="0" applyFont="1" applyFill="1" applyBorder="1"/>
    <xf numFmtId="4" fontId="26" fillId="4" borderId="9" xfId="0" applyNumberFormat="1" applyFont="1" applyFill="1" applyBorder="1" applyProtection="1">
      <protection locked="0"/>
    </xf>
    <xf numFmtId="4" fontId="26" fillId="4" borderId="9" xfId="0" applyNumberFormat="1" applyFont="1" applyFill="1" applyBorder="1" applyAlignment="1" applyProtection="1">
      <alignment horizontal="center"/>
      <protection locked="0"/>
    </xf>
    <xf numFmtId="4" fontId="12" fillId="4" borderId="9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9" xfId="0" applyFont="1" applyFill="1" applyBorder="1" applyAlignment="1" applyProtection="1">
      <alignment horizontal="left"/>
      <protection locked="0"/>
    </xf>
    <xf numFmtId="0" fontId="26" fillId="4" borderId="9" xfId="0" applyFont="1" applyFill="1" applyBorder="1" applyAlignment="1" applyProtection="1">
      <alignment horizontal="center"/>
      <protection locked="0"/>
    </xf>
    <xf numFmtId="0" fontId="12" fillId="4" borderId="13" xfId="0" applyFont="1" applyFill="1" applyBorder="1" applyProtection="1">
      <protection locked="0"/>
    </xf>
    <xf numFmtId="4" fontId="26" fillId="4" borderId="13" xfId="0" applyNumberFormat="1" applyFont="1" applyFill="1" applyBorder="1" applyProtection="1">
      <protection locked="0"/>
    </xf>
    <xf numFmtId="0" fontId="12" fillId="4" borderId="13" xfId="0" applyFont="1" applyFill="1" applyBorder="1" applyAlignment="1" applyProtection="1">
      <alignment horizontal="center"/>
      <protection locked="0"/>
    </xf>
    <xf numFmtId="4" fontId="26" fillId="10" borderId="9" xfId="0" applyNumberFormat="1" applyFont="1" applyFill="1" applyBorder="1"/>
    <xf numFmtId="4" fontId="12" fillId="10" borderId="9" xfId="0" applyNumberFormat="1" applyFont="1" applyFill="1" applyBorder="1" applyProtection="1">
      <protection locked="0"/>
    </xf>
    <xf numFmtId="4" fontId="26" fillId="10" borderId="13" xfId="0" applyNumberFormat="1" applyFont="1" applyFill="1" applyBorder="1"/>
    <xf numFmtId="0" fontId="24" fillId="0" borderId="3" xfId="0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Protection="1">
      <protection locked="0"/>
    </xf>
    <xf numFmtId="0" fontId="12" fillId="0" borderId="4" xfId="0" applyFont="1" applyBorder="1" applyProtection="1"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12" fillId="9" borderId="0" xfId="0" applyFont="1" applyFill="1" applyProtection="1">
      <protection locked="0"/>
    </xf>
    <xf numFmtId="0" fontId="26" fillId="9" borderId="0" xfId="0" applyFont="1" applyFill="1" applyProtection="1">
      <protection locked="0"/>
    </xf>
    <xf numFmtId="0" fontId="25" fillId="9" borderId="0" xfId="0" applyFont="1" applyFill="1" applyProtection="1">
      <protection locked="0"/>
    </xf>
    <xf numFmtId="0" fontId="38" fillId="8" borderId="0" xfId="0" quotePrefix="1" applyFont="1" applyFill="1" applyBorder="1" applyAlignment="1">
      <alignment horizontal="left"/>
    </xf>
    <xf numFmtId="49" fontId="38" fillId="8" borderId="0" xfId="0" applyNumberFormat="1" applyFont="1" applyFill="1" applyBorder="1"/>
    <xf numFmtId="1" fontId="11" fillId="8" borderId="0" xfId="0" applyNumberFormat="1" applyFont="1" applyFill="1" applyBorder="1"/>
    <xf numFmtId="164" fontId="8" fillId="9" borderId="0" xfId="3" applyNumberFormat="1" applyFont="1" applyFill="1" applyBorder="1"/>
    <xf numFmtId="164" fontId="8" fillId="12" borderId="0" xfId="3" applyNumberFormat="1" applyFont="1" applyFill="1" applyBorder="1" applyAlignment="1">
      <alignment vertical="center"/>
    </xf>
    <xf numFmtId="10" fontId="8" fillId="12" borderId="0" xfId="3" applyNumberFormat="1" applyFont="1" applyFill="1" applyBorder="1" applyAlignment="1">
      <alignment horizontal="center" vertical="center"/>
    </xf>
    <xf numFmtId="4" fontId="12" fillId="8" borderId="9" xfId="0" applyNumberFormat="1" applyFont="1" applyFill="1" applyBorder="1" applyProtection="1">
      <protection locked="0"/>
    </xf>
    <xf numFmtId="4" fontId="26" fillId="8" borderId="9" xfId="0" applyNumberFormat="1" applyFont="1" applyFill="1" applyBorder="1"/>
    <xf numFmtId="4" fontId="26" fillId="8" borderId="9" xfId="0" applyNumberFormat="1" applyFont="1" applyFill="1" applyBorder="1" applyProtection="1">
      <protection locked="0"/>
    </xf>
    <xf numFmtId="4" fontId="26" fillId="8" borderId="13" xfId="0" applyNumberFormat="1" applyFont="1" applyFill="1" applyBorder="1"/>
    <xf numFmtId="0" fontId="16" fillId="0" borderId="0" xfId="0" applyFont="1" applyFill="1" applyProtection="1">
      <protection locked="0"/>
    </xf>
    <xf numFmtId="0" fontId="16" fillId="13" borderId="0" xfId="0" applyFont="1" applyFill="1" applyProtection="1"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39" fillId="0" borderId="10" xfId="0" applyFont="1" applyBorder="1" applyAlignment="1" applyProtection="1">
      <alignment horizontal="center" vertical="center"/>
      <protection locked="0"/>
    </xf>
    <xf numFmtId="0" fontId="16" fillId="0" borderId="8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quotePrefix="1" applyFont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5" xfId="0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8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31" fillId="0" borderId="8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quotePrefix="1" applyFont="1" applyBorder="1" applyAlignment="1">
      <alignment horizontal="left" vertical="center" wrapText="1"/>
    </xf>
    <xf numFmtId="0" fontId="16" fillId="0" borderId="6" xfId="0" quotePrefix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6" fillId="0" borderId="8" xfId="0" applyFont="1" applyBorder="1" applyAlignment="1">
      <alignment wrapText="1"/>
    </xf>
    <xf numFmtId="0" fontId="0" fillId="0" borderId="5" xfId="0" applyBorder="1" applyAlignment="1"/>
    <xf numFmtId="0" fontId="23" fillId="0" borderId="0" xfId="0" applyFont="1" applyAlignment="1" applyProtection="1">
      <alignment horizontal="center"/>
    </xf>
    <xf numFmtId="0" fontId="21" fillId="0" borderId="1" xfId="1" applyFont="1" applyBorder="1" applyAlignment="1" applyProtection="1">
      <alignment horizontal="center" vertical="center"/>
    </xf>
    <xf numFmtId="0" fontId="31" fillId="0" borderId="6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vertical="center" wrapText="1"/>
    </xf>
    <xf numFmtId="0" fontId="21" fillId="0" borderId="8" xfId="1" applyFont="1" applyBorder="1" applyAlignment="1" applyProtection="1">
      <alignment horizontal="center" vertical="center" wrapText="1"/>
    </xf>
    <xf numFmtId="0" fontId="21" fillId="0" borderId="5" xfId="1" applyFont="1" applyBorder="1" applyAlignment="1" applyProtection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31" fillId="0" borderId="8" xfId="0" applyFont="1" applyFill="1" applyBorder="1" applyAlignment="1">
      <alignment wrapText="1"/>
    </xf>
    <xf numFmtId="0" fontId="36" fillId="0" borderId="5" xfId="0" applyFont="1" applyFill="1" applyBorder="1" applyAlignment="1"/>
    <xf numFmtId="0" fontId="21" fillId="0" borderId="5" xfId="1" applyFont="1" applyBorder="1" applyAlignment="1" applyProtection="1">
      <alignment horizontal="center" vertical="center"/>
    </xf>
    <xf numFmtId="0" fontId="16" fillId="4" borderId="8" xfId="0" applyFont="1" applyFill="1" applyBorder="1" applyAlignment="1">
      <alignment wrapText="1"/>
    </xf>
    <xf numFmtId="0" fontId="0" fillId="4" borderId="5" xfId="0" applyFill="1" applyBorder="1" applyAlignment="1"/>
    <xf numFmtId="0" fontId="19" fillId="0" borderId="0" xfId="0" applyFont="1" applyAlignment="1" applyProtection="1">
      <alignment horizontal="center" vertical="center"/>
    </xf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8" borderId="9" xfId="0" applyFont="1" applyFill="1" applyBorder="1" applyAlignment="1">
      <alignment horizontal="center"/>
    </xf>
    <xf numFmtId="0" fontId="29" fillId="0" borderId="0" xfId="0" applyFont="1" applyAlignment="1" applyProtection="1">
      <alignment horizontal="center" vertical="center"/>
    </xf>
    <xf numFmtId="0" fontId="16" fillId="13" borderId="0" xfId="0" applyFont="1" applyFill="1" applyAlignment="1" applyProtection="1">
      <alignment horizontal="center" vertical="center" textRotation="90"/>
      <protection locked="0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41" fillId="4" borderId="20" xfId="0" applyFont="1" applyFill="1" applyBorder="1" applyAlignment="1">
      <alignment horizontal="left" vertical="top"/>
    </xf>
    <xf numFmtId="0" fontId="41" fillId="4" borderId="2" xfId="0" applyFont="1" applyFill="1" applyBorder="1" applyAlignment="1">
      <alignment horizontal="left" vertical="top"/>
    </xf>
    <xf numFmtId="0" fontId="41" fillId="4" borderId="21" xfId="0" applyFont="1" applyFill="1" applyBorder="1" applyAlignment="1">
      <alignment horizontal="left" vertical="top"/>
    </xf>
    <xf numFmtId="0" fontId="41" fillId="4" borderId="22" xfId="0" applyFont="1" applyFill="1" applyBorder="1" applyAlignment="1">
      <alignment horizontal="left" vertical="top"/>
    </xf>
    <xf numFmtId="0" fontId="41" fillId="4" borderId="0" xfId="0" applyFont="1" applyFill="1" applyBorder="1" applyAlignment="1">
      <alignment horizontal="left" vertical="top"/>
    </xf>
    <xf numFmtId="0" fontId="41" fillId="4" borderId="23" xfId="0" applyFont="1" applyFill="1" applyBorder="1" applyAlignment="1">
      <alignment horizontal="left" vertical="top"/>
    </xf>
    <xf numFmtId="0" fontId="41" fillId="4" borderId="24" xfId="0" applyFont="1" applyFill="1" applyBorder="1" applyAlignment="1">
      <alignment horizontal="left" vertical="top"/>
    </xf>
    <xf numFmtId="0" fontId="41" fillId="4" borderId="25" xfId="0" applyFont="1" applyFill="1" applyBorder="1" applyAlignment="1">
      <alignment horizontal="left" vertical="top"/>
    </xf>
    <xf numFmtId="0" fontId="41" fillId="4" borderId="26" xfId="0" applyFont="1" applyFill="1" applyBorder="1" applyAlignment="1">
      <alignment horizontal="left" vertical="top"/>
    </xf>
  </cellXfs>
  <cellStyles count="5">
    <cellStyle name="Lien hypertexte" xfId="1" builtinId="8"/>
    <cellStyle name="Milliers 2" xfId="2"/>
    <cellStyle name="Milliers_DLPM cal marge rd" xfId="3"/>
    <cellStyle name="Normal" xfId="0" builtinId="0"/>
    <cellStyle name="標準_2003Ver1.0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/OG/PFOI/2013/EURO/Feuille%20de%20travail/B%20-%20immobilisations%20incorporelles%20et%20corporel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%20-%20immobilisations%20incorporelles%20et%20corporel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parti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/OG/PFOI/2012/PFOI%202012/PFOI%20Etats%20divers/LIASSE%20%20ARIARY%202012%20AVANT%20L%20ARRIVEE%20CAC%20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/OG/PFOI/2013/MGA/Documents/BAL%20GEN%20AR%20JUILLET%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/OG/PFOI/2012/PFOI%202012/CONSO%202012/LIASSE%20ARIARY%202012%20APRES%20PASSAGE%20CAC%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B1"/>
      <sheetName val="B2"/>
      <sheetName val="B3"/>
      <sheetName val="B4"/>
      <sheetName val="B5"/>
      <sheetName val="B6"/>
      <sheetName val="B7"/>
      <sheetName val="B8"/>
      <sheetName val="B9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B1"/>
      <sheetName val="B2"/>
      <sheetName val="B3"/>
      <sheetName val="B4"/>
      <sheetName val="B5"/>
      <sheetName val="B6"/>
      <sheetName val="B7"/>
      <sheetName val="B8"/>
      <sheetName val="B9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ommaire"/>
      <sheetName val="fiche"/>
    </sheetNames>
    <sheetDataSet>
      <sheetData sheetId="0">
        <row r="16">
          <cell r="C16" t="str">
            <v>LI</v>
          </cell>
        </row>
      </sheetData>
      <sheetData sheetId="1">
        <row r="5">
          <cell r="B5" t="str">
            <v>31 juillet 2013</v>
          </cell>
        </row>
        <row r="10">
          <cell r="B10" t="str">
            <v>PFOI S.A.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ilActif12"/>
      <sheetName val="BilPassif 12"/>
      <sheetName val="SCG 12 ok"/>
      <sheetName val="Tableau Flux de trésorerie ok"/>
      <sheetName val="VARIATION DES ktaux PROPRES 12"/>
      <sheetName val="DétailbilActif 11"/>
      <sheetName val="DétailBilPassif 11"/>
      <sheetName val="Détailres 12 ok "/>
      <sheetName val="ResFisc 12"/>
      <sheetName val="CalculIBS 12 OK"/>
      <sheetName val="REDUCTION 12 IR ok"/>
      <sheetName val="TabAcqImmo 12 ok "/>
      <sheetName val="ImmoDédIBS 12 Ar "/>
      <sheetName val="AcqImmo 12"/>
      <sheetName val="BalImmo 12 OK"/>
      <sheetName val="DOTATION DEC AR 12 "/>
      <sheetName val="Depot et caution OK 12"/>
      <sheetName val="TabProv 12 "/>
      <sheetName val="STOCK 12 OK "/>
      <sheetName val="DétStock 12"/>
      <sheetName val="PROV Stock 12"/>
      <sheetName val="BAL AUX CLIENT AR DEC 12 "/>
      <sheetName val="BAL AUX FRNS AR DEC 12 "/>
      <sheetName val="FNP 12"/>
      <sheetName val="Tiers 11"/>
      <sheetName val="ChgeAvce 12"/>
      <sheetName val="EcConv 31 12 12  (2)"/>
      <sheetName val="bgle12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72">
          <cell r="A272">
            <v>511000</v>
          </cell>
        </row>
        <row r="302">
          <cell r="F302">
            <v>7760885728.2800293</v>
          </cell>
        </row>
        <row r="304">
          <cell r="A304">
            <v>601319</v>
          </cell>
          <cell r="B304" t="str">
            <v>ACHATS THONS IMPORT (ESPAGNE)</v>
          </cell>
          <cell r="C304">
            <v>81425575271.75</v>
          </cell>
          <cell r="D304">
            <v>684470070.23000002</v>
          </cell>
          <cell r="E304">
            <v>80741105201.520004</v>
          </cell>
          <cell r="G304">
            <v>80741105201.520004</v>
          </cell>
        </row>
        <row r="305">
          <cell r="A305">
            <v>601809</v>
          </cell>
          <cell r="B305" t="str">
            <v>ACHATS HUILE ALIMENTAIRE IMPORT</v>
          </cell>
          <cell r="C305">
            <v>627354388.23000002</v>
          </cell>
          <cell r="E305">
            <v>627354388.23000002</v>
          </cell>
          <cell r="G305">
            <v>627354388.23000002</v>
          </cell>
        </row>
        <row r="306">
          <cell r="B306" t="str">
            <v>ACHATS MAT. PREM. &amp; INT 601</v>
          </cell>
          <cell r="C306">
            <v>82052929659.979996</v>
          </cell>
          <cell r="D306">
            <v>684470070.23000002</v>
          </cell>
          <cell r="E306">
            <v>81368459589.75</v>
          </cell>
          <cell r="G306">
            <v>81368459589.75</v>
          </cell>
        </row>
        <row r="307">
          <cell r="G307">
            <v>0</v>
          </cell>
        </row>
        <row r="308">
          <cell r="A308">
            <v>602200</v>
          </cell>
          <cell r="B308" t="str">
            <v>ACHATS MATIERES CONSOMMABLES</v>
          </cell>
          <cell r="C308">
            <v>13899443.789999999</v>
          </cell>
          <cell r="E308">
            <v>13899443.789999999</v>
          </cell>
          <cell r="G308">
            <v>13899443.789999999</v>
          </cell>
        </row>
        <row r="309">
          <cell r="A309">
            <v>602209</v>
          </cell>
          <cell r="B309" t="str">
            <v>ACHATS MATIERES CONS. (IMPORT)</v>
          </cell>
          <cell r="C309">
            <v>106203214.95</v>
          </cell>
          <cell r="D309">
            <v>6130621.2000000002</v>
          </cell>
          <cell r="E309">
            <v>100072593.75</v>
          </cell>
          <cell r="G309">
            <v>100072593.75</v>
          </cell>
        </row>
        <row r="310">
          <cell r="A310">
            <v>602225</v>
          </cell>
          <cell r="B310" t="str">
            <v>GAS OIL ENERGIE</v>
          </cell>
          <cell r="C310">
            <v>489454375.02999997</v>
          </cell>
          <cell r="D310">
            <v>5387980</v>
          </cell>
          <cell r="E310">
            <v>484066395.02999997</v>
          </cell>
          <cell r="G310">
            <v>484066395.02999997</v>
          </cell>
        </row>
        <row r="311">
          <cell r="A311">
            <v>602230</v>
          </cell>
          <cell r="B311" t="str">
            <v>FUEL OIL</v>
          </cell>
          <cell r="C311">
            <v>2582840844</v>
          </cell>
          <cell r="D311">
            <v>112280844</v>
          </cell>
          <cell r="E311">
            <v>2470560000</v>
          </cell>
          <cell r="G311">
            <v>2470560000</v>
          </cell>
        </row>
        <row r="312">
          <cell r="A312">
            <v>602240</v>
          </cell>
          <cell r="B312" t="str">
            <v>HUILE ET GRAISSE</v>
          </cell>
          <cell r="C312">
            <v>21167369.449999999</v>
          </cell>
          <cell r="D312">
            <v>1172639.6000000001</v>
          </cell>
          <cell r="E312">
            <v>19994729.850000001</v>
          </cell>
          <cell r="G312">
            <v>19994729.850000001</v>
          </cell>
        </row>
        <row r="313">
          <cell r="A313">
            <v>602249</v>
          </cell>
          <cell r="B313" t="str">
            <v>HUILE ET GRAISSE (IMPORT)</v>
          </cell>
          <cell r="C313">
            <v>12240421.960000001</v>
          </cell>
          <cell r="E313">
            <v>12240421.960000001</v>
          </cell>
          <cell r="G313">
            <v>12240421.960000001</v>
          </cell>
        </row>
        <row r="314">
          <cell r="A314">
            <v>602260</v>
          </cell>
          <cell r="B314" t="str">
            <v>PRODUITS ENTRETIEN (LOCAL)</v>
          </cell>
          <cell r="C314">
            <v>62053192</v>
          </cell>
          <cell r="E314">
            <v>62053192</v>
          </cell>
          <cell r="G314">
            <v>62053192</v>
          </cell>
        </row>
        <row r="315">
          <cell r="A315">
            <v>602269</v>
          </cell>
          <cell r="B315" t="str">
            <v>PRODUITS ENTRETIEN (IMPORT)</v>
          </cell>
          <cell r="C315">
            <v>71518109.209999993</v>
          </cell>
          <cell r="E315">
            <v>71518109.209999993</v>
          </cell>
          <cell r="G315">
            <v>71518109.209999993</v>
          </cell>
        </row>
        <row r="316">
          <cell r="A316">
            <v>602279</v>
          </cell>
          <cell r="B316" t="str">
            <v>FOURNITURES ATELIER (IMPORT)</v>
          </cell>
          <cell r="C316">
            <v>42814200</v>
          </cell>
          <cell r="E316">
            <v>42814200</v>
          </cell>
          <cell r="G316">
            <v>42814200</v>
          </cell>
        </row>
        <row r="317">
          <cell r="A317">
            <v>602280</v>
          </cell>
          <cell r="B317" t="str">
            <v>ACHAT PIECES DETTACHEES LOCALE</v>
          </cell>
          <cell r="C317">
            <v>196318703.56999999</v>
          </cell>
          <cell r="D317">
            <v>166689.60000000001</v>
          </cell>
          <cell r="E317">
            <v>196152013.97</v>
          </cell>
          <cell r="G317">
            <v>196152013.97</v>
          </cell>
        </row>
        <row r="318">
          <cell r="A318">
            <v>602289</v>
          </cell>
          <cell r="B318" t="str">
            <v>PIECES DE RECHANGES (IMPORT)</v>
          </cell>
          <cell r="C318">
            <v>690198723.00999999</v>
          </cell>
          <cell r="D318">
            <v>90909748</v>
          </cell>
          <cell r="E318">
            <v>599288975.00999999</v>
          </cell>
          <cell r="G318">
            <v>599288975.00999999</v>
          </cell>
        </row>
        <row r="319">
          <cell r="A319">
            <v>602290</v>
          </cell>
          <cell r="B319" t="str">
            <v>FOURNITURES MAGASIN</v>
          </cell>
          <cell r="C319">
            <v>212280322.91</v>
          </cell>
          <cell r="D319">
            <v>42237335</v>
          </cell>
          <cell r="E319">
            <v>170042987.91</v>
          </cell>
          <cell r="G319">
            <v>170042987.91</v>
          </cell>
        </row>
        <row r="320">
          <cell r="A320">
            <v>602295</v>
          </cell>
          <cell r="B320" t="str">
            <v>FOURNITURES DE MAG AUTRES LOCAUX</v>
          </cell>
          <cell r="C320">
            <v>35595132.789999999</v>
          </cell>
          <cell r="D320">
            <v>8588923.4000000004</v>
          </cell>
          <cell r="E320">
            <v>27006209.390000001</v>
          </cell>
          <cell r="G320">
            <v>27006209.390000001</v>
          </cell>
        </row>
        <row r="321">
          <cell r="A321">
            <v>602298</v>
          </cell>
          <cell r="B321" t="str">
            <v>FOURNITURES MAG AUTRES IMPORT</v>
          </cell>
          <cell r="C321">
            <v>63835969.990000002</v>
          </cell>
          <cell r="E321">
            <v>63835969.990000002</v>
          </cell>
          <cell r="G321">
            <v>63835969.990000002</v>
          </cell>
        </row>
        <row r="322">
          <cell r="A322">
            <v>602299</v>
          </cell>
          <cell r="B322" t="str">
            <v>FOURNITURES MAGASIN (IMPORT)</v>
          </cell>
          <cell r="C322">
            <v>124439168.92</v>
          </cell>
          <cell r="E322">
            <v>124439168.92</v>
          </cell>
          <cell r="G322">
            <v>124439168.92</v>
          </cell>
        </row>
        <row r="323">
          <cell r="A323">
            <v>602300</v>
          </cell>
          <cell r="B323" t="str">
            <v>FOURNITURES DE BUREAU</v>
          </cell>
          <cell r="C323">
            <v>141630058.09999999</v>
          </cell>
          <cell r="D323">
            <v>48779892.979999997</v>
          </cell>
          <cell r="E323">
            <v>92850165.120000005</v>
          </cell>
          <cell r="G323">
            <v>92850165.120000005</v>
          </cell>
        </row>
        <row r="324">
          <cell r="A324">
            <v>602329</v>
          </cell>
          <cell r="B324" t="str">
            <v>ACHAT FOURNIT. MAG. DIVERS IMPOR</v>
          </cell>
          <cell r="C324">
            <v>49205003</v>
          </cell>
          <cell r="E324">
            <v>49205003</v>
          </cell>
          <cell r="G324">
            <v>49205003</v>
          </cell>
        </row>
        <row r="325">
          <cell r="A325">
            <v>602509</v>
          </cell>
          <cell r="B325" t="str">
            <v>ACHATS BOITES VIDES NEUTRES</v>
          </cell>
          <cell r="C325">
            <v>1566084064.6400001</v>
          </cell>
          <cell r="E325">
            <v>1566084064.6400001</v>
          </cell>
          <cell r="G325">
            <v>1566084064.6400001</v>
          </cell>
        </row>
        <row r="326">
          <cell r="A326">
            <v>602619</v>
          </cell>
          <cell r="B326" t="str">
            <v>ACHATS EMBALLAGES TOLES</v>
          </cell>
          <cell r="C326">
            <v>2894774542.1700001</v>
          </cell>
          <cell r="D326">
            <v>105076713.62</v>
          </cell>
          <cell r="E326">
            <v>2789697828.5500002</v>
          </cell>
          <cell r="G326">
            <v>2789697828.5500002</v>
          </cell>
        </row>
        <row r="327">
          <cell r="A327">
            <v>602700</v>
          </cell>
          <cell r="B327" t="str">
            <v>ACHAT CARTONS LOCAL</v>
          </cell>
          <cell r="C327">
            <v>2709451002.8800001</v>
          </cell>
          <cell r="D327">
            <v>3722290.48</v>
          </cell>
          <cell r="E327">
            <v>2705728712.4000001</v>
          </cell>
          <cell r="G327">
            <v>2705728712.4000001</v>
          </cell>
        </row>
        <row r="328">
          <cell r="A328">
            <v>602719</v>
          </cell>
          <cell r="B328" t="str">
            <v>ACHATS SACS VIDES (FARINE)</v>
          </cell>
          <cell r="C328">
            <v>57312000</v>
          </cell>
          <cell r="E328">
            <v>57312000</v>
          </cell>
          <cell r="G328">
            <v>57312000</v>
          </cell>
        </row>
        <row r="329">
          <cell r="A329">
            <v>602720</v>
          </cell>
          <cell r="B329" t="str">
            <v>ACHAT FIL A COUDRE</v>
          </cell>
          <cell r="C329">
            <v>627640.80000000005</v>
          </cell>
          <cell r="D329">
            <v>627640.80000000005</v>
          </cell>
          <cell r="G329">
            <v>0</v>
          </cell>
        </row>
        <row r="330">
          <cell r="A330">
            <v>602809</v>
          </cell>
          <cell r="B330" t="str">
            <v>ACHATS ETIQUETTES (IMPORT)</v>
          </cell>
          <cell r="C330">
            <v>610335037.64999998</v>
          </cell>
          <cell r="D330">
            <v>101784923.75</v>
          </cell>
          <cell r="E330">
            <v>508550113.89999998</v>
          </cell>
          <cell r="G330">
            <v>508550113.89999998</v>
          </cell>
        </row>
        <row r="331">
          <cell r="A331">
            <v>602810</v>
          </cell>
          <cell r="B331" t="str">
            <v>ACHAT ETIQUETT.E MARQUAGE CARTON</v>
          </cell>
          <cell r="C331">
            <v>22766469.800000001</v>
          </cell>
          <cell r="E331">
            <v>22766469.800000001</v>
          </cell>
          <cell r="G331">
            <v>22766469.800000001</v>
          </cell>
        </row>
        <row r="332">
          <cell r="A332">
            <v>602919</v>
          </cell>
          <cell r="B332" t="str">
            <v>ACHATS FONDS DE BOITES</v>
          </cell>
          <cell r="C332">
            <v>1839185742.98</v>
          </cell>
          <cell r="E332">
            <v>1839185742.98</v>
          </cell>
          <cell r="G332">
            <v>1839185742.98</v>
          </cell>
        </row>
        <row r="333">
          <cell r="A333">
            <v>602920</v>
          </cell>
          <cell r="B333" t="str">
            <v>ACHATS INTERCALAIRE CARTON LOCAL</v>
          </cell>
          <cell r="C333">
            <v>6602240.04</v>
          </cell>
          <cell r="E333">
            <v>6602240.04</v>
          </cell>
          <cell r="G333">
            <v>6602240.04</v>
          </cell>
        </row>
        <row r="334">
          <cell r="A334">
            <v>602945</v>
          </cell>
          <cell r="B334" t="str">
            <v>ACHATS POCHES LONGE</v>
          </cell>
          <cell r="C334">
            <v>266247157</v>
          </cell>
          <cell r="E334">
            <v>266247157</v>
          </cell>
          <cell r="G334">
            <v>266247157</v>
          </cell>
        </row>
        <row r="335">
          <cell r="A335">
            <v>602949</v>
          </cell>
          <cell r="B335" t="str">
            <v>ACHAT PAUCH (ALUMI) BAGS</v>
          </cell>
          <cell r="C335">
            <v>556178146.19000006</v>
          </cell>
          <cell r="E335">
            <v>556178146.19000006</v>
          </cell>
          <cell r="G335">
            <v>556178146.19000006</v>
          </cell>
        </row>
        <row r="336">
          <cell r="B336" t="str">
            <v>AUTRES APPROVISIONNEMEN 602</v>
          </cell>
          <cell r="C336">
            <v>15445258296.83</v>
          </cell>
          <cell r="D336">
            <v>526866242.43000001</v>
          </cell>
          <cell r="E336">
            <v>14918392054.4</v>
          </cell>
          <cell r="G336">
            <v>14918392054.4</v>
          </cell>
        </row>
        <row r="337">
          <cell r="G337">
            <v>0</v>
          </cell>
        </row>
        <row r="338">
          <cell r="A338">
            <v>603000</v>
          </cell>
          <cell r="B338" t="str">
            <v>VARIATION STOCK MAG ADMINISTRATI</v>
          </cell>
          <cell r="C338">
            <v>16195436</v>
          </cell>
          <cell r="D338">
            <v>14614904</v>
          </cell>
          <cell r="E338">
            <v>1580532</v>
          </cell>
          <cell r="G338">
            <v>1580532</v>
          </cell>
        </row>
        <row r="339">
          <cell r="A339">
            <v>603140</v>
          </cell>
          <cell r="B339" t="str">
            <v>VARIATION DES STOCKS THONS</v>
          </cell>
          <cell r="C339">
            <v>29619257659.23</v>
          </cell>
          <cell r="D339">
            <v>26893775715.23</v>
          </cell>
          <cell r="E339">
            <v>2725481944</v>
          </cell>
          <cell r="G339">
            <v>2725481944</v>
          </cell>
        </row>
        <row r="340">
          <cell r="A340">
            <v>603180</v>
          </cell>
          <cell r="B340" t="str">
            <v>VARIATION DES STOCKS HUILE</v>
          </cell>
          <cell r="C340">
            <v>1840744702.21</v>
          </cell>
          <cell r="D340">
            <v>86672042.890000001</v>
          </cell>
          <cell r="E340">
            <v>1754072659.3199999</v>
          </cell>
          <cell r="G340">
            <v>1754072659.3199999</v>
          </cell>
        </row>
        <row r="341">
          <cell r="A341">
            <v>603210</v>
          </cell>
          <cell r="B341" t="str">
            <v>VARIAT. STOCKS MATIERES CONSOMM</v>
          </cell>
          <cell r="C341">
            <v>91830285.849999994</v>
          </cell>
          <cell r="D341">
            <v>80806039.469999999</v>
          </cell>
          <cell r="E341">
            <v>11024246.380000001</v>
          </cell>
          <cell r="G341">
            <v>11024246.380000001</v>
          </cell>
        </row>
        <row r="342">
          <cell r="A342">
            <v>603230</v>
          </cell>
          <cell r="B342" t="str">
            <v>VAR. STOCKS GAS OIL MAT. ROULANT</v>
          </cell>
          <cell r="C342">
            <v>15627634.24</v>
          </cell>
          <cell r="D342">
            <v>11882036.310000001</v>
          </cell>
          <cell r="E342">
            <v>3745597.93</v>
          </cell>
          <cell r="G342">
            <v>3745597.93</v>
          </cell>
        </row>
        <row r="343">
          <cell r="A343">
            <v>603231</v>
          </cell>
          <cell r="B343" t="str">
            <v>VAR STOCK GAS OIL CHAUDIERE</v>
          </cell>
          <cell r="D343">
            <v>2970942.76</v>
          </cell>
          <cell r="F343">
            <v>2970942.76</v>
          </cell>
          <cell r="G343">
            <v>-2970942.76</v>
          </cell>
        </row>
        <row r="344">
          <cell r="A344">
            <v>603235</v>
          </cell>
          <cell r="B344" t="str">
            <v>VAR. STOCK GAS OIL ENERGIE</v>
          </cell>
          <cell r="C344">
            <v>6237847.5199999996</v>
          </cell>
          <cell r="D344">
            <v>41193183.689999998</v>
          </cell>
          <cell r="F344">
            <v>34955336.170000002</v>
          </cell>
          <cell r="G344">
            <v>-34955336.170000002</v>
          </cell>
        </row>
        <row r="345">
          <cell r="A345">
            <v>603240</v>
          </cell>
          <cell r="B345" t="str">
            <v>VARIATION STOCKS FUEL OIL</v>
          </cell>
          <cell r="C345">
            <v>358696345</v>
          </cell>
          <cell r="D345">
            <v>257260685</v>
          </cell>
          <cell r="E345">
            <v>101435660</v>
          </cell>
          <cell r="G345">
            <v>101435660</v>
          </cell>
        </row>
        <row r="346">
          <cell r="A346">
            <v>603250</v>
          </cell>
          <cell r="B346" t="str">
            <v>VARIAT STOCKS HUILES ET GRAISSE</v>
          </cell>
          <cell r="C346">
            <v>19306292</v>
          </cell>
          <cell r="D346">
            <v>20398389</v>
          </cell>
          <cell r="F346">
            <v>1092097</v>
          </cell>
          <cell r="G346">
            <v>-1092097</v>
          </cell>
        </row>
        <row r="347">
          <cell r="A347">
            <v>603270</v>
          </cell>
          <cell r="B347" t="str">
            <v>VARIAT. STOCKS PRODUITS ENTRETI</v>
          </cell>
          <cell r="C347">
            <v>178206918.40000001</v>
          </cell>
          <cell r="D347">
            <v>51674913.380000003</v>
          </cell>
          <cell r="E347">
            <v>126532005.02</v>
          </cell>
          <cell r="G347">
            <v>126532005.02</v>
          </cell>
        </row>
        <row r="348">
          <cell r="A348">
            <v>603290</v>
          </cell>
          <cell r="B348" t="str">
            <v>VARIAT. STOCKS PIECES DE RECHAN</v>
          </cell>
          <cell r="C348">
            <v>360405880.49000001</v>
          </cell>
          <cell r="D348">
            <v>593014697.29999995</v>
          </cell>
          <cell r="F348">
            <v>232608816.81</v>
          </cell>
          <cell r="G348">
            <v>-232608816.81</v>
          </cell>
        </row>
        <row r="349">
          <cell r="A349">
            <v>603300</v>
          </cell>
          <cell r="B349" t="str">
            <v>VARIAT.STOCKS FOURNIT.MAG.PROD.</v>
          </cell>
          <cell r="C349">
            <v>98271847.219999999</v>
          </cell>
          <cell r="D349">
            <v>58745593.530000001</v>
          </cell>
          <cell r="E349">
            <v>39526253.689999998</v>
          </cell>
          <cell r="G349">
            <v>39526253.689999998</v>
          </cell>
        </row>
        <row r="350">
          <cell r="A350">
            <v>603305</v>
          </cell>
          <cell r="B350" t="str">
            <v>VARIAT.STOCK FOURNIT.MAG. AUTRES</v>
          </cell>
          <cell r="C350">
            <v>30846921.710000001</v>
          </cell>
          <cell r="D350">
            <v>45753229.710000001</v>
          </cell>
          <cell r="F350">
            <v>14906308</v>
          </cell>
          <cell r="G350">
            <v>-14906308</v>
          </cell>
        </row>
        <row r="351">
          <cell r="A351">
            <v>603320</v>
          </cell>
          <cell r="B351" t="str">
            <v>VARIATION STOCK MAGASIN DIVERS</v>
          </cell>
          <cell r="C351">
            <v>25240908</v>
          </cell>
          <cell r="D351">
            <v>83852815</v>
          </cell>
          <cell r="F351">
            <v>58611907</v>
          </cell>
          <cell r="G351">
            <v>-58611907</v>
          </cell>
        </row>
        <row r="352">
          <cell r="A352">
            <v>603509</v>
          </cell>
          <cell r="B352" t="str">
            <v>VARIATION DE STK BTE GD FORMAT</v>
          </cell>
          <cell r="C352">
            <v>537042819.91999996</v>
          </cell>
          <cell r="D352">
            <v>580285848.46000004</v>
          </cell>
          <cell r="F352">
            <v>43243028.539999999</v>
          </cell>
          <cell r="G352">
            <v>-43243028.539999999</v>
          </cell>
        </row>
        <row r="353">
          <cell r="A353">
            <v>603600</v>
          </cell>
          <cell r="B353" t="str">
            <v>VARIATIONS STOCKS TOLES</v>
          </cell>
          <cell r="C353">
            <v>1201310333.74</v>
          </cell>
          <cell r="D353">
            <v>2183039172.73</v>
          </cell>
          <cell r="F353">
            <v>981728838.99000001</v>
          </cell>
          <cell r="G353">
            <v>-981728838.99000001</v>
          </cell>
        </row>
        <row r="354">
          <cell r="A354">
            <v>603700</v>
          </cell>
          <cell r="B354" t="str">
            <v>VARIATION DES STOCKS CARTONS</v>
          </cell>
          <cell r="C354">
            <v>331598538.51999998</v>
          </cell>
          <cell r="D354">
            <v>560186520.26999998</v>
          </cell>
          <cell r="F354">
            <v>228587981.75</v>
          </cell>
          <cell r="G354">
            <v>-228587981.75</v>
          </cell>
        </row>
        <row r="355">
          <cell r="A355">
            <v>603710</v>
          </cell>
          <cell r="B355" t="str">
            <v>VARIATION DES STOCKS SACS VIDES</v>
          </cell>
          <cell r="C355">
            <v>36252350.219999999</v>
          </cell>
          <cell r="D355">
            <v>31051169.219999999</v>
          </cell>
          <cell r="E355">
            <v>5201181</v>
          </cell>
          <cell r="G355">
            <v>5201181</v>
          </cell>
        </row>
        <row r="356">
          <cell r="A356">
            <v>603720</v>
          </cell>
          <cell r="B356" t="str">
            <v>VARIATION STOCK FIL A COUDRE</v>
          </cell>
          <cell r="C356">
            <v>560623</v>
          </cell>
          <cell r="D356">
            <v>529792</v>
          </cell>
          <cell r="E356">
            <v>30831</v>
          </cell>
          <cell r="G356">
            <v>30831</v>
          </cell>
        </row>
        <row r="357">
          <cell r="A357">
            <v>603800</v>
          </cell>
          <cell r="B357" t="str">
            <v>VARIATIONS DES STOCKS ETIQUETTE</v>
          </cell>
          <cell r="C357">
            <v>133247326.66</v>
          </cell>
          <cell r="D357">
            <v>116156990.38</v>
          </cell>
          <cell r="E357">
            <v>17090336.280000001</v>
          </cell>
          <cell r="G357">
            <v>17090336.280000001</v>
          </cell>
        </row>
        <row r="358">
          <cell r="A358">
            <v>603810</v>
          </cell>
          <cell r="B358" t="str">
            <v>VARIATø STOCK MARQUAGE CARTON</v>
          </cell>
          <cell r="C358">
            <v>7110530</v>
          </cell>
          <cell r="D358">
            <v>10479329</v>
          </cell>
          <cell r="F358">
            <v>3368799</v>
          </cell>
          <cell r="G358">
            <v>-3368799</v>
          </cell>
        </row>
        <row r="359">
          <cell r="A359">
            <v>603900</v>
          </cell>
          <cell r="B359" t="str">
            <v>VARIAT. STOCKS FONDS DE BOITES</v>
          </cell>
          <cell r="C359">
            <v>1064575354.4400001</v>
          </cell>
          <cell r="D359">
            <v>978259520.96000004</v>
          </cell>
          <cell r="E359">
            <v>86315833.480000004</v>
          </cell>
          <cell r="G359">
            <v>86315833.480000004</v>
          </cell>
        </row>
        <row r="360">
          <cell r="A360">
            <v>603945</v>
          </cell>
          <cell r="B360" t="str">
            <v>VARIATION STOCKS POCHE LONGE</v>
          </cell>
          <cell r="C360">
            <v>175708260</v>
          </cell>
          <cell r="D360">
            <v>239302116.00999999</v>
          </cell>
          <cell r="F360">
            <v>63593856.009999998</v>
          </cell>
          <cell r="G360">
            <v>-63593856.009999998</v>
          </cell>
        </row>
        <row r="361">
          <cell r="A361">
            <v>603949</v>
          </cell>
          <cell r="B361" t="str">
            <v>VARIATION STOCK PAUCH (ALUMI)</v>
          </cell>
          <cell r="C361">
            <v>714706712.38</v>
          </cell>
          <cell r="D361">
            <v>443589651.37</v>
          </cell>
          <cell r="E361">
            <v>271117061.00999999</v>
          </cell>
          <cell r="G361">
            <v>271117061.00999999</v>
          </cell>
        </row>
        <row r="362">
          <cell r="B362" t="str">
            <v>VAR. STOCKS MAT. PREM. 603</v>
          </cell>
          <cell r="C362">
            <v>36862981526.75</v>
          </cell>
          <cell r="D362">
            <v>33385495297.669998</v>
          </cell>
          <cell r="E362">
            <v>3477486229.0799999</v>
          </cell>
          <cell r="G362">
            <v>3477486229.0799999</v>
          </cell>
        </row>
        <row r="363">
          <cell r="G363">
            <v>0</v>
          </cell>
        </row>
        <row r="364">
          <cell r="A364">
            <v>606100</v>
          </cell>
          <cell r="B364" t="str">
            <v>ACHATS FOURNITURES NON STOCKEES</v>
          </cell>
          <cell r="C364">
            <v>27837079</v>
          </cell>
          <cell r="D364">
            <v>26785959</v>
          </cell>
          <cell r="E364">
            <v>1051120</v>
          </cell>
          <cell r="G364">
            <v>1051120</v>
          </cell>
        </row>
        <row r="365">
          <cell r="A365">
            <v>606110</v>
          </cell>
          <cell r="B365" t="str">
            <v>ELECTRICITE</v>
          </cell>
          <cell r="C365">
            <v>8286322756.3199997</v>
          </cell>
          <cell r="D365">
            <v>4780672738.1999998</v>
          </cell>
          <cell r="E365">
            <v>3505650018.1199999</v>
          </cell>
          <cell r="G365">
            <v>3505650018.1199999</v>
          </cell>
        </row>
        <row r="366">
          <cell r="A366">
            <v>606115</v>
          </cell>
          <cell r="B366" t="str">
            <v>ELECTRICITE LOGEMENTS</v>
          </cell>
          <cell r="C366">
            <v>35052800</v>
          </cell>
          <cell r="D366">
            <v>17600000</v>
          </cell>
          <cell r="E366">
            <v>17452800</v>
          </cell>
          <cell r="G366">
            <v>17452800</v>
          </cell>
        </row>
        <row r="367">
          <cell r="A367">
            <v>606120</v>
          </cell>
          <cell r="B367" t="str">
            <v>EAU</v>
          </cell>
          <cell r="C367">
            <v>549040915.22000003</v>
          </cell>
          <cell r="D367">
            <v>321714030.83999997</v>
          </cell>
          <cell r="E367">
            <v>227326884.38</v>
          </cell>
          <cell r="G367">
            <v>227326884.38</v>
          </cell>
        </row>
        <row r="368">
          <cell r="A368">
            <v>606125</v>
          </cell>
          <cell r="B368" t="str">
            <v>EAU LOGEMENTS</v>
          </cell>
          <cell r="C368">
            <v>3775340</v>
          </cell>
          <cell r="D368">
            <v>2156000</v>
          </cell>
          <cell r="E368">
            <v>1619340</v>
          </cell>
          <cell r="G368">
            <v>1619340</v>
          </cell>
        </row>
        <row r="369">
          <cell r="A369">
            <v>606130</v>
          </cell>
          <cell r="B369" t="str">
            <v>GAZ</v>
          </cell>
          <cell r="C369">
            <v>146960835</v>
          </cell>
          <cell r="E369">
            <v>146960835</v>
          </cell>
          <cell r="G369">
            <v>146960835</v>
          </cell>
        </row>
        <row r="370">
          <cell r="A370">
            <v>606200</v>
          </cell>
          <cell r="B370" t="str">
            <v>ACHATS PRODUITS PETROLIERS NON</v>
          </cell>
          <cell r="C370">
            <v>16072000</v>
          </cell>
          <cell r="E370">
            <v>16072000</v>
          </cell>
          <cell r="G370">
            <v>16072000</v>
          </cell>
        </row>
        <row r="371">
          <cell r="A371">
            <v>606300</v>
          </cell>
          <cell r="B371" t="str">
            <v>FOURNIT. ENTRET. PETIT EQUIPEME</v>
          </cell>
          <cell r="C371">
            <v>17212606.140000001</v>
          </cell>
          <cell r="E371">
            <v>17212606.140000001</v>
          </cell>
          <cell r="G371">
            <v>17212606.140000001</v>
          </cell>
        </row>
        <row r="372">
          <cell r="A372">
            <v>606309</v>
          </cell>
          <cell r="B372" t="str">
            <v>FOURNITURES PETITS EQUIPEMTS IM</v>
          </cell>
          <cell r="C372">
            <v>30993311.780000001</v>
          </cell>
          <cell r="E372">
            <v>30993311.780000001</v>
          </cell>
          <cell r="G372">
            <v>30993311.780000001</v>
          </cell>
        </row>
        <row r="373">
          <cell r="A373">
            <v>606400</v>
          </cell>
          <cell r="B373" t="str">
            <v>FOURNITURES ADMINISTRATIVES</v>
          </cell>
          <cell r="C373">
            <v>19575625</v>
          </cell>
          <cell r="D373">
            <v>72000</v>
          </cell>
          <cell r="E373">
            <v>19503625</v>
          </cell>
          <cell r="G373">
            <v>19503625</v>
          </cell>
        </row>
        <row r="374">
          <cell r="A374">
            <v>606420</v>
          </cell>
          <cell r="B374" t="str">
            <v>FOURNITURE POUR FARINE</v>
          </cell>
          <cell r="C374">
            <v>3960000</v>
          </cell>
          <cell r="E374">
            <v>3960000</v>
          </cell>
          <cell r="G374">
            <v>3960000</v>
          </cell>
        </row>
        <row r="375">
          <cell r="A375">
            <v>606800</v>
          </cell>
          <cell r="B375" t="str">
            <v>ACHATS AUTRES MAT.ET FOURN.NON</v>
          </cell>
          <cell r="C375">
            <v>370699822.38</v>
          </cell>
          <cell r="D375">
            <v>20896395.739999998</v>
          </cell>
          <cell r="E375">
            <v>349803426.63999999</v>
          </cell>
          <cell r="G375">
            <v>349803426.63999999</v>
          </cell>
        </row>
        <row r="376">
          <cell r="A376">
            <v>606820</v>
          </cell>
          <cell r="B376" t="str">
            <v>ACHAT NON STOCKES DOM CADRES</v>
          </cell>
          <cell r="C376">
            <v>624570</v>
          </cell>
          <cell r="E376">
            <v>624570</v>
          </cell>
          <cell r="G376">
            <v>624570</v>
          </cell>
        </row>
        <row r="377">
          <cell r="B377" t="str">
            <v>ACHATS FOURNITURES NON 606</v>
          </cell>
          <cell r="C377">
            <v>9508127660.8400002</v>
          </cell>
          <cell r="D377">
            <v>5169897123.7799997</v>
          </cell>
          <cell r="E377">
            <v>4338230537.0600004</v>
          </cell>
          <cell r="G377">
            <v>4338230537.0600004</v>
          </cell>
        </row>
        <row r="378">
          <cell r="G378">
            <v>0</v>
          </cell>
        </row>
        <row r="379">
          <cell r="A379">
            <v>613100</v>
          </cell>
          <cell r="B379" t="str">
            <v>ENLEVEMENT DES DECHETS</v>
          </cell>
          <cell r="C379">
            <v>24329020</v>
          </cell>
          <cell r="D379">
            <v>329800</v>
          </cell>
          <cell r="E379">
            <v>23999220</v>
          </cell>
          <cell r="G379">
            <v>23999220</v>
          </cell>
        </row>
        <row r="380">
          <cell r="A380">
            <v>613200</v>
          </cell>
          <cell r="B380" t="str">
            <v>LOCATION BUREAUX</v>
          </cell>
          <cell r="C380">
            <v>3720000</v>
          </cell>
          <cell r="E380">
            <v>3720000</v>
          </cell>
          <cell r="G380">
            <v>3720000</v>
          </cell>
        </row>
        <row r="381">
          <cell r="A381">
            <v>613210</v>
          </cell>
          <cell r="B381" t="str">
            <v>LOCATION LOGEMENTS</v>
          </cell>
          <cell r="C381">
            <v>67796189.400000006</v>
          </cell>
          <cell r="D381">
            <v>25884398.399999999</v>
          </cell>
          <cell r="E381">
            <v>41911791</v>
          </cell>
          <cell r="G381">
            <v>41911791</v>
          </cell>
        </row>
        <row r="382">
          <cell r="A382">
            <v>613231</v>
          </cell>
          <cell r="B382" t="str">
            <v>LOCATIONS F.M.C.</v>
          </cell>
          <cell r="C382">
            <v>258066179.72</v>
          </cell>
          <cell r="E382">
            <v>258066179.72</v>
          </cell>
          <cell r="G382">
            <v>258066179.72</v>
          </cell>
        </row>
        <row r="383">
          <cell r="A383">
            <v>613410</v>
          </cell>
          <cell r="B383" t="str">
            <v>LOCATION VOITURES</v>
          </cell>
          <cell r="C383">
            <v>1800380</v>
          </cell>
          <cell r="D383">
            <v>500</v>
          </cell>
          <cell r="E383">
            <v>1799880</v>
          </cell>
          <cell r="G383">
            <v>1799880</v>
          </cell>
        </row>
        <row r="384">
          <cell r="A384">
            <v>613420</v>
          </cell>
          <cell r="B384" t="str">
            <v>LOCATION ENGINS DE MANUTENTION</v>
          </cell>
          <cell r="C384">
            <v>913073852.20000005</v>
          </cell>
          <cell r="D384">
            <v>486872873.73000002</v>
          </cell>
          <cell r="E384">
            <v>426200978.47000003</v>
          </cell>
          <cell r="G384">
            <v>426200978.47000003</v>
          </cell>
        </row>
        <row r="385">
          <cell r="A385">
            <v>613430</v>
          </cell>
          <cell r="B385" t="str">
            <v>AUTRES LOCATIONS</v>
          </cell>
          <cell r="C385">
            <v>81571280.019999996</v>
          </cell>
          <cell r="E385">
            <v>81571280.019999996</v>
          </cell>
          <cell r="G385">
            <v>81571280.019999996</v>
          </cell>
        </row>
        <row r="386">
          <cell r="A386">
            <v>613500</v>
          </cell>
          <cell r="B386" t="str">
            <v>DEBARQUEMENT POCHES</v>
          </cell>
          <cell r="C386">
            <v>2268497.9700000002</v>
          </cell>
          <cell r="E386">
            <v>2268497.9700000002</v>
          </cell>
          <cell r="G386">
            <v>2268497.9700000002</v>
          </cell>
        </row>
        <row r="387">
          <cell r="A387">
            <v>613510</v>
          </cell>
          <cell r="B387" t="str">
            <v>FRAIS DEBARQUEMENT THONS CONGEL</v>
          </cell>
          <cell r="C387">
            <v>247425920.24000001</v>
          </cell>
          <cell r="D387">
            <v>37570122.289999999</v>
          </cell>
          <cell r="E387">
            <v>209855797.94999999</v>
          </cell>
          <cell r="G387">
            <v>209855797.94999999</v>
          </cell>
        </row>
        <row r="388">
          <cell r="A388">
            <v>613520</v>
          </cell>
          <cell r="B388" t="str">
            <v>FRAIS DEBARQUEMENT HUILE</v>
          </cell>
          <cell r="C388">
            <v>27965442.059999999</v>
          </cell>
          <cell r="D388">
            <v>12285754.73</v>
          </cell>
          <cell r="E388">
            <v>15679687.33</v>
          </cell>
          <cell r="G388">
            <v>15679687.33</v>
          </cell>
        </row>
        <row r="389">
          <cell r="A389">
            <v>613530</v>
          </cell>
          <cell r="B389" t="str">
            <v>FRAIS DEBARQUEMENT TOLES</v>
          </cell>
          <cell r="C389">
            <v>16132585.050000001</v>
          </cell>
          <cell r="D389">
            <v>1502397.7</v>
          </cell>
          <cell r="E389">
            <v>14630187.35</v>
          </cell>
          <cell r="G389">
            <v>14630187.35</v>
          </cell>
        </row>
        <row r="390">
          <cell r="A390">
            <v>613545</v>
          </cell>
          <cell r="B390" t="str">
            <v>FRAIS DEBQT POCHES LONGE</v>
          </cell>
          <cell r="C390">
            <v>1024300.66</v>
          </cell>
          <cell r="E390">
            <v>1024300.66</v>
          </cell>
          <cell r="G390">
            <v>1024300.66</v>
          </cell>
        </row>
        <row r="391">
          <cell r="A391">
            <v>613560</v>
          </cell>
          <cell r="B391" t="str">
            <v>FRAIS DEBARQUEMENT BOITES VIDES</v>
          </cell>
          <cell r="C391">
            <v>279542023.89999998</v>
          </cell>
          <cell r="D391">
            <v>11742023.9</v>
          </cell>
          <cell r="E391">
            <v>267800000</v>
          </cell>
          <cell r="G391">
            <v>267800000</v>
          </cell>
        </row>
        <row r="392">
          <cell r="A392">
            <v>613570</v>
          </cell>
          <cell r="B392" t="str">
            <v>FRAIS DEBARQUEMENT FONDS</v>
          </cell>
          <cell r="C392">
            <v>6855130.04</v>
          </cell>
          <cell r="D392">
            <v>2657665.14</v>
          </cell>
          <cell r="E392">
            <v>4197464.9000000004</v>
          </cell>
          <cell r="G392">
            <v>4197464.9000000004</v>
          </cell>
        </row>
        <row r="393">
          <cell r="A393">
            <v>613590</v>
          </cell>
          <cell r="B393" t="str">
            <v>FRAIS DEBARQUEMENT AUTRES MATIE</v>
          </cell>
          <cell r="C393">
            <v>2276486.7799999998</v>
          </cell>
          <cell r="E393">
            <v>2276486.7799999998</v>
          </cell>
          <cell r="G393">
            <v>2276486.7799999998</v>
          </cell>
        </row>
        <row r="394">
          <cell r="A394">
            <v>613610</v>
          </cell>
          <cell r="B394" t="str">
            <v>FRAIS EMBARQUEMENT CONSERVES TH</v>
          </cell>
          <cell r="C394">
            <v>430833999.70999998</v>
          </cell>
          <cell r="D394">
            <v>83647012.510000005</v>
          </cell>
          <cell r="E394">
            <v>347186987.19999999</v>
          </cell>
          <cell r="G394">
            <v>347186987.19999999</v>
          </cell>
        </row>
        <row r="395">
          <cell r="B395" t="str">
            <v>TOTAL LOCATIONS 613</v>
          </cell>
          <cell r="C395">
            <v>2364681287.75</v>
          </cell>
          <cell r="D395">
            <v>662492548.39999998</v>
          </cell>
          <cell r="E395">
            <v>1702188739.3499999</v>
          </cell>
          <cell r="G395">
            <v>1702188739.3499999</v>
          </cell>
        </row>
        <row r="396">
          <cell r="G396">
            <v>0</v>
          </cell>
        </row>
        <row r="397">
          <cell r="A397">
            <v>615110</v>
          </cell>
          <cell r="B397" t="str">
            <v>FRAIS ENTRETIEN ENTREPOT FRIGO.</v>
          </cell>
          <cell r="C397">
            <v>215000</v>
          </cell>
          <cell r="E397">
            <v>215000</v>
          </cell>
          <cell r="G397">
            <v>215000</v>
          </cell>
        </row>
        <row r="398">
          <cell r="A398">
            <v>615130</v>
          </cell>
          <cell r="B398" t="str">
            <v>ENTRETIEN INSTALLATION TELEPHON</v>
          </cell>
          <cell r="C398">
            <v>1740000</v>
          </cell>
          <cell r="E398">
            <v>1740000</v>
          </cell>
          <cell r="G398">
            <v>1740000</v>
          </cell>
        </row>
        <row r="399">
          <cell r="A399">
            <v>615300</v>
          </cell>
          <cell r="B399" t="str">
            <v>FRAIS ENTRETIEN RESEAU FLUIDE</v>
          </cell>
          <cell r="C399">
            <v>4003200</v>
          </cell>
          <cell r="E399">
            <v>4003200</v>
          </cell>
          <cell r="G399">
            <v>4003200</v>
          </cell>
        </row>
        <row r="400">
          <cell r="A400">
            <v>615310</v>
          </cell>
          <cell r="B400" t="str">
            <v>FRAIS ENTRETIEN DIVERS MACHINES</v>
          </cell>
          <cell r="C400">
            <v>3705000</v>
          </cell>
          <cell r="D400">
            <v>595000</v>
          </cell>
          <cell r="E400">
            <v>3110000</v>
          </cell>
          <cell r="G400">
            <v>3110000</v>
          </cell>
        </row>
        <row r="401">
          <cell r="A401">
            <v>615320</v>
          </cell>
          <cell r="B401" t="str">
            <v>FRAIS ENTRETIEN MATERIEL ELECTR</v>
          </cell>
          <cell r="C401">
            <v>47511160</v>
          </cell>
          <cell r="D401">
            <v>285800</v>
          </cell>
          <cell r="E401">
            <v>47225360</v>
          </cell>
          <cell r="G401">
            <v>47225360</v>
          </cell>
        </row>
        <row r="402">
          <cell r="A402">
            <v>615340</v>
          </cell>
          <cell r="B402" t="str">
            <v>FRAIS ENTRETIEN MATERIEL DE BUR</v>
          </cell>
          <cell r="C402">
            <v>14133500</v>
          </cell>
          <cell r="E402">
            <v>14133500</v>
          </cell>
          <cell r="G402">
            <v>14133500</v>
          </cell>
        </row>
        <row r="403">
          <cell r="A403">
            <v>615500</v>
          </cell>
          <cell r="B403" t="str">
            <v>FRAIS ENTRET. MATERIEL DE TRANS</v>
          </cell>
          <cell r="C403">
            <v>6246048</v>
          </cell>
          <cell r="D403">
            <v>80000</v>
          </cell>
          <cell r="E403">
            <v>6166048</v>
          </cell>
          <cell r="G403">
            <v>6166048</v>
          </cell>
        </row>
        <row r="404">
          <cell r="B404" t="str">
            <v>TOTAL ENTRETIEN &amp; REPAR 615</v>
          </cell>
          <cell r="C404">
            <v>77553908</v>
          </cell>
          <cell r="D404">
            <v>960800</v>
          </cell>
          <cell r="E404">
            <v>76593108</v>
          </cell>
          <cell r="G404">
            <v>76593108</v>
          </cell>
        </row>
        <row r="405">
          <cell r="G405">
            <v>0</v>
          </cell>
        </row>
        <row r="406">
          <cell r="A406">
            <v>616100</v>
          </cell>
          <cell r="B406" t="str">
            <v>ASSURANCE GLOGAL DOMMAGE</v>
          </cell>
          <cell r="C406">
            <v>148655504</v>
          </cell>
          <cell r="D406">
            <v>26785959</v>
          </cell>
          <cell r="E406">
            <v>121869545</v>
          </cell>
          <cell r="G406">
            <v>121869545</v>
          </cell>
        </row>
        <row r="407">
          <cell r="A407">
            <v>616330</v>
          </cell>
          <cell r="B407" t="str">
            <v>ASSURANCES RESPOSABILITE CIVILE</v>
          </cell>
          <cell r="C407">
            <v>17942023.989999998</v>
          </cell>
          <cell r="E407">
            <v>17942023.989999998</v>
          </cell>
          <cell r="G407">
            <v>17942023.989999998</v>
          </cell>
        </row>
        <row r="408">
          <cell r="A408">
            <v>616400</v>
          </cell>
          <cell r="B408" t="str">
            <v>ASSURANCES FLOTTE MATERIEL ROUL</v>
          </cell>
          <cell r="C408">
            <v>22732552.859999999</v>
          </cell>
          <cell r="D408">
            <v>1895402.36</v>
          </cell>
          <cell r="E408">
            <v>20837150.5</v>
          </cell>
          <cell r="G408">
            <v>20837150.5</v>
          </cell>
        </row>
        <row r="409">
          <cell r="A409">
            <v>616430</v>
          </cell>
          <cell r="B409" t="str">
            <v>ASSURANCES SANTE CADRES</v>
          </cell>
          <cell r="C409">
            <v>7126222.8600000003</v>
          </cell>
          <cell r="E409">
            <v>7126222.8600000003</v>
          </cell>
          <cell r="G409">
            <v>7126222.8600000003</v>
          </cell>
        </row>
        <row r="410">
          <cell r="B410" t="str">
            <v>TOTAL PRIMES D'ASSURANC 616</v>
          </cell>
          <cell r="C410">
            <v>196456303.71000001</v>
          </cell>
          <cell r="D410">
            <v>28681361.359999999</v>
          </cell>
          <cell r="E410">
            <v>167774942.34999999</v>
          </cell>
          <cell r="G410">
            <v>167774942.34999999</v>
          </cell>
        </row>
        <row r="411">
          <cell r="G411">
            <v>0</v>
          </cell>
        </row>
        <row r="412">
          <cell r="A412">
            <v>617000</v>
          </cell>
          <cell r="B412" t="str">
            <v>ETUDES ET RECHERCHES</v>
          </cell>
          <cell r="C412">
            <v>43085300</v>
          </cell>
          <cell r="D412">
            <v>7551800</v>
          </cell>
          <cell r="E412">
            <v>35533500</v>
          </cell>
          <cell r="G412">
            <v>35533500</v>
          </cell>
        </row>
        <row r="413">
          <cell r="B413" t="str">
            <v>TOTAL ETUDES &amp; RECHERCH 617</v>
          </cell>
          <cell r="C413">
            <v>43085300</v>
          </cell>
          <cell r="D413">
            <v>7551800</v>
          </cell>
          <cell r="E413">
            <v>35533500</v>
          </cell>
          <cell r="G413">
            <v>35533500</v>
          </cell>
        </row>
        <row r="414">
          <cell r="G414">
            <v>0</v>
          </cell>
        </row>
        <row r="415">
          <cell r="A415">
            <v>618100</v>
          </cell>
          <cell r="B415" t="str">
            <v>DOCUMENTATION GENERALE</v>
          </cell>
          <cell r="C415">
            <v>54000</v>
          </cell>
          <cell r="E415">
            <v>54000</v>
          </cell>
          <cell r="G415">
            <v>54000</v>
          </cell>
        </row>
        <row r="416">
          <cell r="B416" t="str">
            <v>TOTAL DIVERS SERVICES E 618</v>
          </cell>
          <cell r="C416">
            <v>54000</v>
          </cell>
          <cell r="E416">
            <v>54000</v>
          </cell>
          <cell r="G416">
            <v>54000</v>
          </cell>
        </row>
        <row r="417">
          <cell r="G417">
            <v>0</v>
          </cell>
        </row>
        <row r="418">
          <cell r="A418">
            <v>622400</v>
          </cell>
          <cell r="B418" t="str">
            <v>REMUNERATIONS TRANSIT CONSERVES</v>
          </cell>
          <cell r="C418">
            <v>87651054.069999993</v>
          </cell>
          <cell r="D418">
            <v>19282718.5</v>
          </cell>
          <cell r="E418">
            <v>68368335.569999993</v>
          </cell>
          <cell r="G418">
            <v>68368335.569999993</v>
          </cell>
        </row>
        <row r="419">
          <cell r="A419">
            <v>622420</v>
          </cell>
          <cell r="B419" t="str">
            <v>REMUNERATIONS TRANSIT CARTONS</v>
          </cell>
          <cell r="C419">
            <v>1007000</v>
          </cell>
          <cell r="E419">
            <v>1007000</v>
          </cell>
          <cell r="G419">
            <v>1007000</v>
          </cell>
        </row>
        <row r="420">
          <cell r="A420">
            <v>622430</v>
          </cell>
          <cell r="B420" t="str">
            <v>REMUNERATIONS TRANSIT FER BLANC</v>
          </cell>
          <cell r="C420">
            <v>4827565.0999999996</v>
          </cell>
          <cell r="D420">
            <v>485309.55</v>
          </cell>
          <cell r="E420">
            <v>4342255.55</v>
          </cell>
          <cell r="G420">
            <v>4342255.55</v>
          </cell>
        </row>
        <row r="421">
          <cell r="A421">
            <v>622440</v>
          </cell>
          <cell r="B421" t="str">
            <v>REMUNERATIONS TRANSIT THONS</v>
          </cell>
          <cell r="C421">
            <v>16575186.24</v>
          </cell>
          <cell r="E421">
            <v>16575186.24</v>
          </cell>
          <cell r="G421">
            <v>16575186.24</v>
          </cell>
        </row>
        <row r="422">
          <cell r="A422">
            <v>622450</v>
          </cell>
          <cell r="B422" t="str">
            <v>REMUNERATIONS TRANSIT FONDS</v>
          </cell>
          <cell r="C422">
            <v>1993853.98</v>
          </cell>
          <cell r="D422">
            <v>174538.33</v>
          </cell>
          <cell r="E422">
            <v>1819315.65</v>
          </cell>
          <cell r="G422">
            <v>1819315.65</v>
          </cell>
        </row>
        <row r="423">
          <cell r="A423">
            <v>622460</v>
          </cell>
          <cell r="B423" t="str">
            <v>REMUNERATIONS TRANSIT BOITES VI</v>
          </cell>
          <cell r="C423">
            <v>3045537.6</v>
          </cell>
          <cell r="D423">
            <v>223337.60000000001</v>
          </cell>
          <cell r="E423">
            <v>2822200</v>
          </cell>
          <cell r="G423">
            <v>2822200</v>
          </cell>
        </row>
        <row r="424">
          <cell r="A424">
            <v>622470</v>
          </cell>
          <cell r="B424" t="str">
            <v>REMUNERATIONS TRANSIT SACS FARI</v>
          </cell>
          <cell r="C424">
            <v>2350576.7999999998</v>
          </cell>
          <cell r="E424">
            <v>2350576.7999999998</v>
          </cell>
          <cell r="G424">
            <v>2350576.7999999998</v>
          </cell>
        </row>
        <row r="425">
          <cell r="A425">
            <v>622480</v>
          </cell>
          <cell r="B425" t="str">
            <v>REMUNERATIONS TRANSIT HUILE</v>
          </cell>
          <cell r="C425">
            <v>5856455.8300000001</v>
          </cell>
          <cell r="D425">
            <v>853161.48</v>
          </cell>
          <cell r="E425">
            <v>5003294.3499999996</v>
          </cell>
          <cell r="G425">
            <v>5003294.3499999996</v>
          </cell>
        </row>
        <row r="426">
          <cell r="A426">
            <v>622490</v>
          </cell>
          <cell r="B426" t="str">
            <v>REMUNERATIONS TRANSIT ETIQUETTE</v>
          </cell>
          <cell r="C426">
            <v>1290300</v>
          </cell>
          <cell r="E426">
            <v>1290300</v>
          </cell>
          <cell r="G426">
            <v>1290300</v>
          </cell>
        </row>
        <row r="427">
          <cell r="A427">
            <v>622500</v>
          </cell>
          <cell r="B427" t="str">
            <v>HEURES SUPPLEMENTAIRES DOUANE</v>
          </cell>
          <cell r="C427">
            <v>35005470</v>
          </cell>
          <cell r="E427">
            <v>35005470</v>
          </cell>
          <cell r="G427">
            <v>35005470</v>
          </cell>
        </row>
        <row r="428">
          <cell r="A428">
            <v>622510</v>
          </cell>
          <cell r="B428" t="str">
            <v>REMUNERATION TRANSIT POCHES</v>
          </cell>
          <cell r="C428">
            <v>424116.65</v>
          </cell>
          <cell r="E428">
            <v>424116.65</v>
          </cell>
          <cell r="G428">
            <v>424116.65</v>
          </cell>
        </row>
        <row r="429">
          <cell r="A429">
            <v>622520</v>
          </cell>
          <cell r="B429" t="str">
            <v>REMUNERATION TRANSIT FILM</v>
          </cell>
          <cell r="C429">
            <v>1662570</v>
          </cell>
          <cell r="E429">
            <v>1662570</v>
          </cell>
          <cell r="G429">
            <v>1662570</v>
          </cell>
        </row>
        <row r="430">
          <cell r="A430">
            <v>622530</v>
          </cell>
          <cell r="B430" t="str">
            <v>REMUNERATION TRANSIT PIECES DETA</v>
          </cell>
          <cell r="C430">
            <v>16467517.41</v>
          </cell>
          <cell r="D430">
            <v>518514.95</v>
          </cell>
          <cell r="E430">
            <v>15949002.460000001</v>
          </cell>
          <cell r="G430">
            <v>15949002.460000001</v>
          </cell>
        </row>
        <row r="431">
          <cell r="A431">
            <v>622540</v>
          </cell>
          <cell r="B431" t="str">
            <v>REMUNERATø TRANSIT PRODUITS ENTR</v>
          </cell>
          <cell r="C431">
            <v>223000</v>
          </cell>
          <cell r="E431">
            <v>223000</v>
          </cell>
          <cell r="G431">
            <v>223000</v>
          </cell>
        </row>
        <row r="432">
          <cell r="A432">
            <v>622545</v>
          </cell>
          <cell r="B432" t="str">
            <v>REMUNERATøTRANSIT POCHES LONGE</v>
          </cell>
          <cell r="C432">
            <v>467651.22</v>
          </cell>
          <cell r="E432">
            <v>467651.22</v>
          </cell>
          <cell r="G432">
            <v>467651.22</v>
          </cell>
        </row>
        <row r="433">
          <cell r="A433">
            <v>622560</v>
          </cell>
          <cell r="B433" t="str">
            <v>HONORAIRE SCAC</v>
          </cell>
          <cell r="C433">
            <v>6257967.9800000004</v>
          </cell>
          <cell r="E433">
            <v>6257967.9800000004</v>
          </cell>
          <cell r="G433">
            <v>6257967.9800000004</v>
          </cell>
        </row>
        <row r="434">
          <cell r="A434">
            <v>622600</v>
          </cell>
          <cell r="B434" t="str">
            <v>HONORAIRES</v>
          </cell>
          <cell r="C434">
            <v>391616350.97000003</v>
          </cell>
          <cell r="D434">
            <v>166688484.05000001</v>
          </cell>
          <cell r="E434">
            <v>224927866.91999999</v>
          </cell>
          <cell r="G434">
            <v>224927866.91999999</v>
          </cell>
        </row>
        <row r="435">
          <cell r="A435">
            <v>622601</v>
          </cell>
          <cell r="B435" t="str">
            <v>HONORAIRES CCO</v>
          </cell>
          <cell r="C435">
            <v>1345138317.51</v>
          </cell>
          <cell r="D435">
            <v>701434079.23000002</v>
          </cell>
          <cell r="E435">
            <v>643704238.27999997</v>
          </cell>
          <cell r="G435">
            <v>643704238.27999997</v>
          </cell>
        </row>
        <row r="436">
          <cell r="A436">
            <v>622850</v>
          </cell>
          <cell r="B436" t="str">
            <v>FRAIS DE SURVEILLANCE</v>
          </cell>
          <cell r="C436">
            <v>199631860</v>
          </cell>
          <cell r="D436">
            <v>1118000</v>
          </cell>
          <cell r="E436">
            <v>198513860</v>
          </cell>
          <cell r="G436">
            <v>198513860</v>
          </cell>
        </row>
        <row r="437">
          <cell r="B437" t="str">
            <v>TOTAL HONORAIRES 622</v>
          </cell>
          <cell r="C437">
            <v>2121492351.3599999</v>
          </cell>
          <cell r="D437">
            <v>890778143.69000006</v>
          </cell>
          <cell r="E437">
            <v>1230714207.6700001</v>
          </cell>
          <cell r="G437">
            <v>1230714207.6700001</v>
          </cell>
        </row>
        <row r="438">
          <cell r="G438">
            <v>0</v>
          </cell>
        </row>
        <row r="439">
          <cell r="A439">
            <v>623100</v>
          </cell>
          <cell r="B439" t="str">
            <v>ANNONCES ET INSERTIONS</v>
          </cell>
          <cell r="C439">
            <v>674000</v>
          </cell>
          <cell r="E439">
            <v>674000</v>
          </cell>
          <cell r="G439">
            <v>674000</v>
          </cell>
        </row>
        <row r="440">
          <cell r="A440">
            <v>623200</v>
          </cell>
          <cell r="B440" t="str">
            <v>ECHANTILLONS</v>
          </cell>
          <cell r="C440">
            <v>859968</v>
          </cell>
          <cell r="E440">
            <v>859968</v>
          </cell>
          <cell r="G440">
            <v>859968</v>
          </cell>
        </row>
        <row r="441">
          <cell r="A441">
            <v>623400</v>
          </cell>
          <cell r="B441" t="str">
            <v>CADEAUX A LA CLIENTELE</v>
          </cell>
          <cell r="C441">
            <v>20000</v>
          </cell>
          <cell r="E441">
            <v>20000</v>
          </cell>
          <cell r="G441">
            <v>20000</v>
          </cell>
        </row>
        <row r="442">
          <cell r="A442">
            <v>623800</v>
          </cell>
          <cell r="B442" t="str">
            <v>DIVERS SERVICES EXTERIEURS</v>
          </cell>
          <cell r="C442">
            <v>312296960.37</v>
          </cell>
          <cell r="D442">
            <v>81834049.980000004</v>
          </cell>
          <cell r="E442">
            <v>230462910.38999999</v>
          </cell>
          <cell r="G442">
            <v>230462910.38999999</v>
          </cell>
        </row>
        <row r="443">
          <cell r="B443" t="str">
            <v>TOTAL PUBLICITE, PUBLIC 623</v>
          </cell>
          <cell r="C443">
            <v>313850928.37</v>
          </cell>
          <cell r="D443">
            <v>81834049.980000004</v>
          </cell>
          <cell r="E443">
            <v>232016878.38999999</v>
          </cell>
          <cell r="G443">
            <v>232016878.38999999</v>
          </cell>
        </row>
        <row r="444">
          <cell r="G444">
            <v>0</v>
          </cell>
        </row>
        <row r="445">
          <cell r="A445">
            <v>624100</v>
          </cell>
          <cell r="B445" t="str">
            <v>FRET ET TRANSPORT SUR ACHATS</v>
          </cell>
          <cell r="C445">
            <v>7408781.2599999998</v>
          </cell>
          <cell r="E445">
            <v>7408781.2599999998</v>
          </cell>
          <cell r="G445">
            <v>7408781.2599999998</v>
          </cell>
        </row>
        <row r="446">
          <cell r="A446">
            <v>624210</v>
          </cell>
          <cell r="B446" t="str">
            <v>TRANSPORT SUR VENTES CONSERVES</v>
          </cell>
          <cell r="C446">
            <v>33011046</v>
          </cell>
          <cell r="E446">
            <v>33011046</v>
          </cell>
          <cell r="G446">
            <v>33011046</v>
          </cell>
        </row>
        <row r="447">
          <cell r="A447">
            <v>624400</v>
          </cell>
          <cell r="B447" t="str">
            <v>TRANSPORT ADMINISTRATIF</v>
          </cell>
          <cell r="C447">
            <v>39198437.170000002</v>
          </cell>
          <cell r="D447">
            <v>968830</v>
          </cell>
          <cell r="E447">
            <v>38229607.170000002</v>
          </cell>
          <cell r="G447">
            <v>38229607.170000002</v>
          </cell>
        </row>
        <row r="448">
          <cell r="A448">
            <v>624410</v>
          </cell>
          <cell r="B448" t="str">
            <v>TRANSPORT COLLECTIF DU PERSONNE</v>
          </cell>
          <cell r="C448">
            <v>447492732</v>
          </cell>
          <cell r="D448">
            <v>130415872</v>
          </cell>
          <cell r="E448">
            <v>317076860</v>
          </cell>
          <cell r="G448">
            <v>317076860</v>
          </cell>
        </row>
        <row r="449">
          <cell r="A449">
            <v>624420</v>
          </cell>
          <cell r="B449" t="str">
            <v>DEPLACEMENT EN VILLE (TAXI)</v>
          </cell>
          <cell r="C449">
            <v>2348600</v>
          </cell>
          <cell r="E449">
            <v>2348600</v>
          </cell>
          <cell r="G449">
            <v>2348600</v>
          </cell>
        </row>
        <row r="450">
          <cell r="A450">
            <v>624430</v>
          </cell>
          <cell r="B450" t="str">
            <v>TRANSP THON FRIGO/USINE</v>
          </cell>
          <cell r="C450">
            <v>24440000</v>
          </cell>
          <cell r="E450">
            <v>24440000</v>
          </cell>
          <cell r="G450">
            <v>24440000</v>
          </cell>
        </row>
        <row r="451">
          <cell r="A451">
            <v>624440</v>
          </cell>
          <cell r="B451" t="str">
            <v>TRANSPORT NON ADMINISTRATIFS</v>
          </cell>
          <cell r="C451">
            <v>57273781.530000001</v>
          </cell>
          <cell r="D451">
            <v>1280524</v>
          </cell>
          <cell r="E451">
            <v>55993257.530000001</v>
          </cell>
          <cell r="G451">
            <v>55993257.530000001</v>
          </cell>
        </row>
        <row r="452">
          <cell r="B452" t="str">
            <v>TOTAL FRAIS DE TRANSPOR 624</v>
          </cell>
          <cell r="C452">
            <v>611173377.96000004</v>
          </cell>
          <cell r="D452">
            <v>132665226</v>
          </cell>
          <cell r="E452">
            <v>478508151.95999998</v>
          </cell>
          <cell r="G452">
            <v>478508151.95999998</v>
          </cell>
        </row>
        <row r="453">
          <cell r="G453">
            <v>0</v>
          </cell>
        </row>
        <row r="454">
          <cell r="A454">
            <v>625100</v>
          </cell>
          <cell r="B454" t="str">
            <v>VOYAGES ET DEPLACEMENTS</v>
          </cell>
          <cell r="C454">
            <v>24331916.219999999</v>
          </cell>
          <cell r="D454">
            <v>4627000</v>
          </cell>
          <cell r="E454">
            <v>19704916.219999999</v>
          </cell>
          <cell r="G454">
            <v>19704916.219999999</v>
          </cell>
        </row>
        <row r="455">
          <cell r="A455">
            <v>625200</v>
          </cell>
          <cell r="B455" t="str">
            <v>DEPLACEMENT DU PERSONNEL ETRANG</v>
          </cell>
          <cell r="C455">
            <v>53272801.619999997</v>
          </cell>
          <cell r="D455">
            <v>287600</v>
          </cell>
          <cell r="E455">
            <v>52985201.619999997</v>
          </cell>
          <cell r="G455">
            <v>52985201.619999997</v>
          </cell>
        </row>
        <row r="456">
          <cell r="A456">
            <v>625600</v>
          </cell>
          <cell r="B456" t="str">
            <v>MISSION</v>
          </cell>
          <cell r="C456">
            <v>117948773.8</v>
          </cell>
          <cell r="D456">
            <v>4149959.22</v>
          </cell>
          <cell r="E456">
            <v>113798814.58</v>
          </cell>
          <cell r="G456">
            <v>113798814.58</v>
          </cell>
        </row>
        <row r="457">
          <cell r="A457">
            <v>625700</v>
          </cell>
          <cell r="B457" t="str">
            <v>RECEPTION</v>
          </cell>
          <cell r="C457">
            <v>42797536.289999999</v>
          </cell>
          <cell r="D457">
            <v>4831900</v>
          </cell>
          <cell r="E457">
            <v>37965636.289999999</v>
          </cell>
          <cell r="G457">
            <v>37965636.289999999</v>
          </cell>
        </row>
        <row r="458">
          <cell r="B458" t="str">
            <v>TOTAL DEPLACT, MISSION, 625</v>
          </cell>
          <cell r="C458">
            <v>238351027.93000001</v>
          </cell>
          <cell r="D458">
            <v>13896459.220000001</v>
          </cell>
          <cell r="E458">
            <v>224454568.71000001</v>
          </cell>
          <cell r="G458">
            <v>224454568.71000001</v>
          </cell>
        </row>
        <row r="459">
          <cell r="G459">
            <v>0</v>
          </cell>
        </row>
        <row r="460">
          <cell r="A460">
            <v>626000</v>
          </cell>
          <cell r="B460" t="str">
            <v>FRAIS POSTAUX ET DE TELECOMMUNI</v>
          </cell>
          <cell r="C460">
            <v>221501450.19999999</v>
          </cell>
          <cell r="D460">
            <v>125873893</v>
          </cell>
          <cell r="E460">
            <v>95627557.200000003</v>
          </cell>
          <cell r="G460">
            <v>95627557.200000003</v>
          </cell>
        </row>
        <row r="461">
          <cell r="A461">
            <v>626100</v>
          </cell>
          <cell r="B461" t="str">
            <v>AFFRANCHISSEMENT</v>
          </cell>
          <cell r="C461">
            <v>350400</v>
          </cell>
          <cell r="E461">
            <v>350400</v>
          </cell>
          <cell r="G461">
            <v>350400</v>
          </cell>
        </row>
        <row r="462">
          <cell r="B462" t="str">
            <v>POSTES &amp; TELECOMMUNICAT 626</v>
          </cell>
          <cell r="C462">
            <v>221851850.19999999</v>
          </cell>
          <cell r="D462">
            <v>125873893</v>
          </cell>
          <cell r="E462">
            <v>95977957.200000003</v>
          </cell>
          <cell r="G462">
            <v>95977957.200000003</v>
          </cell>
        </row>
        <row r="463">
          <cell r="G463">
            <v>0</v>
          </cell>
        </row>
        <row r="464">
          <cell r="A464">
            <v>627400</v>
          </cell>
          <cell r="B464" t="str">
            <v>FRAIS DE VIREMENT</v>
          </cell>
          <cell r="C464">
            <v>16089882.720000001</v>
          </cell>
          <cell r="D464">
            <v>1595864.22</v>
          </cell>
          <cell r="E464">
            <v>14494018.5</v>
          </cell>
          <cell r="G464">
            <v>14494018.5</v>
          </cell>
        </row>
        <row r="465">
          <cell r="A465">
            <v>627800</v>
          </cell>
          <cell r="B465" t="str">
            <v>COMMISSIONS</v>
          </cell>
          <cell r="C465">
            <v>143344687.68000001</v>
          </cell>
          <cell r="D465">
            <v>22774239.329999998</v>
          </cell>
          <cell r="E465">
            <v>120570448.34999999</v>
          </cell>
          <cell r="G465">
            <v>120570448.34999999</v>
          </cell>
        </row>
        <row r="466">
          <cell r="B466" t="str">
            <v>TOTAL SERVICES BANCAIRE 627</v>
          </cell>
          <cell r="C466">
            <v>159434570.40000001</v>
          </cell>
          <cell r="D466">
            <v>24370103.550000001</v>
          </cell>
          <cell r="E466">
            <v>135064466.84999999</v>
          </cell>
          <cell r="G466">
            <v>135064466.84999999</v>
          </cell>
        </row>
        <row r="467">
          <cell r="G467">
            <v>0</v>
          </cell>
        </row>
        <row r="468">
          <cell r="A468">
            <v>628100</v>
          </cell>
          <cell r="B468" t="str">
            <v>COTISATIONS ET CONCOURS DIVERS</v>
          </cell>
          <cell r="C468">
            <v>2469320</v>
          </cell>
          <cell r="E468">
            <v>2469320</v>
          </cell>
          <cell r="G468">
            <v>2469320</v>
          </cell>
        </row>
        <row r="469">
          <cell r="A469">
            <v>628107</v>
          </cell>
          <cell r="B469" t="str">
            <v>ASSISTANCE TOG</v>
          </cell>
          <cell r="C469">
            <v>1052325263.4400001</v>
          </cell>
          <cell r="D469">
            <v>608657849.47000003</v>
          </cell>
          <cell r="E469">
            <v>443667413.97000003</v>
          </cell>
          <cell r="G469">
            <v>443667413.97000003</v>
          </cell>
        </row>
        <row r="470">
          <cell r="B470" t="str">
            <v>TOTAL AUTRES SERVICES E 628</v>
          </cell>
          <cell r="C470">
            <v>1054794583.4400001</v>
          </cell>
          <cell r="D470">
            <v>608657849.47000003</v>
          </cell>
          <cell r="E470">
            <v>446136733.97000003</v>
          </cell>
          <cell r="G470">
            <v>446136733.97000003</v>
          </cell>
        </row>
        <row r="471">
          <cell r="G471">
            <v>0</v>
          </cell>
        </row>
        <row r="472">
          <cell r="A472">
            <v>631101</v>
          </cell>
          <cell r="B472" t="str">
            <v>IRSA PERSONNEL OCCASIONNEL</v>
          </cell>
          <cell r="C472">
            <v>8197777.3300000001</v>
          </cell>
          <cell r="E472">
            <v>8197777.3300000001</v>
          </cell>
          <cell r="G472">
            <v>8197777.3300000001</v>
          </cell>
        </row>
        <row r="473">
          <cell r="B473" t="str">
            <v>TAXES &amp; IMPOTS DIRECTS 631</v>
          </cell>
          <cell r="C473">
            <v>8197777.3300000001</v>
          </cell>
          <cell r="E473">
            <v>8197777.3300000001</v>
          </cell>
          <cell r="G473">
            <v>8197777.3300000001</v>
          </cell>
        </row>
        <row r="474">
          <cell r="G474">
            <v>0</v>
          </cell>
        </row>
        <row r="475">
          <cell r="A475">
            <v>632310</v>
          </cell>
          <cell r="B475" t="str">
            <v>PEAGE DOUANE EXPORT PRODUIT FINI</v>
          </cell>
          <cell r="C475">
            <v>5534342.5999999996</v>
          </cell>
          <cell r="E475">
            <v>5534342.5999999996</v>
          </cell>
          <cell r="G475">
            <v>5534342.5999999996</v>
          </cell>
        </row>
        <row r="476">
          <cell r="A476">
            <v>632330</v>
          </cell>
          <cell r="B476" t="str">
            <v>PEAGE DOUANE AUTRES</v>
          </cell>
          <cell r="C476">
            <v>1562837</v>
          </cell>
          <cell r="E476">
            <v>1562837</v>
          </cell>
          <cell r="G476">
            <v>1562837</v>
          </cell>
        </row>
        <row r="477">
          <cell r="B477" t="str">
            <v>TOTAL PEAGES DOUANES 632</v>
          </cell>
          <cell r="C477">
            <v>7097179.5999999996</v>
          </cell>
          <cell r="E477">
            <v>7097179.5999999996</v>
          </cell>
          <cell r="G477">
            <v>7097179.5999999996</v>
          </cell>
        </row>
        <row r="478">
          <cell r="G478">
            <v>0</v>
          </cell>
        </row>
        <row r="479">
          <cell r="A479">
            <v>633110</v>
          </cell>
          <cell r="B479" t="str">
            <v>DROITS D'ENREGISTREMENT</v>
          </cell>
          <cell r="C479">
            <v>27000</v>
          </cell>
          <cell r="E479">
            <v>27000</v>
          </cell>
          <cell r="G479">
            <v>27000</v>
          </cell>
        </row>
        <row r="480">
          <cell r="A480">
            <v>633310</v>
          </cell>
          <cell r="B480" t="str">
            <v>TAXES SUR VEHICULES</v>
          </cell>
          <cell r="C480">
            <v>69277</v>
          </cell>
          <cell r="E480">
            <v>69277</v>
          </cell>
          <cell r="G480">
            <v>69277</v>
          </cell>
        </row>
        <row r="481">
          <cell r="A481">
            <v>633410</v>
          </cell>
          <cell r="B481" t="str">
            <v>TIMBRES FISCAUX ET DROITS DIVER</v>
          </cell>
          <cell r="C481">
            <v>555000</v>
          </cell>
          <cell r="E481">
            <v>555000</v>
          </cell>
          <cell r="G481">
            <v>555000</v>
          </cell>
        </row>
        <row r="482">
          <cell r="A482">
            <v>633500</v>
          </cell>
          <cell r="B482" t="str">
            <v>IMPOT/LES REVENUS DES CAPITAUX</v>
          </cell>
          <cell r="C482">
            <v>968000</v>
          </cell>
          <cell r="E482">
            <v>968000</v>
          </cell>
          <cell r="G482">
            <v>968000</v>
          </cell>
        </row>
        <row r="483">
          <cell r="B483" t="str">
            <v>IMPOTS, TAXES, DROITS E 633</v>
          </cell>
          <cell r="C483">
            <v>1619277</v>
          </cell>
          <cell r="E483">
            <v>1619277</v>
          </cell>
          <cell r="G483">
            <v>1619277</v>
          </cell>
        </row>
        <row r="484">
          <cell r="G484">
            <v>0</v>
          </cell>
        </row>
        <row r="485">
          <cell r="A485">
            <v>635000</v>
          </cell>
          <cell r="B485" t="str">
            <v>AUTRES IMPOTS &amp; TAXES</v>
          </cell>
          <cell r="C485">
            <v>90243046.030000001</v>
          </cell>
          <cell r="E485">
            <v>90243046.030000001</v>
          </cell>
          <cell r="G485">
            <v>90243046.030000001</v>
          </cell>
        </row>
        <row r="486">
          <cell r="B486" t="str">
            <v>TAXES RES. P/LES ORGAN. 635</v>
          </cell>
          <cell r="C486">
            <v>90243046.030000001</v>
          </cell>
          <cell r="E486">
            <v>90243046.030000001</v>
          </cell>
          <cell r="G486">
            <v>90243046.030000001</v>
          </cell>
        </row>
        <row r="487">
          <cell r="G487">
            <v>0</v>
          </cell>
        </row>
        <row r="488">
          <cell r="A488">
            <v>641100</v>
          </cell>
          <cell r="B488" t="str">
            <v>SALAIRES ET APPOINTEMENTS M.O.D</v>
          </cell>
          <cell r="C488">
            <v>1647732454.9000001</v>
          </cell>
          <cell r="D488">
            <v>459473804.88</v>
          </cell>
          <cell r="E488">
            <v>1188258650.02</v>
          </cell>
          <cell r="G488">
            <v>1188258650.02</v>
          </cell>
        </row>
        <row r="489">
          <cell r="A489">
            <v>641105</v>
          </cell>
          <cell r="B489" t="str">
            <v>SALAIRE ET APPOINTEMENT M.O.I</v>
          </cell>
          <cell r="C489">
            <v>727018273.49000001</v>
          </cell>
          <cell r="D489">
            <v>104119873.14</v>
          </cell>
          <cell r="E489">
            <v>622898400.35000002</v>
          </cell>
          <cell r="G489">
            <v>622898400.35000002</v>
          </cell>
        </row>
        <row r="490">
          <cell r="A490">
            <v>641110</v>
          </cell>
          <cell r="B490" t="str">
            <v>SALAIRES PERS. OCCASIONN. M.O.D.</v>
          </cell>
          <cell r="C490">
            <v>515120455.73000002</v>
          </cell>
          <cell r="D490">
            <v>110559642.70999999</v>
          </cell>
          <cell r="E490">
            <v>404560813.01999998</v>
          </cell>
          <cell r="G490">
            <v>404560813.01999998</v>
          </cell>
        </row>
        <row r="491">
          <cell r="A491">
            <v>641210</v>
          </cell>
          <cell r="B491" t="str">
            <v>CONGES PAYES PERMANENTS M.O.D.</v>
          </cell>
          <cell r="C491">
            <v>116093726.53</v>
          </cell>
          <cell r="E491">
            <v>116093726.53</v>
          </cell>
          <cell r="G491">
            <v>116093726.53</v>
          </cell>
        </row>
        <row r="492">
          <cell r="A492">
            <v>641215</v>
          </cell>
          <cell r="B492" t="str">
            <v>CONGES PAYES M.O.I</v>
          </cell>
          <cell r="C492">
            <v>92385713.489999995</v>
          </cell>
          <cell r="E492">
            <v>92385713.489999995</v>
          </cell>
          <cell r="G492">
            <v>92385713.489999995</v>
          </cell>
        </row>
        <row r="493">
          <cell r="A493">
            <v>641310</v>
          </cell>
          <cell r="B493" t="str">
            <v>PRIME NON CONVENTIONNELLE</v>
          </cell>
          <cell r="C493">
            <v>6192471.4900000002</v>
          </cell>
          <cell r="E493">
            <v>6192471.4900000002</v>
          </cell>
          <cell r="G493">
            <v>6192471.4900000002</v>
          </cell>
        </row>
        <row r="494">
          <cell r="A494">
            <v>641315</v>
          </cell>
          <cell r="B494" t="str">
            <v>PRIME NON CONVENTIONNELLE</v>
          </cell>
          <cell r="C494">
            <v>9218377.1500000004</v>
          </cell>
          <cell r="D494">
            <v>373018.72</v>
          </cell>
          <cell r="E494">
            <v>8845358.4299999997</v>
          </cell>
          <cell r="G494">
            <v>8845358.4299999997</v>
          </cell>
        </row>
        <row r="495">
          <cell r="A495">
            <v>641330</v>
          </cell>
          <cell r="B495" t="str">
            <v>PRIME CONV. PONCTUELLE MOD</v>
          </cell>
          <cell r="C495">
            <v>135018172.75999999</v>
          </cell>
          <cell r="E495">
            <v>135018172.75999999</v>
          </cell>
          <cell r="G495">
            <v>135018172.75999999</v>
          </cell>
        </row>
        <row r="496">
          <cell r="A496">
            <v>641335</v>
          </cell>
          <cell r="B496" t="str">
            <v>PRIME CONVENTø PONCTUELLE M O.I</v>
          </cell>
          <cell r="C496">
            <v>23008044.149999999</v>
          </cell>
          <cell r="E496">
            <v>23008044.149999999</v>
          </cell>
          <cell r="G496">
            <v>23008044.149999999</v>
          </cell>
        </row>
        <row r="497">
          <cell r="A497">
            <v>641400</v>
          </cell>
          <cell r="B497" t="str">
            <v>PRIME CONVENTIONNELLE REGULIERE</v>
          </cell>
          <cell r="C497">
            <v>164615273.21000001</v>
          </cell>
          <cell r="E497">
            <v>164615273.21000001</v>
          </cell>
          <cell r="G497">
            <v>164615273.21000001</v>
          </cell>
        </row>
        <row r="498">
          <cell r="A498">
            <v>641405</v>
          </cell>
          <cell r="B498" t="str">
            <v>PRIME CONVENTIø REGULIERE M O I</v>
          </cell>
          <cell r="C498">
            <v>74384324.629999995</v>
          </cell>
          <cell r="E498">
            <v>74384324.629999995</v>
          </cell>
          <cell r="G498">
            <v>74384324.629999995</v>
          </cell>
        </row>
        <row r="499">
          <cell r="A499">
            <v>641420</v>
          </cell>
          <cell r="B499" t="str">
            <v>PREAVIS DE LICENCIEMENT MOD</v>
          </cell>
          <cell r="C499">
            <v>9146111.4399999995</v>
          </cell>
          <cell r="E499">
            <v>9146111.4399999995</v>
          </cell>
          <cell r="G499">
            <v>9146111.4399999995</v>
          </cell>
        </row>
        <row r="500">
          <cell r="A500">
            <v>641800</v>
          </cell>
          <cell r="B500" t="str">
            <v>PROVISION S/PRIMES MOD</v>
          </cell>
          <cell r="C500">
            <v>101594956</v>
          </cell>
          <cell r="D500">
            <v>96951218</v>
          </cell>
          <cell r="E500">
            <v>4643738</v>
          </cell>
          <cell r="G500">
            <v>4643738</v>
          </cell>
        </row>
        <row r="501">
          <cell r="A501">
            <v>641805</v>
          </cell>
          <cell r="B501" t="str">
            <v>PROVISION S/PRIMES MOI</v>
          </cell>
          <cell r="C501">
            <v>20056000</v>
          </cell>
          <cell r="D501">
            <v>18900000</v>
          </cell>
          <cell r="E501">
            <v>1156000</v>
          </cell>
          <cell r="G501">
            <v>1156000</v>
          </cell>
        </row>
        <row r="502">
          <cell r="B502" t="str">
            <v>REMUNERATION DU PERSONN 641</v>
          </cell>
          <cell r="C502">
            <v>3641584354.9699998</v>
          </cell>
          <cell r="D502">
            <v>790377557.45000005</v>
          </cell>
          <cell r="E502">
            <v>2851206797.52</v>
          </cell>
          <cell r="G502">
            <v>2851206797.52</v>
          </cell>
        </row>
        <row r="503">
          <cell r="G503">
            <v>0</v>
          </cell>
        </row>
        <row r="504">
          <cell r="A504">
            <v>645100</v>
          </cell>
          <cell r="B504" t="str">
            <v>CHARGES SOCIALES CNAPS PERM. MOD</v>
          </cell>
          <cell r="C504">
            <v>270829627.94999999</v>
          </cell>
          <cell r="D504">
            <v>74114491.260000005</v>
          </cell>
          <cell r="E504">
            <v>196715136.69</v>
          </cell>
          <cell r="G504">
            <v>196715136.69</v>
          </cell>
        </row>
        <row r="505">
          <cell r="A505">
            <v>645105</v>
          </cell>
          <cell r="B505" t="str">
            <v>CHARGES PATRONALES CNAPS M.O.I</v>
          </cell>
          <cell r="C505">
            <v>63856452.240000002</v>
          </cell>
          <cell r="D505">
            <v>13260195.939999999</v>
          </cell>
          <cell r="E505">
            <v>50596256.299999997</v>
          </cell>
          <cell r="G505">
            <v>50596256.299999997</v>
          </cell>
        </row>
        <row r="506">
          <cell r="A506">
            <v>645110</v>
          </cell>
          <cell r="B506" t="str">
            <v>CHARGES SOCIALES CNAPS OCCAS.MOD</v>
          </cell>
          <cell r="C506">
            <v>53285552.289999999</v>
          </cell>
          <cell r="E506">
            <v>53285552.289999999</v>
          </cell>
          <cell r="G506">
            <v>53285552.289999999</v>
          </cell>
        </row>
        <row r="507">
          <cell r="A507">
            <v>645300</v>
          </cell>
          <cell r="B507" t="str">
            <v>COTISATION MEDECINE DU TRAVAIL</v>
          </cell>
          <cell r="C507">
            <v>149575838.24000001</v>
          </cell>
          <cell r="D507">
            <v>34226415.619999997</v>
          </cell>
          <cell r="E507">
            <v>115349422.62</v>
          </cell>
          <cell r="G507">
            <v>115349422.62</v>
          </cell>
        </row>
        <row r="508">
          <cell r="B508" t="str">
            <v>CHARGES SOCIALES PATRON 645</v>
          </cell>
          <cell r="C508">
            <v>537547470.72000003</v>
          </cell>
          <cell r="D508">
            <v>121601102.81999999</v>
          </cell>
          <cell r="E508">
            <v>415946367.89999998</v>
          </cell>
          <cell r="G508">
            <v>415946367.89999998</v>
          </cell>
        </row>
        <row r="509">
          <cell r="G509">
            <v>0</v>
          </cell>
        </row>
        <row r="510">
          <cell r="A510">
            <v>647100</v>
          </cell>
          <cell r="B510" t="str">
            <v>OEUVRES SOCIALES</v>
          </cell>
          <cell r="C510">
            <v>29933200</v>
          </cell>
          <cell r="E510">
            <v>29933200</v>
          </cell>
          <cell r="G510">
            <v>29933200</v>
          </cell>
        </row>
        <row r="511">
          <cell r="A511">
            <v>647120</v>
          </cell>
          <cell r="B511" t="str">
            <v>FRAIS DE L'INFIRMERIE</v>
          </cell>
          <cell r="C511">
            <v>10679335</v>
          </cell>
          <cell r="D511">
            <v>115000</v>
          </cell>
          <cell r="E511">
            <v>10564335</v>
          </cell>
          <cell r="G511">
            <v>10564335</v>
          </cell>
        </row>
        <row r="512">
          <cell r="A512">
            <v>647150</v>
          </cell>
          <cell r="B512" t="str">
            <v>FRAIS MEDICAUX CADRES</v>
          </cell>
          <cell r="C512">
            <v>1008287</v>
          </cell>
          <cell r="E512">
            <v>1008287</v>
          </cell>
          <cell r="G512">
            <v>1008287</v>
          </cell>
        </row>
        <row r="513">
          <cell r="A513">
            <v>647200</v>
          </cell>
          <cell r="B513" t="str">
            <v>FORMATION PROFESSIONNELLE</v>
          </cell>
          <cell r="C513">
            <v>4860000</v>
          </cell>
          <cell r="D513">
            <v>30000</v>
          </cell>
          <cell r="E513">
            <v>4830000</v>
          </cell>
          <cell r="G513">
            <v>4830000</v>
          </cell>
        </row>
        <row r="514">
          <cell r="B514" t="str">
            <v>AUTRES CHARGES SOCIALES 647</v>
          </cell>
          <cell r="C514">
            <v>46480822</v>
          </cell>
          <cell r="D514">
            <v>145000</v>
          </cell>
          <cell r="E514">
            <v>46335822</v>
          </cell>
          <cell r="G514">
            <v>46335822</v>
          </cell>
        </row>
        <row r="515">
          <cell r="G515">
            <v>0</v>
          </cell>
        </row>
        <row r="516">
          <cell r="A516">
            <v>648100</v>
          </cell>
          <cell r="B516" t="str">
            <v>AUTRES CHARGES DU PERSONNEL</v>
          </cell>
          <cell r="C516">
            <v>344847734.22000003</v>
          </cell>
          <cell r="D516">
            <v>180245314.55000001</v>
          </cell>
          <cell r="E516">
            <v>164602419.66999999</v>
          </cell>
          <cell r="G516">
            <v>164602419.66999999</v>
          </cell>
        </row>
        <row r="517">
          <cell r="B517" t="str">
            <v>AUTRES CHARGES DE PERSO 648</v>
          </cell>
          <cell r="C517">
            <v>344847734.22000003</v>
          </cell>
          <cell r="D517">
            <v>180245314.55000001</v>
          </cell>
          <cell r="E517">
            <v>164602419.66999999</v>
          </cell>
          <cell r="G517">
            <v>164602419.66999999</v>
          </cell>
        </row>
        <row r="518">
          <cell r="G518">
            <v>0</v>
          </cell>
        </row>
        <row r="519">
          <cell r="A519">
            <v>651100</v>
          </cell>
          <cell r="B519" t="str">
            <v>REDEVANCES PORTUAIRES</v>
          </cell>
          <cell r="C519">
            <v>26127170</v>
          </cell>
          <cell r="E519">
            <v>26127170</v>
          </cell>
          <cell r="G519">
            <v>26127170</v>
          </cell>
        </row>
        <row r="520">
          <cell r="A520">
            <v>651120</v>
          </cell>
          <cell r="B520" t="str">
            <v>REDEVANCES FLUX MARITIME</v>
          </cell>
          <cell r="C520">
            <v>59534767.289999999</v>
          </cell>
          <cell r="D520">
            <v>16555131.52</v>
          </cell>
          <cell r="E520">
            <v>42979635.770000003</v>
          </cell>
          <cell r="G520">
            <v>42979635.770000003</v>
          </cell>
        </row>
        <row r="521">
          <cell r="A521">
            <v>651130</v>
          </cell>
          <cell r="B521" t="str">
            <v>REDEVANCE PORTIAIRE FONDS/BOITES</v>
          </cell>
          <cell r="C521">
            <v>384140.21</v>
          </cell>
          <cell r="E521">
            <v>384140.21</v>
          </cell>
          <cell r="G521">
            <v>384140.21</v>
          </cell>
        </row>
        <row r="522">
          <cell r="A522">
            <v>651140</v>
          </cell>
          <cell r="B522" t="str">
            <v>REDEVANCE PORTIAIRE TOLES</v>
          </cell>
          <cell r="C522">
            <v>1594868.59</v>
          </cell>
          <cell r="E522">
            <v>1594868.59</v>
          </cell>
          <cell r="G522">
            <v>1594868.59</v>
          </cell>
        </row>
        <row r="523">
          <cell r="A523">
            <v>651150</v>
          </cell>
          <cell r="B523" t="str">
            <v>REDEVANCE PORTIAIRE HUILE</v>
          </cell>
          <cell r="C523">
            <v>1159649.2</v>
          </cell>
          <cell r="E523">
            <v>1159649.2</v>
          </cell>
          <cell r="G523">
            <v>1159649.2</v>
          </cell>
        </row>
        <row r="524">
          <cell r="A524">
            <v>651160</v>
          </cell>
          <cell r="B524" t="str">
            <v>REDEVANCE PORTIAIRE POCHES</v>
          </cell>
          <cell r="C524">
            <v>168705.8</v>
          </cell>
          <cell r="E524">
            <v>168705.8</v>
          </cell>
          <cell r="G524">
            <v>168705.8</v>
          </cell>
        </row>
        <row r="525">
          <cell r="A525">
            <v>651170</v>
          </cell>
          <cell r="B525" t="str">
            <v>REDEVANCE PORTIAIRE DIVERS</v>
          </cell>
          <cell r="C525">
            <v>517464.4</v>
          </cell>
          <cell r="E525">
            <v>517464.4</v>
          </cell>
          <cell r="G525">
            <v>517464.4</v>
          </cell>
        </row>
        <row r="526">
          <cell r="B526" t="str">
            <v>REDEV. P/CONCESSø-BREVE 651</v>
          </cell>
          <cell r="C526">
            <v>89486765.489999995</v>
          </cell>
          <cell r="D526">
            <v>16555131.52</v>
          </cell>
          <cell r="E526">
            <v>72931633.969999999</v>
          </cell>
          <cell r="G526">
            <v>72931633.969999999</v>
          </cell>
        </row>
        <row r="527">
          <cell r="G527">
            <v>0</v>
          </cell>
        </row>
        <row r="528">
          <cell r="A528">
            <v>656200</v>
          </cell>
          <cell r="B528" t="str">
            <v>PENALITE ET AMANDE FISCALE</v>
          </cell>
          <cell r="C528">
            <v>18519467.579999998</v>
          </cell>
          <cell r="E528">
            <v>18519467.579999998</v>
          </cell>
          <cell r="G528">
            <v>18519467.579999998</v>
          </cell>
        </row>
        <row r="529">
          <cell r="A529">
            <v>656300</v>
          </cell>
          <cell r="B529" t="str">
            <v>DONS ET LIBERALITES</v>
          </cell>
          <cell r="C529">
            <v>5050640</v>
          </cell>
          <cell r="E529">
            <v>5050640</v>
          </cell>
          <cell r="G529">
            <v>5050640</v>
          </cell>
        </row>
        <row r="530">
          <cell r="B530" t="str">
            <v>TOTAL AMANDESET LIBERAL 656</v>
          </cell>
          <cell r="C530">
            <v>23570107.579999998</v>
          </cell>
          <cell r="E530">
            <v>23570107.579999998</v>
          </cell>
          <cell r="G530">
            <v>23570107.579999998</v>
          </cell>
        </row>
        <row r="531">
          <cell r="G531">
            <v>0</v>
          </cell>
        </row>
        <row r="532">
          <cell r="A532">
            <v>658000</v>
          </cell>
          <cell r="B532" t="str">
            <v>CHARGES DIVERSES DE GESTION COU</v>
          </cell>
          <cell r="C532">
            <v>386121677.06</v>
          </cell>
          <cell r="E532">
            <v>386121677.06</v>
          </cell>
          <cell r="G532">
            <v>386121677.06</v>
          </cell>
        </row>
        <row r="533">
          <cell r="B533" t="str">
            <v>CHARGES DIVERSES D'EXPL 658</v>
          </cell>
          <cell r="C533">
            <v>386121677.06</v>
          </cell>
          <cell r="E533">
            <v>386121677.06</v>
          </cell>
          <cell r="G533">
            <v>386121677.06</v>
          </cell>
        </row>
        <row r="534">
          <cell r="G534">
            <v>0</v>
          </cell>
        </row>
        <row r="535">
          <cell r="A535">
            <v>661120</v>
          </cell>
          <cell r="B535" t="str">
            <v>INTERETS DES EMPRUNTS B.T.M.</v>
          </cell>
          <cell r="C535">
            <v>5232978.4400000004</v>
          </cell>
          <cell r="E535">
            <v>5232978.4400000004</v>
          </cell>
          <cell r="G535">
            <v>5232978.4400000004</v>
          </cell>
        </row>
        <row r="536">
          <cell r="B536" t="str">
            <v>INTERETS DES EMPRUNTS 661</v>
          </cell>
          <cell r="C536">
            <v>5232978.4400000004</v>
          </cell>
          <cell r="E536">
            <v>5232978.4400000004</v>
          </cell>
          <cell r="G536">
            <v>5232978.4400000004</v>
          </cell>
        </row>
        <row r="537">
          <cell r="G537">
            <v>0</v>
          </cell>
        </row>
        <row r="538">
          <cell r="A538">
            <v>662000</v>
          </cell>
          <cell r="B538" t="str">
            <v>INTERETS BANCAIRES</v>
          </cell>
          <cell r="C538">
            <v>460674124.44999999</v>
          </cell>
          <cell r="D538">
            <v>115607700.17</v>
          </cell>
          <cell r="E538">
            <v>345066424.27999997</v>
          </cell>
          <cell r="G538">
            <v>345066424.27999997</v>
          </cell>
        </row>
        <row r="539">
          <cell r="B539" t="str">
            <v>INTERETS BANCAIRES-OPER 662</v>
          </cell>
          <cell r="C539">
            <v>460674124.44999999</v>
          </cell>
          <cell r="D539">
            <v>115607700.17</v>
          </cell>
          <cell r="E539">
            <v>345066424.27999997</v>
          </cell>
          <cell r="G539">
            <v>345066424.27999997</v>
          </cell>
        </row>
        <row r="540">
          <cell r="G540">
            <v>0</v>
          </cell>
        </row>
        <row r="541">
          <cell r="A541">
            <v>666009</v>
          </cell>
          <cell r="B541" t="str">
            <v>PERTES DE CHANGE</v>
          </cell>
          <cell r="C541">
            <v>11548205351.700001</v>
          </cell>
          <cell r="D541">
            <v>27274559.260000002</v>
          </cell>
          <cell r="E541">
            <v>11520930792.440001</v>
          </cell>
          <cell r="G541">
            <v>11520930792.440001</v>
          </cell>
        </row>
        <row r="542">
          <cell r="B542" t="str">
            <v>PERTES DE CHANGE 666</v>
          </cell>
          <cell r="C542">
            <v>11548205351.700001</v>
          </cell>
          <cell r="D542">
            <v>27274559.260000002</v>
          </cell>
          <cell r="E542">
            <v>11520930792.440001</v>
          </cell>
          <cell r="G542">
            <v>11520930792.440001</v>
          </cell>
        </row>
        <row r="543">
          <cell r="G543">
            <v>0</v>
          </cell>
        </row>
        <row r="544">
          <cell r="A544">
            <v>678800</v>
          </cell>
          <cell r="B544" t="str">
            <v>CHARGES EXCEPTIONNELLES DIVERSE</v>
          </cell>
          <cell r="C544">
            <v>101717983.45999999</v>
          </cell>
          <cell r="E544">
            <v>101717983.45999999</v>
          </cell>
          <cell r="G544">
            <v>101717983.45999999</v>
          </cell>
        </row>
        <row r="545">
          <cell r="B545" t="str">
            <v>AUTRES CHARGES EXCEPTIO 678</v>
          </cell>
          <cell r="C545">
            <v>101717983.45999999</v>
          </cell>
          <cell r="E545">
            <v>101717983.45999999</v>
          </cell>
          <cell r="G545">
            <v>101717983.45999999</v>
          </cell>
        </row>
        <row r="546">
          <cell r="G546">
            <v>0</v>
          </cell>
        </row>
        <row r="547">
          <cell r="A547">
            <v>681100</v>
          </cell>
          <cell r="B547" t="str">
            <v>DOTATION DES AMORTISSEMENTS</v>
          </cell>
          <cell r="C547">
            <v>6791826782.8100004</v>
          </cell>
          <cell r="D547">
            <v>3933697</v>
          </cell>
          <cell r="E547">
            <v>6787893085.8100004</v>
          </cell>
          <cell r="G547">
            <v>6787893085.8100004</v>
          </cell>
        </row>
        <row r="548">
          <cell r="B548" t="str">
            <v>DOTø AUX AMTS &amp; PROV.-C 681</v>
          </cell>
          <cell r="C548">
            <v>6791826782.8100004</v>
          </cell>
          <cell r="D548">
            <v>3933697</v>
          </cell>
          <cell r="E548">
            <v>6787893085.8100004</v>
          </cell>
          <cell r="G548">
            <v>6787893085.8100004</v>
          </cell>
        </row>
        <row r="549">
          <cell r="G549">
            <v>0</v>
          </cell>
        </row>
        <row r="550">
          <cell r="A550">
            <v>683500</v>
          </cell>
          <cell r="B550" t="str">
            <v>PROVISION S/CONGES  SAL MOD</v>
          </cell>
          <cell r="C550">
            <v>1080426994.0999999</v>
          </cell>
          <cell r="D550">
            <v>996280863.20000005</v>
          </cell>
          <cell r="E550">
            <v>84146130.900000006</v>
          </cell>
          <cell r="G550">
            <v>84146130.900000006</v>
          </cell>
        </row>
        <row r="551">
          <cell r="A551">
            <v>683505</v>
          </cell>
          <cell r="B551" t="str">
            <v>PROVISø S/CONGES SAL MOI</v>
          </cell>
          <cell r="C551">
            <v>825762738</v>
          </cell>
          <cell r="D551">
            <v>646878090.48000002</v>
          </cell>
          <cell r="E551">
            <v>178884647.52000001</v>
          </cell>
          <cell r="G551">
            <v>178884647.52000001</v>
          </cell>
        </row>
        <row r="552">
          <cell r="A552">
            <v>683510</v>
          </cell>
          <cell r="B552" t="str">
            <v>PROV CP CH SOCIALES MOD</v>
          </cell>
          <cell r="C552">
            <v>194476858.94</v>
          </cell>
          <cell r="D552">
            <v>179330555.38</v>
          </cell>
          <cell r="E552">
            <v>15146303.560000001</v>
          </cell>
          <cell r="G552">
            <v>15146303.560000001</v>
          </cell>
        </row>
        <row r="553">
          <cell r="A553">
            <v>683515</v>
          </cell>
          <cell r="B553" t="str">
            <v>PROVISION CP CH SOCIALES  MOI</v>
          </cell>
          <cell r="C553">
            <v>119441121.81999999</v>
          </cell>
          <cell r="D553">
            <v>87241885.269999996</v>
          </cell>
          <cell r="E553">
            <v>32199236.550000001</v>
          </cell>
          <cell r="G553">
            <v>32199236.550000001</v>
          </cell>
        </row>
        <row r="554">
          <cell r="B554" t="str">
            <v>TOTAL PROV SUR SAL ET A 683</v>
          </cell>
          <cell r="C554">
            <v>2220107712.8600001</v>
          </cell>
          <cell r="D554">
            <v>1909731394.3299999</v>
          </cell>
          <cell r="E554">
            <v>310376318.52999997</v>
          </cell>
          <cell r="G554">
            <v>310376318.52999997</v>
          </cell>
        </row>
        <row r="555">
          <cell r="G555">
            <v>0</v>
          </cell>
        </row>
        <row r="556">
          <cell r="A556">
            <v>685550</v>
          </cell>
          <cell r="B556" t="str">
            <v>DOTATøPERTES DE VALEUR RISQUES</v>
          </cell>
          <cell r="C556">
            <v>1442765</v>
          </cell>
          <cell r="E556">
            <v>1442765</v>
          </cell>
          <cell r="G556">
            <v>1442765</v>
          </cell>
        </row>
        <row r="557">
          <cell r="A557">
            <v>685740</v>
          </cell>
          <cell r="B557" t="str">
            <v>DOTATION PERTES DE VAL. CREANCES</v>
          </cell>
          <cell r="C557">
            <v>36745854.920000002</v>
          </cell>
          <cell r="D557">
            <v>36745854.920000002</v>
          </cell>
          <cell r="G557">
            <v>0</v>
          </cell>
        </row>
        <row r="558">
          <cell r="A558">
            <v>692000</v>
          </cell>
          <cell r="B558" t="str">
            <v>IMPOSITION DIFFEREE ACTIF</v>
          </cell>
          <cell r="D558">
            <v>46795352.670000002</v>
          </cell>
          <cell r="F558">
            <v>46795352.670000002</v>
          </cell>
          <cell r="G558">
            <v>-46795352.670000002</v>
          </cell>
        </row>
        <row r="559">
          <cell r="A559">
            <v>695000</v>
          </cell>
          <cell r="B559" t="str">
            <v>IBS SUR ACTIVITES ORDINAIRES</v>
          </cell>
          <cell r="C559">
            <v>623825621.84000003</v>
          </cell>
          <cell r="E559">
            <v>623825621.84000003</v>
          </cell>
          <cell r="G559">
            <v>623825621.84000003</v>
          </cell>
        </row>
        <row r="561">
          <cell r="B561" t="str">
            <v>Total de la classe 6</v>
          </cell>
          <cell r="C561">
            <v>178238652021</v>
          </cell>
          <cell r="D561">
            <v>45593503633.470001</v>
          </cell>
          <cell r="E561">
            <v>134357611652.23</v>
          </cell>
          <cell r="F561">
            <v>1712463264.7</v>
          </cell>
        </row>
        <row r="562">
          <cell r="E562">
            <v>132645148387.53</v>
          </cell>
        </row>
        <row r="563">
          <cell r="A563">
            <v>701150</v>
          </cell>
          <cell r="B563" t="str">
            <v>VENTES PRODUITS FINIS THONS LOC</v>
          </cell>
          <cell r="D563">
            <v>142003932.96000001</v>
          </cell>
          <cell r="F563">
            <v>142003932.96000001</v>
          </cell>
        </row>
        <row r="564">
          <cell r="A564">
            <v>701151</v>
          </cell>
          <cell r="B564" t="str">
            <v>VENTES PRDTS FINIS THONS PECHE</v>
          </cell>
          <cell r="D564">
            <v>52220538970.150002</v>
          </cell>
          <cell r="F564">
            <v>52220538970.150002</v>
          </cell>
        </row>
        <row r="565">
          <cell r="A565">
            <v>701155</v>
          </cell>
          <cell r="B565" t="str">
            <v>VENTES PRODTS FINIS POCHES THONS</v>
          </cell>
          <cell r="D565">
            <v>31701789078.209999</v>
          </cell>
          <cell r="F565">
            <v>31701789078.209999</v>
          </cell>
        </row>
        <row r="566">
          <cell r="A566">
            <v>701156</v>
          </cell>
          <cell r="B566" t="str">
            <v>VENTES LONGES CCO</v>
          </cell>
          <cell r="D566">
            <v>31877303048.93</v>
          </cell>
          <cell r="F566">
            <v>31877303048.93</v>
          </cell>
        </row>
        <row r="567">
          <cell r="A567">
            <v>701157</v>
          </cell>
          <cell r="B567" t="str">
            <v>VENTES LONGES CONGELES</v>
          </cell>
          <cell r="D567">
            <v>4279979484.4699998</v>
          </cell>
          <cell r="F567">
            <v>4279979484.4699998</v>
          </cell>
        </row>
        <row r="568">
          <cell r="A568">
            <v>701159</v>
          </cell>
          <cell r="B568" t="str">
            <v>VENTES PROD. FINIS THONS EXPORT</v>
          </cell>
          <cell r="D568">
            <v>1338380677.3199999</v>
          </cell>
          <cell r="F568">
            <v>1338380677.3199999</v>
          </cell>
        </row>
        <row r="569">
          <cell r="B569" t="str">
            <v>AUTRES</v>
          </cell>
        </row>
        <row r="570">
          <cell r="B570" t="str">
            <v>VENTES PRODUITS FINIS T 701</v>
          </cell>
          <cell r="D570">
            <v>121559995192.03999</v>
          </cell>
          <cell r="F570">
            <v>121559995192.03999</v>
          </cell>
        </row>
        <row r="572">
          <cell r="A572">
            <v>703110</v>
          </cell>
          <cell r="B572" t="str">
            <v>VENTE FARINE LOCALE</v>
          </cell>
          <cell r="D572">
            <v>3086919930</v>
          </cell>
          <cell r="F572">
            <v>3086919930</v>
          </cell>
        </row>
        <row r="573">
          <cell r="B573" t="str">
            <v>VENTES FARINES DE POISS 703</v>
          </cell>
          <cell r="D573">
            <v>3086919930</v>
          </cell>
          <cell r="F573">
            <v>3086919930</v>
          </cell>
        </row>
        <row r="575">
          <cell r="A575">
            <v>708809</v>
          </cell>
          <cell r="B575" t="str">
            <v>PRDTS ACTIVITE ANNEXE AUX TAUX</v>
          </cell>
          <cell r="D575">
            <v>118209245</v>
          </cell>
          <cell r="F575">
            <v>118209245</v>
          </cell>
        </row>
        <row r="576">
          <cell r="B576" t="str">
            <v>ZERO</v>
          </cell>
        </row>
        <row r="577">
          <cell r="B577" t="str">
            <v>PRODUITS DES ACTIVITES 708</v>
          </cell>
          <cell r="D577">
            <v>118209245</v>
          </cell>
          <cell r="F577">
            <v>118209245</v>
          </cell>
        </row>
        <row r="579">
          <cell r="A579">
            <v>714310</v>
          </cell>
          <cell r="B579" t="str">
            <v>VARIATIONS STOCKS BOITES VIDES</v>
          </cell>
          <cell r="C579">
            <v>143918716</v>
          </cell>
          <cell r="D579">
            <v>134397409</v>
          </cell>
          <cell r="E579">
            <v>9521307</v>
          </cell>
        </row>
        <row r="580">
          <cell r="A580">
            <v>714550</v>
          </cell>
          <cell r="B580" t="str">
            <v>VARIATIONS STOCKS CONSERVES</v>
          </cell>
          <cell r="C580">
            <v>25579494227</v>
          </cell>
          <cell r="D580">
            <v>19776566300</v>
          </cell>
          <cell r="E580">
            <v>5802927927</v>
          </cell>
        </row>
        <row r="581">
          <cell r="A581">
            <v>714560</v>
          </cell>
          <cell r="B581" t="str">
            <v>VARIATøSTOCK LONGE</v>
          </cell>
          <cell r="C581">
            <v>16270865206</v>
          </cell>
          <cell r="D581">
            <v>9209780949</v>
          </cell>
          <cell r="E581">
            <v>7061084257</v>
          </cell>
        </row>
        <row r="582">
          <cell r="A582">
            <v>714570</v>
          </cell>
          <cell r="B582" t="str">
            <v>VARIATøSTOCK MIETTE LONGE</v>
          </cell>
          <cell r="C582">
            <v>471453527</v>
          </cell>
          <cell r="D582">
            <v>762916142</v>
          </cell>
          <cell r="F582">
            <v>291462615</v>
          </cell>
        </row>
        <row r="583">
          <cell r="A583">
            <v>714580</v>
          </cell>
          <cell r="B583" t="str">
            <v>VARIATIONS STOCKS FARINE</v>
          </cell>
          <cell r="C583">
            <v>108482727</v>
          </cell>
          <cell r="D583">
            <v>90529874</v>
          </cell>
          <cell r="E583">
            <v>17952853</v>
          </cell>
        </row>
        <row r="584">
          <cell r="B584" t="str">
            <v>VAR.STOCK PRODUITS FINI 714</v>
          </cell>
          <cell r="C584">
            <v>42574214403</v>
          </cell>
          <cell r="D584">
            <v>29974190674</v>
          </cell>
          <cell r="E584">
            <v>12600023729</v>
          </cell>
        </row>
        <row r="586">
          <cell r="A586">
            <v>722110</v>
          </cell>
          <cell r="B586" t="str">
            <v>Xø IMMOBILISEE CONSTR/MOD</v>
          </cell>
          <cell r="C586">
            <v>5630571.4900000002</v>
          </cell>
          <cell r="D586">
            <v>114946620.5</v>
          </cell>
          <cell r="F586">
            <v>109316049.01000001</v>
          </cell>
        </row>
        <row r="587">
          <cell r="B587" t="str">
            <v>Xø IMMOBILISEE 722</v>
          </cell>
          <cell r="C587">
            <v>5630571.4900000002</v>
          </cell>
          <cell r="D587">
            <v>114946620.5</v>
          </cell>
          <cell r="F587">
            <v>109316049.01000001</v>
          </cell>
        </row>
        <row r="589">
          <cell r="A589">
            <v>758000</v>
          </cell>
          <cell r="B589" t="str">
            <v>PDTS DIVERS DE GESTION COURANTE</v>
          </cell>
          <cell r="C589">
            <v>3747734.52</v>
          </cell>
          <cell r="D589">
            <v>828372024.20000005</v>
          </cell>
          <cell r="F589">
            <v>824624289.67999995</v>
          </cell>
        </row>
        <row r="590">
          <cell r="A590">
            <v>760150</v>
          </cell>
          <cell r="B590" t="str">
            <v>PRODUITS FINANCIERS</v>
          </cell>
          <cell r="D590">
            <v>1444999.71</v>
          </cell>
          <cell r="F590">
            <v>1444999.71</v>
          </cell>
        </row>
        <row r="591">
          <cell r="B591" t="str">
            <v>PRODUITS FINANCIERS 760</v>
          </cell>
          <cell r="D591">
            <v>1444999.71</v>
          </cell>
          <cell r="F591">
            <v>1444999.71</v>
          </cell>
        </row>
        <row r="593">
          <cell r="A593">
            <v>766009</v>
          </cell>
          <cell r="B593" t="str">
            <v>GAINS DE CHANGE</v>
          </cell>
          <cell r="C593">
            <v>40346841.869999997</v>
          </cell>
          <cell r="D593">
            <v>11158559263.83</v>
          </cell>
          <cell r="F593">
            <v>11118212421.959999</v>
          </cell>
        </row>
        <row r="594">
          <cell r="B594" t="str">
            <v>PROFITS DE CHANGE 766</v>
          </cell>
          <cell r="C594">
            <v>40346841.869999997</v>
          </cell>
          <cell r="D594">
            <v>11158559263.83</v>
          </cell>
          <cell r="F594">
            <v>11118212421.959999</v>
          </cell>
        </row>
        <row r="596">
          <cell r="A596">
            <v>783500</v>
          </cell>
          <cell r="B596" t="str">
            <v>REPRISE PROVISION POUR CONGES</v>
          </cell>
          <cell r="D596">
            <v>42954243.82</v>
          </cell>
          <cell r="F596">
            <v>42954243.82</v>
          </cell>
        </row>
        <row r="597">
          <cell r="A597">
            <v>783505</v>
          </cell>
          <cell r="B597" t="str">
            <v>REPRISE PROVISION CONGE M.O.I</v>
          </cell>
          <cell r="D597">
            <v>147537096.72999999</v>
          </cell>
          <cell r="F597">
            <v>147537096.72999999</v>
          </cell>
        </row>
        <row r="598">
          <cell r="A598">
            <v>783510</v>
          </cell>
          <cell r="B598" t="str">
            <v>REPRISE PROVø CHGES S/CONGES MOD</v>
          </cell>
          <cell r="D598">
            <v>7731763.8899999997</v>
          </cell>
          <cell r="F598">
            <v>7731763.8899999997</v>
          </cell>
        </row>
        <row r="599">
          <cell r="A599">
            <v>783515</v>
          </cell>
          <cell r="B599" t="str">
            <v>REPRISE PROV CHGE S/CONGES MOI</v>
          </cell>
          <cell r="D599">
            <v>26556677.41</v>
          </cell>
          <cell r="F599">
            <v>26556677.41</v>
          </cell>
        </row>
        <row r="600">
          <cell r="A600">
            <v>785550</v>
          </cell>
          <cell r="B600" t="str">
            <v>REPRISE S/PROV A RISQUES</v>
          </cell>
          <cell r="D600">
            <v>200000</v>
          </cell>
          <cell r="F600">
            <v>200000</v>
          </cell>
        </row>
        <row r="601">
          <cell r="A601">
            <v>785730</v>
          </cell>
          <cell r="B601" t="str">
            <v>REPRISE PERTES DEPREC STOCK</v>
          </cell>
          <cell r="D601">
            <v>440584479</v>
          </cell>
          <cell r="F601">
            <v>440584479</v>
          </cell>
        </row>
        <row r="603">
          <cell r="B603" t="str">
            <v>Total de la classe 7</v>
          </cell>
          <cell r="C603">
            <v>42623939550.879997</v>
          </cell>
          <cell r="D603">
            <v>167508202210.13</v>
          </cell>
          <cell r="E603">
            <v>12891486344</v>
          </cell>
          <cell r="F603">
            <v>137775749003.25</v>
          </cell>
        </row>
        <row r="604">
          <cell r="F604">
            <v>124884262659.25</v>
          </cell>
        </row>
        <row r="606">
          <cell r="B606" t="str">
            <v>RESULTAT D'EXPLOITATION</v>
          </cell>
          <cell r="C606">
            <v>220862591571.88</v>
          </cell>
          <cell r="D606">
            <v>213101705843.60001</v>
          </cell>
          <cell r="E606">
            <v>147249097996.23001</v>
          </cell>
          <cell r="F606">
            <v>139488212267.95001</v>
          </cell>
        </row>
        <row r="607">
          <cell r="E607">
            <v>7760885728.2799997</v>
          </cell>
        </row>
        <row r="610">
          <cell r="B610" t="str">
            <v>TOTAL GENERAL</v>
          </cell>
          <cell r="C610">
            <v>960766141358.96997</v>
          </cell>
          <cell r="D610">
            <v>960766141358.96997</v>
          </cell>
          <cell r="E610">
            <v>319016059895.26001</v>
          </cell>
          <cell r="F610">
            <v>319016059895.26001</v>
          </cell>
        </row>
        <row r="612">
          <cell r="D612">
            <v>0</v>
          </cell>
          <cell r="F612">
            <v>0</v>
          </cell>
        </row>
        <row r="615">
          <cell r="F615">
            <v>-2.956390380859375E-5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L GEN AR JUILT 2013"/>
    </sheetNames>
    <sheetDataSet>
      <sheetData sheetId="0">
        <row r="169">
          <cell r="F169">
            <v>2860524086.6900001</v>
          </cell>
        </row>
        <row r="170">
          <cell r="F170">
            <v>155807311589.91998</v>
          </cell>
        </row>
        <row r="171">
          <cell r="F171">
            <v>3466130592.5599999</v>
          </cell>
        </row>
        <row r="173">
          <cell r="F173">
            <v>169871567.52000001</v>
          </cell>
        </row>
        <row r="174">
          <cell r="F174">
            <v>136519276</v>
          </cell>
        </row>
        <row r="175">
          <cell r="F175">
            <v>859790799.88999999</v>
          </cell>
        </row>
        <row r="176">
          <cell r="F176">
            <v>186847968</v>
          </cell>
        </row>
        <row r="177">
          <cell r="F177">
            <v>162067200</v>
          </cell>
        </row>
        <row r="178">
          <cell r="F178">
            <v>162036114.47999999</v>
          </cell>
        </row>
        <row r="180">
          <cell r="F180">
            <v>15410000</v>
          </cell>
        </row>
        <row r="183">
          <cell r="F183">
            <v>139292647.16</v>
          </cell>
        </row>
        <row r="184">
          <cell r="F184">
            <v>2634660.15</v>
          </cell>
        </row>
        <row r="186">
          <cell r="F186">
            <v>30000000</v>
          </cell>
        </row>
        <row r="187">
          <cell r="F187">
            <v>24615333</v>
          </cell>
        </row>
        <row r="188">
          <cell r="F188">
            <v>9333331</v>
          </cell>
        </row>
        <row r="189">
          <cell r="F189">
            <v>5903345</v>
          </cell>
        </row>
        <row r="190">
          <cell r="F190">
            <v>4600000</v>
          </cell>
        </row>
        <row r="191">
          <cell r="F191">
            <v>446234100</v>
          </cell>
        </row>
        <row r="192">
          <cell r="F192">
            <v>20396750.449999999</v>
          </cell>
        </row>
        <row r="193">
          <cell r="F193">
            <v>94821130.859999999</v>
          </cell>
        </row>
        <row r="194">
          <cell r="F194">
            <v>304983548.68000001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ilActif12"/>
      <sheetName val="BilPassif 12"/>
      <sheetName val="SCG 12 ok"/>
      <sheetName val="Tableau Flux de trésorerie ok"/>
      <sheetName val="VARIATION DES ktaux PROPRES 12"/>
      <sheetName val="DétailbilActif 12"/>
      <sheetName val="DétailBilPassif 12"/>
      <sheetName val="Détailres 12 ok "/>
      <sheetName val="ResFisc 12"/>
      <sheetName val="CalculIBS 12 OK"/>
      <sheetName val="REDUCTION 12 IR ok"/>
      <sheetName val="TabAcqImmo 12 ok "/>
      <sheetName val="ImmoDédIBS 12 Ar "/>
      <sheetName val="AcqImmo 12"/>
      <sheetName val="BalImmo 12 OK"/>
      <sheetName val="TABLEAU DES AMORTISSEMENTS"/>
      <sheetName val="Depot et caution OK 12"/>
      <sheetName val="TabProv 12 "/>
      <sheetName val="STOCK 12 OK "/>
      <sheetName val="DétStock 12"/>
      <sheetName val="PROV Stock 12"/>
      <sheetName val="BAL AUX CLIENT AR DEC 12 "/>
      <sheetName val="BAL AUX FRNS AR DEC 12 "/>
      <sheetName val="FNP 12"/>
      <sheetName val="Tiers 12"/>
      <sheetName val="ChgeAvce 12"/>
      <sheetName val="EcConv 31 12 12"/>
      <sheetName val="Balance Ariary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7">
          <cell r="F167">
            <v>2649624884.5799999</v>
          </cell>
        </row>
        <row r="168">
          <cell r="F168">
            <v>87121118379.000015</v>
          </cell>
        </row>
        <row r="169">
          <cell r="F169">
            <v>1988452314.3499999</v>
          </cell>
        </row>
        <row r="170">
          <cell r="F170">
            <v>6269029</v>
          </cell>
        </row>
        <row r="171">
          <cell r="F171">
            <v>1407167.52</v>
          </cell>
        </row>
        <row r="172">
          <cell r="F172">
            <v>319359984</v>
          </cell>
        </row>
        <row r="173">
          <cell r="F173">
            <v>303616209.11000001</v>
          </cell>
        </row>
        <row r="175">
          <cell r="F175">
            <v>58200627.710000001</v>
          </cell>
        </row>
        <row r="177">
          <cell r="F177">
            <v>19155100</v>
          </cell>
        </row>
        <row r="180">
          <cell r="F180">
            <v>124975481.15000001</v>
          </cell>
        </row>
        <row r="183">
          <cell r="F183">
            <v>30660422.489999998</v>
          </cell>
        </row>
        <row r="184">
          <cell r="F184">
            <v>36400080</v>
          </cell>
        </row>
        <row r="185">
          <cell r="F185">
            <v>16000000</v>
          </cell>
        </row>
        <row r="186">
          <cell r="F186">
            <v>10120030</v>
          </cell>
        </row>
        <row r="187">
          <cell r="F187">
            <v>4400000</v>
          </cell>
        </row>
        <row r="188">
          <cell r="F188">
            <v>294007724</v>
          </cell>
        </row>
        <row r="189">
          <cell r="F189">
            <v>21253749.27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view="pageBreakPreview" zoomScale="55" zoomScaleNormal="70" zoomScaleSheetLayoutView="55" workbookViewId="0">
      <selection activeCell="G8" sqref="G8:G59"/>
    </sheetView>
  </sheetViews>
  <sheetFormatPr baseColWidth="10" defaultRowHeight="16.5"/>
  <cols>
    <col min="1" max="1" width="35" style="2" customWidth="1"/>
    <col min="2" max="2" width="58.42578125" style="2" customWidth="1"/>
    <col min="3" max="3" width="44.85546875" style="3" customWidth="1"/>
    <col min="4" max="4" width="62" style="3" customWidth="1"/>
    <col min="5" max="5" width="23.42578125" style="2" customWidth="1"/>
    <col min="6" max="6" width="26.28515625" style="2" customWidth="1"/>
    <col min="7" max="7" width="68.42578125" style="2" bestFit="1" customWidth="1"/>
    <col min="8" max="16384" width="11.42578125" style="2"/>
  </cols>
  <sheetData>
    <row r="1" spans="1:7" ht="23.25">
      <c r="A1" s="11" t="str">
        <f>[3]fiche!$B$10</f>
        <v>PFOI S.A.</v>
      </c>
      <c r="F1" s="12" t="s">
        <v>114</v>
      </c>
      <c r="G1" s="13" t="s">
        <v>116</v>
      </c>
    </row>
    <row r="2" spans="1:7">
      <c r="A2" s="12" t="s">
        <v>113</v>
      </c>
      <c r="F2" s="12" t="s">
        <v>115</v>
      </c>
      <c r="G2" s="14" t="str">
        <f>+[3]Sommaire!$C$16</f>
        <v>LI</v>
      </c>
    </row>
    <row r="3" spans="1:7">
      <c r="A3" s="12" t="str">
        <f>"Exercice clos le "&amp;[3]fiche!$B$5</f>
        <v>Exercice clos le 31 juillet 2013</v>
      </c>
    </row>
    <row r="5" spans="1:7" ht="27.75">
      <c r="A5" s="347" t="s">
        <v>117</v>
      </c>
      <c r="B5" s="347"/>
      <c r="C5" s="347"/>
      <c r="D5" s="347"/>
      <c r="E5" s="347"/>
      <c r="F5" s="347"/>
      <c r="G5" s="347"/>
    </row>
    <row r="7" spans="1:7" s="1" customFormat="1" ht="15">
      <c r="A7" s="10" t="s">
        <v>0</v>
      </c>
      <c r="B7" s="10" t="s">
        <v>12</v>
      </c>
      <c r="C7" s="10" t="s">
        <v>1</v>
      </c>
      <c r="D7" s="10" t="s">
        <v>15</v>
      </c>
      <c r="E7" s="10" t="s">
        <v>13</v>
      </c>
      <c r="F7" s="10" t="s">
        <v>21</v>
      </c>
      <c r="G7" s="10" t="s">
        <v>14</v>
      </c>
    </row>
    <row r="8" spans="1:7" ht="48" customHeight="1">
      <c r="A8" s="329" t="s">
        <v>2</v>
      </c>
      <c r="B8" s="354" t="s">
        <v>105</v>
      </c>
      <c r="C8" s="320" t="s">
        <v>103</v>
      </c>
      <c r="D8" s="15" t="s">
        <v>102</v>
      </c>
      <c r="E8" s="179" t="s">
        <v>118</v>
      </c>
      <c r="F8" s="68" t="s">
        <v>131</v>
      </c>
      <c r="G8" s="192"/>
    </row>
    <row r="9" spans="1:7" ht="25.5" customHeight="1">
      <c r="A9" s="329"/>
      <c r="B9" s="320"/>
      <c r="C9" s="320"/>
      <c r="D9" s="17" t="s">
        <v>16</v>
      </c>
      <c r="E9" s="180" t="s">
        <v>118</v>
      </c>
      <c r="F9" s="81" t="s">
        <v>131</v>
      </c>
      <c r="G9" s="193"/>
    </row>
    <row r="10" spans="1:7" ht="33">
      <c r="A10" s="329"/>
      <c r="B10" s="320"/>
      <c r="C10" s="356"/>
      <c r="D10" s="16" t="s">
        <v>106</v>
      </c>
      <c r="E10" s="181" t="s">
        <v>118</v>
      </c>
      <c r="F10" s="82" t="s">
        <v>138</v>
      </c>
      <c r="G10" s="194"/>
    </row>
    <row r="11" spans="1:7" ht="33">
      <c r="A11" s="329"/>
      <c r="B11" s="320" t="s">
        <v>18</v>
      </c>
      <c r="C11" s="15" t="s">
        <v>69</v>
      </c>
      <c r="D11" s="15" t="s">
        <v>19</v>
      </c>
      <c r="E11" s="179" t="s">
        <v>120</v>
      </c>
      <c r="F11" s="68" t="s">
        <v>136</v>
      </c>
      <c r="G11" s="192" t="s">
        <v>366</v>
      </c>
    </row>
    <row r="12" spans="1:7" ht="32.25" customHeight="1">
      <c r="A12" s="329"/>
      <c r="B12" s="320"/>
      <c r="C12" s="18" t="s">
        <v>70</v>
      </c>
      <c r="D12" s="18" t="s">
        <v>16</v>
      </c>
      <c r="E12" s="182" t="s">
        <v>120</v>
      </c>
      <c r="F12" s="69" t="s">
        <v>136</v>
      </c>
      <c r="G12" s="195"/>
    </row>
    <row r="13" spans="1:7" ht="18.75">
      <c r="A13" s="329"/>
      <c r="B13" s="320" t="s">
        <v>17</v>
      </c>
      <c r="C13" s="320" t="s">
        <v>71</v>
      </c>
      <c r="D13" s="15" t="s">
        <v>20</v>
      </c>
      <c r="E13" s="179" t="s">
        <v>119</v>
      </c>
      <c r="F13" s="68" t="s">
        <v>138</v>
      </c>
      <c r="G13" s="192"/>
    </row>
    <row r="14" spans="1:7" ht="18.75">
      <c r="A14" s="329"/>
      <c r="B14" s="320"/>
      <c r="C14" s="358"/>
      <c r="D14" s="18" t="s">
        <v>22</v>
      </c>
      <c r="E14" s="182" t="s">
        <v>120</v>
      </c>
      <c r="F14" s="69" t="s">
        <v>138</v>
      </c>
      <c r="G14" s="195"/>
    </row>
    <row r="15" spans="1:7" ht="24" customHeight="1">
      <c r="A15" s="329"/>
      <c r="B15" s="327" t="s">
        <v>25</v>
      </c>
      <c r="C15" s="327" t="s">
        <v>72</v>
      </c>
      <c r="D15" s="15" t="s">
        <v>23</v>
      </c>
      <c r="E15" s="179" t="s">
        <v>119</v>
      </c>
      <c r="F15" s="70" t="s">
        <v>140</v>
      </c>
      <c r="G15" s="192"/>
    </row>
    <row r="16" spans="1:7" ht="18.75">
      <c r="A16" s="329"/>
      <c r="B16" s="327"/>
      <c r="C16" s="357"/>
      <c r="D16" s="18" t="s">
        <v>22</v>
      </c>
      <c r="E16" s="182" t="s">
        <v>120</v>
      </c>
      <c r="F16" s="71" t="s">
        <v>140</v>
      </c>
      <c r="G16" s="195"/>
    </row>
    <row r="17" spans="1:7" ht="16.5" customHeight="1">
      <c r="A17" s="329"/>
      <c r="B17" s="327" t="s">
        <v>24</v>
      </c>
      <c r="C17" s="19" t="s">
        <v>107</v>
      </c>
      <c r="D17" s="320" t="s">
        <v>44</v>
      </c>
      <c r="E17" s="323" t="s">
        <v>118</v>
      </c>
      <c r="F17" s="348" t="s">
        <v>170</v>
      </c>
      <c r="G17" s="324"/>
    </row>
    <row r="18" spans="1:7">
      <c r="A18" s="329"/>
      <c r="B18" s="327"/>
      <c r="C18" s="20" t="s">
        <v>108</v>
      </c>
      <c r="D18" s="320"/>
      <c r="E18" s="323"/>
      <c r="F18" s="348"/>
      <c r="G18" s="324"/>
    </row>
    <row r="19" spans="1:7">
      <c r="A19" s="329"/>
      <c r="B19" s="327"/>
      <c r="C19" s="20" t="s">
        <v>73</v>
      </c>
      <c r="D19" s="320"/>
      <c r="E19" s="323"/>
      <c r="F19" s="348"/>
      <c r="G19" s="324"/>
    </row>
    <row r="20" spans="1:7">
      <c r="A20" s="329"/>
      <c r="B20" s="327"/>
      <c r="C20" s="21" t="s">
        <v>74</v>
      </c>
      <c r="D20" s="320"/>
      <c r="E20" s="323"/>
      <c r="F20" s="348"/>
      <c r="G20" s="324"/>
    </row>
    <row r="21" spans="1:7" ht="33">
      <c r="A21" s="329"/>
      <c r="B21" s="327" t="s">
        <v>101</v>
      </c>
      <c r="C21" s="15" t="s">
        <v>75</v>
      </c>
      <c r="D21" s="15" t="s">
        <v>104</v>
      </c>
      <c r="E21" s="179" t="s">
        <v>118</v>
      </c>
      <c r="F21" s="72"/>
      <c r="G21" s="196" t="s">
        <v>397</v>
      </c>
    </row>
    <row r="22" spans="1:7" ht="33">
      <c r="A22" s="329"/>
      <c r="B22" s="327"/>
      <c r="C22" s="321" t="s">
        <v>76</v>
      </c>
      <c r="D22" s="22" t="s">
        <v>29</v>
      </c>
      <c r="E22" s="183" t="s">
        <v>119</v>
      </c>
      <c r="F22" s="73"/>
      <c r="G22" s="193" t="s">
        <v>398</v>
      </c>
    </row>
    <row r="23" spans="1:7" ht="18.75">
      <c r="A23" s="329"/>
      <c r="B23" s="327"/>
      <c r="C23" s="322"/>
      <c r="D23" s="23" t="s">
        <v>26</v>
      </c>
      <c r="E23" s="184" t="s">
        <v>118</v>
      </c>
      <c r="F23" s="74"/>
      <c r="G23" s="195" t="s">
        <v>1142</v>
      </c>
    </row>
    <row r="24" spans="1:7" ht="16.5" customHeight="1">
      <c r="A24" s="329" t="s">
        <v>27</v>
      </c>
      <c r="B24" s="355" t="s">
        <v>28</v>
      </c>
      <c r="C24" s="24" t="s">
        <v>77</v>
      </c>
      <c r="D24" s="316" t="s">
        <v>30</v>
      </c>
      <c r="E24" s="340" t="s">
        <v>118</v>
      </c>
      <c r="F24" s="350"/>
      <c r="G24" s="352"/>
    </row>
    <row r="25" spans="1:7" ht="33">
      <c r="A25" s="329"/>
      <c r="B25" s="355"/>
      <c r="C25" s="25" t="s">
        <v>78</v>
      </c>
      <c r="D25" s="317"/>
      <c r="E25" s="349"/>
      <c r="F25" s="351"/>
      <c r="G25" s="353"/>
    </row>
    <row r="26" spans="1:7" ht="49.5" customHeight="1">
      <c r="A26" s="329" t="s">
        <v>3</v>
      </c>
      <c r="B26" s="330" t="s">
        <v>31</v>
      </c>
      <c r="C26" s="331" t="s">
        <v>110</v>
      </c>
      <c r="D26" s="26" t="s">
        <v>39</v>
      </c>
      <c r="E26" s="185" t="s">
        <v>119</v>
      </c>
      <c r="F26" s="75" t="s">
        <v>185</v>
      </c>
      <c r="G26" s="197"/>
    </row>
    <row r="27" spans="1:7" ht="49.5">
      <c r="A27" s="329"/>
      <c r="B27" s="330"/>
      <c r="C27" s="321"/>
      <c r="D27" s="27" t="s">
        <v>109</v>
      </c>
      <c r="E27" s="186" t="s">
        <v>118</v>
      </c>
      <c r="F27" s="76" t="s">
        <v>185</v>
      </c>
      <c r="G27" s="193"/>
    </row>
    <row r="28" spans="1:7" ht="33">
      <c r="A28" s="329"/>
      <c r="B28" s="330"/>
      <c r="C28" s="336" t="s">
        <v>79</v>
      </c>
      <c r="D28" s="27" t="s">
        <v>40</v>
      </c>
      <c r="E28" s="186" t="s">
        <v>118</v>
      </c>
      <c r="F28" s="73"/>
      <c r="G28" s="193"/>
    </row>
    <row r="29" spans="1:7" ht="33">
      <c r="A29" s="329"/>
      <c r="B29" s="330"/>
      <c r="C29" s="337"/>
      <c r="D29" s="27" t="s">
        <v>32</v>
      </c>
      <c r="E29" s="186" t="s">
        <v>118</v>
      </c>
      <c r="F29" s="73"/>
      <c r="G29" s="193"/>
    </row>
    <row r="30" spans="1:7" ht="33">
      <c r="A30" s="329"/>
      <c r="B30" s="330"/>
      <c r="C30" s="338"/>
      <c r="D30" s="28" t="s">
        <v>33</v>
      </c>
      <c r="E30" s="187" t="s">
        <v>118</v>
      </c>
      <c r="F30" s="71" t="s">
        <v>189</v>
      </c>
      <c r="G30" s="195"/>
    </row>
    <row r="31" spans="1:7" ht="16.5" customHeight="1">
      <c r="A31" s="329" t="s">
        <v>4</v>
      </c>
      <c r="B31" s="342" t="s">
        <v>34</v>
      </c>
      <c r="C31" s="29" t="s">
        <v>73</v>
      </c>
      <c r="D31" s="339" t="s">
        <v>35</v>
      </c>
      <c r="E31" s="340" t="s">
        <v>118</v>
      </c>
      <c r="F31" s="325"/>
      <c r="G31" s="318"/>
    </row>
    <row r="32" spans="1:7" ht="33" customHeight="1">
      <c r="A32" s="329"/>
      <c r="B32" s="342"/>
      <c r="C32" s="328" t="s">
        <v>80</v>
      </c>
      <c r="D32" s="336"/>
      <c r="E32" s="341"/>
      <c r="F32" s="326"/>
      <c r="G32" s="319"/>
    </row>
    <row r="33" spans="1:7" ht="33">
      <c r="A33" s="329"/>
      <c r="B33" s="342"/>
      <c r="C33" s="328"/>
      <c r="D33" s="22" t="s">
        <v>37</v>
      </c>
      <c r="E33" s="183" t="s">
        <v>119</v>
      </c>
      <c r="F33" s="73"/>
      <c r="G33" s="193" t="s">
        <v>1143</v>
      </c>
    </row>
    <row r="34" spans="1:7" ht="33">
      <c r="A34" s="329"/>
      <c r="B34" s="342"/>
      <c r="C34" s="30" t="s">
        <v>81</v>
      </c>
      <c r="D34" s="22" t="s">
        <v>36</v>
      </c>
      <c r="E34" s="183"/>
      <c r="F34" s="76" t="s">
        <v>190</v>
      </c>
      <c r="G34" s="193" t="s">
        <v>1144</v>
      </c>
    </row>
    <row r="35" spans="1:7" ht="33" customHeight="1">
      <c r="A35" s="329"/>
      <c r="B35" s="342"/>
      <c r="C35" s="17" t="s">
        <v>82</v>
      </c>
      <c r="D35" s="321" t="s">
        <v>41</v>
      </c>
      <c r="E35" s="334" t="s">
        <v>118</v>
      </c>
      <c r="F35" s="363"/>
      <c r="G35" s="364"/>
    </row>
    <row r="36" spans="1:7" ht="49.5">
      <c r="A36" s="329"/>
      <c r="B36" s="342"/>
      <c r="C36" s="18" t="s">
        <v>83</v>
      </c>
      <c r="D36" s="332"/>
      <c r="E36" s="335"/>
      <c r="F36" s="360"/>
      <c r="G36" s="362"/>
    </row>
    <row r="37" spans="1:7" ht="33">
      <c r="A37" s="329" t="s">
        <v>5</v>
      </c>
      <c r="B37" s="330" t="s">
        <v>43</v>
      </c>
      <c r="C37" s="29" t="s">
        <v>74</v>
      </c>
      <c r="D37" s="26" t="s">
        <v>45</v>
      </c>
      <c r="E37" s="185" t="s">
        <v>118</v>
      </c>
      <c r="F37" s="77"/>
      <c r="G37" s="197"/>
    </row>
    <row r="38" spans="1:7" ht="33">
      <c r="A38" s="329"/>
      <c r="B38" s="330"/>
      <c r="C38" s="18" t="s">
        <v>84</v>
      </c>
      <c r="D38" s="31" t="s">
        <v>111</v>
      </c>
      <c r="E38" s="187" t="s">
        <v>118</v>
      </c>
      <c r="F38" s="74"/>
      <c r="G38" s="195"/>
    </row>
    <row r="39" spans="1:7" ht="49.5">
      <c r="A39" s="329"/>
      <c r="B39" s="327" t="s">
        <v>46</v>
      </c>
      <c r="C39" s="32" t="s">
        <v>85</v>
      </c>
      <c r="D39" s="26" t="s">
        <v>47</v>
      </c>
      <c r="E39" s="185" t="s">
        <v>120</v>
      </c>
      <c r="F39" s="77"/>
      <c r="G39" s="197"/>
    </row>
    <row r="40" spans="1:7" ht="33">
      <c r="A40" s="329"/>
      <c r="B40" s="327"/>
      <c r="C40" s="21" t="s">
        <v>86</v>
      </c>
      <c r="D40" s="31" t="s">
        <v>48</v>
      </c>
      <c r="E40" s="187" t="s">
        <v>120</v>
      </c>
      <c r="F40" s="74"/>
      <c r="G40" s="195"/>
    </row>
    <row r="41" spans="1:7" ht="49.5">
      <c r="A41" s="329"/>
      <c r="B41" s="327" t="s">
        <v>52</v>
      </c>
      <c r="C41" s="32" t="s">
        <v>87</v>
      </c>
      <c r="D41" s="26" t="s">
        <v>49</v>
      </c>
      <c r="E41" s="185" t="s">
        <v>118</v>
      </c>
      <c r="F41" s="75" t="s">
        <v>195</v>
      </c>
      <c r="G41" s="197"/>
    </row>
    <row r="42" spans="1:7" ht="33">
      <c r="A42" s="329"/>
      <c r="B42" s="327"/>
      <c r="C42" s="22" t="s">
        <v>88</v>
      </c>
      <c r="D42" s="27" t="s">
        <v>50</v>
      </c>
      <c r="E42" s="186" t="s">
        <v>118</v>
      </c>
      <c r="F42" s="76" t="s">
        <v>195</v>
      </c>
      <c r="G42" s="193"/>
    </row>
    <row r="43" spans="1:7" ht="49.5">
      <c r="A43" s="329"/>
      <c r="B43" s="327"/>
      <c r="C43" s="18" t="s">
        <v>89</v>
      </c>
      <c r="D43" s="31" t="s">
        <v>51</v>
      </c>
      <c r="E43" s="187" t="s">
        <v>119</v>
      </c>
      <c r="F43" s="74"/>
      <c r="G43" s="195" t="s">
        <v>1145</v>
      </c>
    </row>
    <row r="44" spans="1:7" ht="33">
      <c r="A44" s="329" t="s">
        <v>7</v>
      </c>
      <c r="B44" s="320" t="s">
        <v>53</v>
      </c>
      <c r="C44" s="29" t="s">
        <v>90</v>
      </c>
      <c r="D44" s="331" t="s">
        <v>54</v>
      </c>
      <c r="E44" s="333" t="s">
        <v>119</v>
      </c>
      <c r="F44" s="359" t="s">
        <v>185</v>
      </c>
      <c r="G44" s="361"/>
    </row>
    <row r="45" spans="1:7" ht="33" customHeight="1">
      <c r="A45" s="329"/>
      <c r="B45" s="320"/>
      <c r="C45" s="17" t="s">
        <v>91</v>
      </c>
      <c r="D45" s="321"/>
      <c r="E45" s="334"/>
      <c r="F45" s="363"/>
      <c r="G45" s="364"/>
    </row>
    <row r="46" spans="1:7" ht="33">
      <c r="A46" s="329"/>
      <c r="B46" s="320"/>
      <c r="C46" s="18" t="s">
        <v>92</v>
      </c>
      <c r="D46" s="332"/>
      <c r="E46" s="335"/>
      <c r="F46" s="360"/>
      <c r="G46" s="362"/>
    </row>
    <row r="47" spans="1:7" ht="49.5">
      <c r="A47" s="329"/>
      <c r="B47" s="9" t="s">
        <v>55</v>
      </c>
      <c r="C47" s="5" t="s">
        <v>11</v>
      </c>
      <c r="D47" s="9" t="s">
        <v>56</v>
      </c>
      <c r="E47" s="188" t="s">
        <v>118</v>
      </c>
      <c r="F47" s="78"/>
      <c r="G47" s="198"/>
    </row>
    <row r="48" spans="1:7" ht="49.5" customHeight="1">
      <c r="A48" s="329" t="s">
        <v>8</v>
      </c>
      <c r="B48" s="327" t="s">
        <v>57</v>
      </c>
      <c r="C48" s="29" t="s">
        <v>93</v>
      </c>
      <c r="D48" s="343" t="s">
        <v>58</v>
      </c>
      <c r="E48" s="333" t="s">
        <v>118</v>
      </c>
      <c r="F48" s="365" t="s">
        <v>185</v>
      </c>
      <c r="G48" s="367"/>
    </row>
    <row r="49" spans="1:7">
      <c r="A49" s="329"/>
      <c r="B49" s="327"/>
      <c r="C49" s="17" t="s">
        <v>94</v>
      </c>
      <c r="D49" s="344"/>
      <c r="E49" s="334"/>
      <c r="F49" s="366"/>
      <c r="G49" s="368"/>
    </row>
    <row r="50" spans="1:7" ht="18.75">
      <c r="A50" s="329"/>
      <c r="B50" s="327"/>
      <c r="C50" s="17" t="s">
        <v>95</v>
      </c>
      <c r="D50" s="33" t="s">
        <v>59</v>
      </c>
      <c r="E50" s="180" t="s">
        <v>119</v>
      </c>
      <c r="F50" s="79"/>
      <c r="G50" s="199" t="s">
        <v>1146</v>
      </c>
    </row>
    <row r="51" spans="1:7" ht="49.5">
      <c r="A51" s="329"/>
      <c r="B51" s="327"/>
      <c r="C51" s="18" t="s">
        <v>96</v>
      </c>
      <c r="D51" s="18" t="s">
        <v>60</v>
      </c>
      <c r="E51" s="182" t="s">
        <v>118</v>
      </c>
      <c r="F51" s="80"/>
      <c r="G51" s="200"/>
    </row>
    <row r="52" spans="1:7" ht="33" customHeight="1">
      <c r="A52" s="329"/>
      <c r="B52" s="320" t="s">
        <v>61</v>
      </c>
      <c r="C52" s="29" t="s">
        <v>93</v>
      </c>
      <c r="D52" s="345" t="s">
        <v>62</v>
      </c>
      <c r="E52" s="369" t="s">
        <v>119</v>
      </c>
      <c r="F52" s="365" t="s">
        <v>185</v>
      </c>
      <c r="G52" s="372"/>
    </row>
    <row r="53" spans="1:7">
      <c r="A53" s="329"/>
      <c r="B53" s="320"/>
      <c r="C53" s="17" t="s">
        <v>94</v>
      </c>
      <c r="D53" s="346"/>
      <c r="E53" s="370"/>
      <c r="F53" s="371"/>
      <c r="G53" s="373"/>
    </row>
    <row r="54" spans="1:7" ht="33">
      <c r="A54" s="329"/>
      <c r="B54" s="320"/>
      <c r="C54" s="18" t="s">
        <v>95</v>
      </c>
      <c r="D54" s="21" t="s">
        <v>63</v>
      </c>
      <c r="E54" s="184" t="s">
        <v>118</v>
      </c>
      <c r="F54" s="74"/>
      <c r="G54" s="195" t="s">
        <v>1165</v>
      </c>
    </row>
    <row r="55" spans="1:7">
      <c r="A55" s="329" t="s">
        <v>9</v>
      </c>
      <c r="B55" s="320" t="s">
        <v>64</v>
      </c>
      <c r="C55" s="29" t="s">
        <v>97</v>
      </c>
      <c r="D55" s="331" t="s">
        <v>65</v>
      </c>
      <c r="E55" s="333" t="s">
        <v>120</v>
      </c>
      <c r="F55" s="359"/>
      <c r="G55" s="361" t="s">
        <v>1146</v>
      </c>
    </row>
    <row r="56" spans="1:7">
      <c r="A56" s="329"/>
      <c r="B56" s="320"/>
      <c r="C56" s="18" t="s">
        <v>98</v>
      </c>
      <c r="D56" s="332"/>
      <c r="E56" s="335"/>
      <c r="F56" s="360"/>
      <c r="G56" s="362"/>
    </row>
    <row r="57" spans="1:7" ht="33">
      <c r="A57" s="329"/>
      <c r="B57" s="6" t="s">
        <v>66</v>
      </c>
      <c r="C57" s="9" t="s">
        <v>99</v>
      </c>
      <c r="D57" s="5" t="s">
        <v>42</v>
      </c>
      <c r="E57" s="189" t="s">
        <v>120</v>
      </c>
      <c r="F57" s="78"/>
      <c r="G57" s="198"/>
    </row>
    <row r="58" spans="1:7" ht="49.5">
      <c r="A58" s="329"/>
      <c r="B58" s="320" t="s">
        <v>112</v>
      </c>
      <c r="C58" s="29" t="s">
        <v>68</v>
      </c>
      <c r="D58" s="29" t="s">
        <v>100</v>
      </c>
      <c r="E58" s="190" t="s">
        <v>120</v>
      </c>
      <c r="F58" s="75" t="s">
        <v>196</v>
      </c>
      <c r="G58" s="197"/>
    </row>
    <row r="59" spans="1:7" ht="33">
      <c r="A59" s="329"/>
      <c r="B59" s="320"/>
      <c r="C59" s="21" t="s">
        <v>67</v>
      </c>
      <c r="D59" s="34" t="s">
        <v>38</v>
      </c>
      <c r="E59" s="191" t="s">
        <v>120</v>
      </c>
      <c r="F59" s="74"/>
      <c r="G59" s="195"/>
    </row>
    <row r="60" spans="1:7">
      <c r="B60" s="2" t="s">
        <v>6</v>
      </c>
      <c r="C60" s="4"/>
      <c r="D60" s="7"/>
    </row>
    <row r="61" spans="1:7">
      <c r="B61" s="2" t="s">
        <v>10</v>
      </c>
      <c r="D61" s="8"/>
    </row>
  </sheetData>
  <mergeCells count="65">
    <mergeCell ref="E55:E56"/>
    <mergeCell ref="F55:F56"/>
    <mergeCell ref="G55:G56"/>
    <mergeCell ref="E35:E36"/>
    <mergeCell ref="F44:F46"/>
    <mergeCell ref="G44:G46"/>
    <mergeCell ref="E48:E49"/>
    <mergeCell ref="F48:F49"/>
    <mergeCell ref="G48:G49"/>
    <mergeCell ref="E52:E53"/>
    <mergeCell ref="F52:F53"/>
    <mergeCell ref="G52:G53"/>
    <mergeCell ref="F35:F36"/>
    <mergeCell ref="G35:G36"/>
    <mergeCell ref="A5:G5"/>
    <mergeCell ref="F17:F20"/>
    <mergeCell ref="E24:E25"/>
    <mergeCell ref="F24:F25"/>
    <mergeCell ref="G24:G25"/>
    <mergeCell ref="B21:B23"/>
    <mergeCell ref="A8:A23"/>
    <mergeCell ref="B15:B16"/>
    <mergeCell ref="B8:B10"/>
    <mergeCell ref="A24:A25"/>
    <mergeCell ref="B24:B25"/>
    <mergeCell ref="C8:C10"/>
    <mergeCell ref="D17:D20"/>
    <mergeCell ref="C15:C16"/>
    <mergeCell ref="B17:B20"/>
    <mergeCell ref="C13:C14"/>
    <mergeCell ref="A48:A54"/>
    <mergeCell ref="D55:D56"/>
    <mergeCell ref="B31:B36"/>
    <mergeCell ref="A55:A59"/>
    <mergeCell ref="A44:A47"/>
    <mergeCell ref="A37:A43"/>
    <mergeCell ref="B37:B38"/>
    <mergeCell ref="B58:B59"/>
    <mergeCell ref="B44:B46"/>
    <mergeCell ref="B55:B56"/>
    <mergeCell ref="B48:B51"/>
    <mergeCell ref="A31:A36"/>
    <mergeCell ref="B52:B54"/>
    <mergeCell ref="D44:D46"/>
    <mergeCell ref="D48:D49"/>
    <mergeCell ref="D52:D53"/>
    <mergeCell ref="D35:D36"/>
    <mergeCell ref="E44:E46"/>
    <mergeCell ref="C28:C30"/>
    <mergeCell ref="D31:D32"/>
    <mergeCell ref="E31:E32"/>
    <mergeCell ref="B39:B40"/>
    <mergeCell ref="B41:B43"/>
    <mergeCell ref="C32:C33"/>
    <mergeCell ref="A26:A30"/>
    <mergeCell ref="B26:B30"/>
    <mergeCell ref="C26:C27"/>
    <mergeCell ref="D24:D25"/>
    <mergeCell ref="G31:G32"/>
    <mergeCell ref="B11:B12"/>
    <mergeCell ref="B13:B14"/>
    <mergeCell ref="C22:C23"/>
    <mergeCell ref="E17:E20"/>
    <mergeCell ref="G17:G20"/>
    <mergeCell ref="F31:F32"/>
  </mergeCells>
  <dataValidations count="1">
    <dataValidation type="list" allowBlank="1" showInputMessage="1" showErrorMessage="1" sqref="E8:E59">
      <formula1>Réponses</formula1>
    </dataValidation>
  </dataValidations>
  <hyperlinks>
    <hyperlink ref="F8" location="'F1'!A1" display="&lt;F1&gt;"/>
    <hyperlink ref="F9" location="'F1'!A1" display="&lt;F1&gt;"/>
    <hyperlink ref="F10" location="'F1'!A1" display="&lt;F3&gt;"/>
    <hyperlink ref="F11" location="'F2'!A1" display="&lt;F2&gt;"/>
    <hyperlink ref="F12" location="'F2'!A1" display="&lt;F2&gt;"/>
    <hyperlink ref="F13" location="'F3'!A1" display="&lt;F3&gt;"/>
    <hyperlink ref="F14" location="'F3'!A1" display="&lt;F3&gt;"/>
    <hyperlink ref="F15" location="'F4'!A1" display="&lt;F4&gt;"/>
    <hyperlink ref="F16" location="F!A1" display="&lt;F4&gt;"/>
    <hyperlink ref="F17:F20" location="'F5'!A1" display="&lt;F5&gt;"/>
    <hyperlink ref="F26" location="'F6'!A1" display="&lt;F6&gt;"/>
    <hyperlink ref="F27" location="'F6'!A1" display="&lt;F6&gt;"/>
    <hyperlink ref="F30" location="'F7'!A1" display="&lt;F7&gt;"/>
    <hyperlink ref="F34" location="'F8'!A1" display="&lt;F8&gt;"/>
    <hyperlink ref="F41" location="'F9'!A1" display="&lt;F9&gt;"/>
    <hyperlink ref="F42" location="'F9'!A1" display="&lt;F9&gt;"/>
    <hyperlink ref="F48:F49" location="'F6'!A1" display="&lt;F6&gt;"/>
    <hyperlink ref="F52:F53" location="'F6'!A1" display="&lt;F6&gt;"/>
    <hyperlink ref="F58" location="'F10'!A1" display="&lt;F10&gt;"/>
  </hyperlinks>
  <pageMargins left="0.7" right="0.7" top="0.75" bottom="0.75" header="0.3" footer="0.3"/>
  <pageSetup paperSize="9" scale="27" orientation="landscape" r:id="rId1"/>
  <colBreaks count="1" manualBreakCount="1">
    <brk id="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T84"/>
  <sheetViews>
    <sheetView view="pageBreakPreview" topLeftCell="B1" zoomScale="60" workbookViewId="0">
      <selection activeCell="B8" sqref="B8:J9"/>
    </sheetView>
  </sheetViews>
  <sheetFormatPr baseColWidth="10" defaultRowHeight="13.5"/>
  <cols>
    <col min="1" max="1" width="31.5703125" style="90" customWidth="1"/>
    <col min="2" max="2" width="29.5703125" style="90" bestFit="1" customWidth="1"/>
    <col min="3" max="3" width="17.28515625" style="90" bestFit="1" customWidth="1"/>
    <col min="4" max="4" width="14" style="90" bestFit="1" customWidth="1"/>
    <col min="5" max="5" width="23.42578125" style="90" bestFit="1" customWidth="1"/>
    <col min="6" max="6" width="26.85546875" style="90" bestFit="1" customWidth="1"/>
    <col min="7" max="7" width="30.85546875" style="90" bestFit="1" customWidth="1"/>
    <col min="8" max="8" width="17.7109375" style="90" bestFit="1" customWidth="1"/>
    <col min="9" max="9" width="20.5703125" style="90" bestFit="1" customWidth="1"/>
    <col min="10" max="10" width="36.140625" style="90" customWidth="1"/>
    <col min="11" max="16384" width="11.42578125" style="90"/>
  </cols>
  <sheetData>
    <row r="1" spans="1:20" s="122" customFormat="1" ht="15">
      <c r="A1" s="120" t="str">
        <f>+F!A1</f>
        <v>PFOI S.A.</v>
      </c>
      <c r="B1" s="121"/>
      <c r="C1" s="121"/>
      <c r="G1" s="121" t="s">
        <v>114</v>
      </c>
      <c r="H1" s="123" t="s">
        <v>195</v>
      </c>
    </row>
    <row r="2" spans="1:20" s="122" customFormat="1" ht="15">
      <c r="A2" s="120" t="str">
        <f>+F!A2</f>
        <v>Audit des comptes</v>
      </c>
      <c r="B2" s="121"/>
      <c r="C2" s="121"/>
      <c r="G2" s="121" t="s">
        <v>115</v>
      </c>
      <c r="H2" s="124" t="str">
        <f>+F!G2</f>
        <v>LI</v>
      </c>
    </row>
    <row r="3" spans="1:20" s="122" customFormat="1" ht="15">
      <c r="A3" s="120" t="str">
        <f>+F!A3</f>
        <v>Exercice clos le 31 juillet 2013</v>
      </c>
      <c r="B3" s="121"/>
      <c r="C3" s="121"/>
      <c r="G3" s="121" t="s">
        <v>121</v>
      </c>
      <c r="H3" s="125" t="s">
        <v>116</v>
      </c>
    </row>
    <row r="4" spans="1:20" s="122" customFormat="1"/>
    <row r="5" spans="1:20" s="122" customFormat="1"/>
    <row r="6" spans="1:20" s="122" customFormat="1" ht="15">
      <c r="A6" s="382" t="s">
        <v>1049</v>
      </c>
      <c r="B6" s="382"/>
      <c r="C6" s="382"/>
      <c r="D6" s="382"/>
      <c r="E6" s="382"/>
      <c r="F6" s="382"/>
      <c r="G6" s="382"/>
      <c r="H6" s="382"/>
    </row>
    <row r="7" spans="1:20">
      <c r="A7" s="90" t="s">
        <v>1050</v>
      </c>
    </row>
    <row r="8" spans="1:20" s="126" customFormat="1" ht="30">
      <c r="A8" s="128"/>
      <c r="B8" s="144"/>
      <c r="C8" s="129" t="s">
        <v>1051</v>
      </c>
      <c r="D8" s="128" t="s">
        <v>1052</v>
      </c>
      <c r="E8" s="151" t="s">
        <v>1137</v>
      </c>
      <c r="F8" s="152" t="s">
        <v>1175</v>
      </c>
      <c r="G8" s="130" t="s">
        <v>1053</v>
      </c>
      <c r="H8" s="145"/>
      <c r="I8" s="130"/>
      <c r="J8" s="293"/>
    </row>
    <row r="9" spans="1:20" ht="15">
      <c r="A9" s="146" t="s">
        <v>1054</v>
      </c>
      <c r="B9" s="146" t="s">
        <v>173</v>
      </c>
      <c r="C9" s="142" t="s">
        <v>1055</v>
      </c>
      <c r="D9" s="132" t="s">
        <v>1056</v>
      </c>
      <c r="E9" s="139" t="s">
        <v>1057</v>
      </c>
      <c r="F9" s="142" t="s">
        <v>1057</v>
      </c>
      <c r="G9" s="147" t="s">
        <v>873</v>
      </c>
      <c r="H9" s="147" t="s">
        <v>1058</v>
      </c>
      <c r="I9" s="139" t="s">
        <v>1059</v>
      </c>
      <c r="J9" s="296" t="s">
        <v>179</v>
      </c>
      <c r="K9" s="116"/>
      <c r="L9" s="119"/>
      <c r="M9" s="116"/>
      <c r="N9" s="116"/>
      <c r="O9" s="116"/>
      <c r="P9" s="116"/>
      <c r="Q9" s="116"/>
      <c r="R9" s="116"/>
      <c r="S9" s="116"/>
      <c r="T9" s="127"/>
    </row>
    <row r="10" spans="1:20" ht="15">
      <c r="A10" s="132"/>
      <c r="B10" s="132"/>
      <c r="C10" s="142"/>
      <c r="D10" s="132"/>
      <c r="E10" s="139"/>
      <c r="F10" s="142"/>
      <c r="G10" s="139"/>
      <c r="H10" s="139"/>
      <c r="I10" s="139"/>
      <c r="J10" s="294"/>
      <c r="K10" s="117"/>
      <c r="L10" s="131"/>
      <c r="M10" s="116"/>
      <c r="N10" s="116"/>
      <c r="O10" s="116"/>
      <c r="P10" s="116"/>
      <c r="Q10" s="116"/>
      <c r="R10" s="116"/>
      <c r="S10" s="116"/>
      <c r="T10" s="127"/>
    </row>
    <row r="11" spans="1:20" ht="15">
      <c r="A11" s="149" t="s">
        <v>1060</v>
      </c>
      <c r="B11" s="133"/>
      <c r="C11" s="134"/>
      <c r="D11" s="135"/>
      <c r="E11" s="136"/>
      <c r="F11" s="134"/>
      <c r="G11" s="136"/>
      <c r="H11" s="136"/>
      <c r="I11" s="136"/>
      <c r="J11" s="295"/>
      <c r="K11" s="118"/>
      <c r="L11" s="131"/>
      <c r="M11" s="116"/>
      <c r="N11" s="116"/>
      <c r="O11" s="116"/>
      <c r="P11" s="116"/>
      <c r="Q11" s="116"/>
      <c r="R11" s="116"/>
      <c r="S11" s="116"/>
      <c r="T11" s="127"/>
    </row>
    <row r="12" spans="1:20">
      <c r="A12" s="135" t="s">
        <v>1061</v>
      </c>
      <c r="B12" s="273" t="s">
        <v>635</v>
      </c>
      <c r="C12" s="274">
        <v>4927.79</v>
      </c>
      <c r="D12" s="275">
        <v>2860.59</v>
      </c>
      <c r="E12" s="238">
        <f t="shared" ref="E12:E35" si="0">(C12*D12)</f>
        <v>14096386.7961</v>
      </c>
      <c r="F12" s="306">
        <v>14177932.27</v>
      </c>
      <c r="G12" s="238">
        <f t="shared" ref="G12:G35" si="1">E12-F12</f>
        <v>-81545.473899999633</v>
      </c>
      <c r="H12" s="238" t="str">
        <f t="shared" ref="H12:H35" si="2">IF(E12&lt;F12," ",E12-F12)</f>
        <v/>
      </c>
      <c r="I12" s="238">
        <f t="shared" ref="I12:I35" si="3">IF(E12&gt;F12," ",F12-E12)</f>
        <v>81545.473899999633</v>
      </c>
      <c r="J12" s="297"/>
      <c r="K12" s="117"/>
      <c r="L12" s="117"/>
      <c r="M12" s="116"/>
      <c r="N12" s="137"/>
      <c r="O12" s="116"/>
      <c r="P12" s="137"/>
      <c r="Q12" s="137"/>
      <c r="R12" s="137"/>
      <c r="S12" s="137"/>
      <c r="T12" s="137"/>
    </row>
    <row r="13" spans="1:20">
      <c r="A13" s="135" t="s">
        <v>1062</v>
      </c>
      <c r="B13" s="273" t="s">
        <v>637</v>
      </c>
      <c r="C13" s="274">
        <v>5930.06</v>
      </c>
      <c r="D13" s="275">
        <v>2860.59</v>
      </c>
      <c r="E13" s="238">
        <f t="shared" si="0"/>
        <v>16963470.3354</v>
      </c>
      <c r="F13" s="306">
        <v>17015476.960000001</v>
      </c>
      <c r="G13" s="238">
        <f t="shared" si="1"/>
        <v>-52006.624600000679</v>
      </c>
      <c r="H13" s="238" t="str">
        <f t="shared" si="2"/>
        <v/>
      </c>
      <c r="I13" s="238">
        <f t="shared" si="3"/>
        <v>52006.624600000679</v>
      </c>
      <c r="J13" s="297"/>
      <c r="K13" s="117"/>
      <c r="L13" s="117"/>
      <c r="M13" s="116"/>
      <c r="N13" s="137"/>
      <c r="O13" s="116"/>
      <c r="P13" s="137"/>
      <c r="Q13" s="137"/>
      <c r="R13" s="137"/>
      <c r="S13" s="137"/>
      <c r="T13" s="137"/>
    </row>
    <row r="14" spans="1:20">
      <c r="A14" s="135" t="s">
        <v>1063</v>
      </c>
      <c r="B14" s="273" t="s">
        <v>639</v>
      </c>
      <c r="C14" s="274">
        <v>1503</v>
      </c>
      <c r="D14" s="275">
        <v>2860.59</v>
      </c>
      <c r="E14" s="238">
        <f t="shared" si="0"/>
        <v>4299466.7700000005</v>
      </c>
      <c r="F14" s="306">
        <v>4312648.08</v>
      </c>
      <c r="G14" s="238">
        <f t="shared" si="1"/>
        <v>-13181.30999999959</v>
      </c>
      <c r="H14" s="238" t="str">
        <f t="shared" si="2"/>
        <v/>
      </c>
      <c r="I14" s="238">
        <f t="shared" si="3"/>
        <v>13181.30999999959</v>
      </c>
      <c r="J14" s="297" t="s">
        <v>1048</v>
      </c>
      <c r="K14" s="117"/>
      <c r="L14" s="117"/>
      <c r="M14" s="116"/>
      <c r="N14" s="137"/>
      <c r="O14" s="116"/>
      <c r="P14" s="137"/>
      <c r="Q14" s="137"/>
      <c r="R14" s="137"/>
      <c r="S14" s="137"/>
      <c r="T14" s="137"/>
    </row>
    <row r="15" spans="1:20">
      <c r="A15" s="135" t="s">
        <v>1064</v>
      </c>
      <c r="B15" s="273" t="s">
        <v>1065</v>
      </c>
      <c r="C15" s="274">
        <v>1072.44</v>
      </c>
      <c r="D15" s="275">
        <v>2860.59</v>
      </c>
      <c r="E15" s="238">
        <f t="shared" si="0"/>
        <v>3067811.1396000003</v>
      </c>
      <c r="F15" s="306">
        <v>3069720.08</v>
      </c>
      <c r="G15" s="238">
        <f t="shared" si="1"/>
        <v>-1908.9403999997303</v>
      </c>
      <c r="H15" s="238" t="str">
        <f t="shared" si="2"/>
        <v/>
      </c>
      <c r="I15" s="238">
        <f t="shared" si="3"/>
        <v>1908.9403999997303</v>
      </c>
      <c r="J15" s="297"/>
      <c r="K15" s="117"/>
      <c r="L15" s="117"/>
      <c r="M15" s="116"/>
      <c r="N15" s="137"/>
      <c r="O15" s="116"/>
      <c r="P15" s="137"/>
      <c r="Q15" s="137"/>
      <c r="R15" s="137"/>
      <c r="S15" s="137"/>
      <c r="T15" s="137"/>
    </row>
    <row r="16" spans="1:20">
      <c r="A16" s="135" t="s">
        <v>1066</v>
      </c>
      <c r="B16" s="273" t="s">
        <v>645</v>
      </c>
      <c r="C16" s="274">
        <v>4624.53</v>
      </c>
      <c r="D16" s="275">
        <v>2860.59</v>
      </c>
      <c r="E16" s="238">
        <f t="shared" si="0"/>
        <v>13228884.272700001</v>
      </c>
      <c r="F16" s="306">
        <v>13269441.4</v>
      </c>
      <c r="G16" s="238">
        <f t="shared" si="1"/>
        <v>-40557.127299999818</v>
      </c>
      <c r="H16" s="238" t="str">
        <f t="shared" si="2"/>
        <v/>
      </c>
      <c r="I16" s="238">
        <f t="shared" si="3"/>
        <v>40557.127299999818</v>
      </c>
      <c r="J16" s="297"/>
      <c r="K16" s="117"/>
      <c r="L16" s="117"/>
      <c r="M16" s="116"/>
      <c r="N16" s="137"/>
      <c r="O16" s="116"/>
      <c r="P16" s="137"/>
      <c r="Q16" s="137"/>
      <c r="R16" s="137"/>
      <c r="S16" s="137"/>
      <c r="T16" s="137"/>
    </row>
    <row r="17" spans="1:20">
      <c r="A17" s="135" t="s">
        <v>1067</v>
      </c>
      <c r="B17" s="273" t="s">
        <v>1068</v>
      </c>
      <c r="C17" s="274">
        <v>94.78</v>
      </c>
      <c r="D17" s="275">
        <v>2860.59</v>
      </c>
      <c r="E17" s="238">
        <f t="shared" si="0"/>
        <v>271126.72020000004</v>
      </c>
      <c r="F17" s="306">
        <v>282514.53999999998</v>
      </c>
      <c r="G17" s="238">
        <f t="shared" si="1"/>
        <v>-11387.819799999939</v>
      </c>
      <c r="H17" s="238" t="str">
        <f t="shared" si="2"/>
        <v/>
      </c>
      <c r="I17" s="238">
        <f t="shared" si="3"/>
        <v>11387.819799999939</v>
      </c>
      <c r="J17" s="297"/>
      <c r="K17" s="117"/>
      <c r="L17" s="117"/>
      <c r="M17" s="116"/>
      <c r="N17" s="137"/>
      <c r="O17" s="116"/>
      <c r="P17" s="137"/>
      <c r="Q17" s="137"/>
      <c r="R17" s="137"/>
      <c r="S17" s="137"/>
      <c r="T17" s="137"/>
    </row>
    <row r="18" spans="1:20">
      <c r="A18" s="135" t="s">
        <v>1069</v>
      </c>
      <c r="B18" s="273" t="s">
        <v>1070</v>
      </c>
      <c r="C18" s="274">
        <v>23338.46</v>
      </c>
      <c r="D18" s="275">
        <v>2860.59</v>
      </c>
      <c r="E18" s="238">
        <f t="shared" si="0"/>
        <v>66761765.2914</v>
      </c>
      <c r="F18" s="306">
        <v>69502461.799999997</v>
      </c>
      <c r="G18" s="238">
        <f t="shared" si="1"/>
        <v>-2740696.5085999966</v>
      </c>
      <c r="H18" s="238" t="str">
        <f t="shared" si="2"/>
        <v/>
      </c>
      <c r="I18" s="238">
        <f t="shared" si="3"/>
        <v>2740696.5085999966</v>
      </c>
      <c r="J18" s="297"/>
      <c r="K18" s="117"/>
      <c r="L18" s="117"/>
      <c r="M18" s="116"/>
      <c r="N18" s="137"/>
      <c r="O18" s="116"/>
      <c r="P18" s="137"/>
      <c r="Q18" s="137"/>
      <c r="R18" s="137"/>
      <c r="S18" s="137"/>
      <c r="T18" s="137"/>
    </row>
    <row r="19" spans="1:20">
      <c r="A19" s="135" t="s">
        <v>1071</v>
      </c>
      <c r="B19" s="273" t="s">
        <v>661</v>
      </c>
      <c r="C19" s="274">
        <v>427.68</v>
      </c>
      <c r="D19" s="275">
        <v>2860.59</v>
      </c>
      <c r="E19" s="238">
        <f t="shared" si="0"/>
        <v>1223417.1312000002</v>
      </c>
      <c r="F19" s="306">
        <v>1274802.8799999999</v>
      </c>
      <c r="G19" s="238">
        <f t="shared" si="1"/>
        <v>-51385.74879999971</v>
      </c>
      <c r="H19" s="238" t="str">
        <f t="shared" si="2"/>
        <v/>
      </c>
      <c r="I19" s="238">
        <f t="shared" si="3"/>
        <v>51385.74879999971</v>
      </c>
      <c r="J19" s="297"/>
      <c r="K19" s="117"/>
      <c r="L19" s="117"/>
      <c r="M19" s="116"/>
      <c r="N19" s="137"/>
      <c r="O19" s="116"/>
      <c r="P19" s="137"/>
      <c r="Q19" s="137"/>
      <c r="R19" s="137"/>
      <c r="S19" s="137"/>
      <c r="T19" s="137"/>
    </row>
    <row r="20" spans="1:20">
      <c r="A20" s="135" t="s">
        <v>1072</v>
      </c>
      <c r="B20" s="273" t="s">
        <v>1073</v>
      </c>
      <c r="C20" s="274">
        <v>5868.27</v>
      </c>
      <c r="D20" s="275">
        <v>2860.59</v>
      </c>
      <c r="E20" s="238">
        <f t="shared" si="0"/>
        <v>16786714.479300003</v>
      </c>
      <c r="F20" s="306">
        <v>16838179.210000001</v>
      </c>
      <c r="G20" s="238">
        <f t="shared" si="1"/>
        <v>-51464.730699997395</v>
      </c>
      <c r="H20" s="238" t="str">
        <f t="shared" si="2"/>
        <v/>
      </c>
      <c r="I20" s="238">
        <f t="shared" si="3"/>
        <v>51464.730699997395</v>
      </c>
      <c r="J20" s="297"/>
      <c r="K20" s="117"/>
      <c r="L20" s="117"/>
      <c r="M20" s="116"/>
      <c r="N20" s="137"/>
      <c r="O20" s="116"/>
      <c r="P20" s="137"/>
      <c r="Q20" s="137"/>
      <c r="R20" s="137"/>
      <c r="S20" s="137"/>
      <c r="T20" s="137"/>
    </row>
    <row r="21" spans="1:20">
      <c r="A21" s="135" t="s">
        <v>1074</v>
      </c>
      <c r="B21" s="273" t="s">
        <v>671</v>
      </c>
      <c r="C21" s="274">
        <v>51175.8</v>
      </c>
      <c r="D21" s="275">
        <v>2860.59</v>
      </c>
      <c r="E21" s="238">
        <f t="shared" si="0"/>
        <v>146392981.722</v>
      </c>
      <c r="F21" s="306">
        <v>146487080.33000001</v>
      </c>
      <c r="G21" s="238">
        <f t="shared" si="1"/>
        <v>-94098.608000010252</v>
      </c>
      <c r="H21" s="238" t="str">
        <f t="shared" si="2"/>
        <v/>
      </c>
      <c r="I21" s="238">
        <f t="shared" si="3"/>
        <v>94098.608000010252</v>
      </c>
      <c r="J21" s="297"/>
      <c r="K21" s="117"/>
      <c r="L21" s="117"/>
      <c r="M21" s="116"/>
      <c r="T21" s="138"/>
    </row>
    <row r="22" spans="1:20">
      <c r="A22" s="135" t="s">
        <v>1075</v>
      </c>
      <c r="B22" s="273" t="s">
        <v>675</v>
      </c>
      <c r="C22" s="274">
        <v>715.96</v>
      </c>
      <c r="D22" s="275">
        <v>2860.59</v>
      </c>
      <c r="E22" s="238">
        <f t="shared" si="0"/>
        <v>2048068.0164000003</v>
      </c>
      <c r="F22" s="306">
        <v>2039941.87</v>
      </c>
      <c r="G22" s="238">
        <f t="shared" si="1"/>
        <v>8126.1464000002015</v>
      </c>
      <c r="H22" s="238">
        <f t="shared" si="2"/>
        <v>8126.1464000002015</v>
      </c>
      <c r="I22" s="238" t="str">
        <f t="shared" si="3"/>
        <v/>
      </c>
      <c r="J22" s="297"/>
      <c r="K22" s="117"/>
      <c r="L22" s="117"/>
      <c r="M22" s="116"/>
      <c r="T22" s="138"/>
    </row>
    <row r="23" spans="1:20">
      <c r="A23" s="135" t="s">
        <v>1076</v>
      </c>
      <c r="B23" s="273" t="s">
        <v>677</v>
      </c>
      <c r="C23" s="274">
        <v>21</v>
      </c>
      <c r="D23" s="275">
        <v>2860.59</v>
      </c>
      <c r="E23" s="238">
        <f t="shared" si="0"/>
        <v>60072.39</v>
      </c>
      <c r="F23" s="306">
        <v>61154.94</v>
      </c>
      <c r="G23" s="238">
        <f t="shared" si="1"/>
        <v>-1082.5500000000029</v>
      </c>
      <c r="H23" s="238" t="str">
        <f t="shared" si="2"/>
        <v/>
      </c>
      <c r="I23" s="238">
        <f t="shared" si="3"/>
        <v>1082.5500000000029</v>
      </c>
      <c r="J23" s="297"/>
      <c r="K23" s="117"/>
      <c r="L23" s="117"/>
      <c r="M23" s="116"/>
      <c r="T23" s="138"/>
    </row>
    <row r="24" spans="1:20">
      <c r="A24" s="135" t="s">
        <v>1077</v>
      </c>
      <c r="B24" s="273" t="s">
        <v>683</v>
      </c>
      <c r="C24" s="274">
        <v>53535.9</v>
      </c>
      <c r="D24" s="275">
        <v>2860.59</v>
      </c>
      <c r="E24" s="238">
        <f t="shared" si="0"/>
        <v>153144260.18100002</v>
      </c>
      <c r="F24" s="306">
        <v>153613770.02000001</v>
      </c>
      <c r="G24" s="238">
        <f t="shared" si="1"/>
        <v>-469509.83899998665</v>
      </c>
      <c r="H24" s="238" t="str">
        <f t="shared" si="2"/>
        <v/>
      </c>
      <c r="I24" s="238">
        <f t="shared" si="3"/>
        <v>469509.83899998665</v>
      </c>
      <c r="J24" s="297"/>
      <c r="K24" s="117"/>
      <c r="L24" s="117"/>
      <c r="M24" s="116"/>
      <c r="T24" s="138"/>
    </row>
    <row r="25" spans="1:20">
      <c r="A25" s="135" t="s">
        <v>1078</v>
      </c>
      <c r="B25" s="273" t="s">
        <v>687</v>
      </c>
      <c r="C25" s="274">
        <v>4787.16</v>
      </c>
      <c r="D25" s="275">
        <v>2860.59</v>
      </c>
      <c r="E25" s="238">
        <f t="shared" si="0"/>
        <v>13694102.0244</v>
      </c>
      <c r="F25" s="306">
        <v>13702623.17</v>
      </c>
      <c r="G25" s="238">
        <f t="shared" si="1"/>
        <v>-8521.1456000003964</v>
      </c>
      <c r="H25" s="238" t="str">
        <f t="shared" si="2"/>
        <v/>
      </c>
      <c r="I25" s="238">
        <f t="shared" si="3"/>
        <v>8521.1456000003964</v>
      </c>
      <c r="J25" s="297"/>
      <c r="K25" s="117"/>
      <c r="L25" s="117"/>
      <c r="M25" s="116"/>
      <c r="T25" s="138"/>
    </row>
    <row r="26" spans="1:20">
      <c r="A26" s="135" t="s">
        <v>1079</v>
      </c>
      <c r="B26" s="273" t="s">
        <v>693</v>
      </c>
      <c r="C26" s="274">
        <v>2738.2</v>
      </c>
      <c r="D26" s="275">
        <v>2860.59</v>
      </c>
      <c r="E26" s="238">
        <f t="shared" si="0"/>
        <v>7832867.5379999997</v>
      </c>
      <c r="F26" s="306">
        <v>7856881.5499999998</v>
      </c>
      <c r="G26" s="238">
        <f t="shared" si="1"/>
        <v>-24014.012000000104</v>
      </c>
      <c r="H26" s="238" t="str">
        <f t="shared" si="2"/>
        <v/>
      </c>
      <c r="I26" s="238">
        <f t="shared" si="3"/>
        <v>24014.012000000104</v>
      </c>
      <c r="J26" s="297"/>
      <c r="K26" s="117"/>
      <c r="L26" s="117"/>
      <c r="M26" s="116"/>
      <c r="T26" s="138"/>
    </row>
    <row r="27" spans="1:20">
      <c r="A27" s="135" t="s">
        <v>1080</v>
      </c>
      <c r="B27" s="273" t="s">
        <v>695</v>
      </c>
      <c r="C27" s="274">
        <v>21690</v>
      </c>
      <c r="D27" s="275">
        <v>2860.59</v>
      </c>
      <c r="E27" s="238">
        <f t="shared" si="0"/>
        <v>62046197.100000001</v>
      </c>
      <c r="F27" s="306">
        <v>64652250.600000001</v>
      </c>
      <c r="G27" s="238">
        <f t="shared" si="1"/>
        <v>-2606053.5</v>
      </c>
      <c r="H27" s="238" t="str">
        <f t="shared" si="2"/>
        <v/>
      </c>
      <c r="I27" s="238">
        <f t="shared" si="3"/>
        <v>2606053.5</v>
      </c>
      <c r="J27" s="297"/>
      <c r="K27" s="117"/>
      <c r="L27" s="117"/>
      <c r="M27" s="116"/>
      <c r="T27" s="138"/>
    </row>
    <row r="28" spans="1:20">
      <c r="A28" s="135" t="s">
        <v>1081</v>
      </c>
      <c r="B28" s="273" t="s">
        <v>699</v>
      </c>
      <c r="C28" s="274">
        <v>84544.24</v>
      </c>
      <c r="D28" s="275">
        <v>2860.59</v>
      </c>
      <c r="E28" s="238">
        <f t="shared" si="0"/>
        <v>241846407.50160003</v>
      </c>
      <c r="F28" s="306">
        <v>242043026.16</v>
      </c>
      <c r="G28" s="238">
        <f t="shared" si="1"/>
        <v>-196618.65839996934</v>
      </c>
      <c r="H28" s="238" t="str">
        <f t="shared" si="2"/>
        <v/>
      </c>
      <c r="I28" s="238">
        <f t="shared" si="3"/>
        <v>196618.65839996934</v>
      </c>
      <c r="J28" s="297"/>
      <c r="K28" s="117"/>
      <c r="L28" s="117"/>
      <c r="M28" s="116"/>
      <c r="T28" s="138"/>
    </row>
    <row r="29" spans="1:20">
      <c r="A29" s="135" t="s">
        <v>1082</v>
      </c>
      <c r="B29" s="273" t="s">
        <v>701</v>
      </c>
      <c r="C29" s="274">
        <v>349</v>
      </c>
      <c r="D29" s="275">
        <v>2860.59</v>
      </c>
      <c r="E29" s="238">
        <f t="shared" si="0"/>
        <v>998345.91</v>
      </c>
      <c r="F29" s="306">
        <v>998967.13</v>
      </c>
      <c r="G29" s="238">
        <f t="shared" si="1"/>
        <v>-621.21999999997206</v>
      </c>
      <c r="H29" s="238" t="str">
        <f t="shared" si="2"/>
        <v/>
      </c>
      <c r="I29" s="238">
        <f t="shared" si="3"/>
        <v>621.21999999997206</v>
      </c>
      <c r="J29" s="297"/>
      <c r="K29" s="117"/>
      <c r="L29" s="117"/>
      <c r="M29" s="116"/>
      <c r="T29" s="138"/>
    </row>
    <row r="30" spans="1:20">
      <c r="A30" s="135" t="s">
        <v>1083</v>
      </c>
      <c r="B30" s="273" t="s">
        <v>1084</v>
      </c>
      <c r="C30" s="274">
        <v>300282.84000000003</v>
      </c>
      <c r="D30" s="275">
        <v>2860.59</v>
      </c>
      <c r="E30" s="238">
        <f t="shared" si="0"/>
        <v>858986089.27560008</v>
      </c>
      <c r="F30" s="306">
        <v>943234516.88999999</v>
      </c>
      <c r="G30" s="238">
        <f t="shared" si="1"/>
        <v>-84248427.61439991</v>
      </c>
      <c r="H30" s="238" t="str">
        <f t="shared" si="2"/>
        <v/>
      </c>
      <c r="I30" s="238">
        <f t="shared" si="3"/>
        <v>84248427.61439991</v>
      </c>
      <c r="J30" s="297"/>
      <c r="K30" s="117"/>
      <c r="L30" s="117"/>
      <c r="M30" s="116"/>
      <c r="T30" s="138"/>
    </row>
    <row r="31" spans="1:20">
      <c r="A31" s="135" t="s">
        <v>1085</v>
      </c>
      <c r="B31" s="273" t="s">
        <v>709</v>
      </c>
      <c r="C31" s="274">
        <v>2394</v>
      </c>
      <c r="D31" s="275">
        <v>2860.59</v>
      </c>
      <c r="E31" s="238">
        <f t="shared" si="0"/>
        <v>6848252.46</v>
      </c>
      <c r="F31" s="306">
        <v>6869247.8399999999</v>
      </c>
      <c r="G31" s="238">
        <f t="shared" si="1"/>
        <v>-20995.379999999888</v>
      </c>
      <c r="H31" s="238" t="str">
        <f t="shared" si="2"/>
        <v/>
      </c>
      <c r="I31" s="238">
        <f t="shared" si="3"/>
        <v>20995.379999999888</v>
      </c>
      <c r="J31" s="297"/>
      <c r="K31" s="117"/>
      <c r="L31" s="117"/>
      <c r="M31" s="116"/>
      <c r="T31" s="138"/>
    </row>
    <row r="32" spans="1:20">
      <c r="A32" s="135" t="s">
        <v>1086</v>
      </c>
      <c r="B32" s="273" t="s">
        <v>715</v>
      </c>
      <c r="C32" s="274">
        <v>2536.2600000000002</v>
      </c>
      <c r="D32" s="275">
        <v>2860.59</v>
      </c>
      <c r="E32" s="238">
        <f t="shared" si="0"/>
        <v>7255199.993400001</v>
      </c>
      <c r="F32" s="306">
        <v>7316467.2000000002</v>
      </c>
      <c r="G32" s="238">
        <f t="shared" si="1"/>
        <v>-61267.206599999219</v>
      </c>
      <c r="H32" s="238" t="str">
        <f t="shared" si="2"/>
        <v/>
      </c>
      <c r="I32" s="238">
        <f t="shared" si="3"/>
        <v>61267.206599999219</v>
      </c>
      <c r="J32" s="297"/>
      <c r="K32" s="117"/>
      <c r="L32" s="117"/>
      <c r="M32" s="116"/>
      <c r="T32" s="138"/>
    </row>
    <row r="33" spans="1:20">
      <c r="A33" s="135" t="s">
        <v>1087</v>
      </c>
      <c r="B33" s="273" t="s">
        <v>719</v>
      </c>
      <c r="C33" s="274">
        <v>441.43</v>
      </c>
      <c r="D33" s="275">
        <v>2860.59</v>
      </c>
      <c r="E33" s="238">
        <f t="shared" si="0"/>
        <v>1262750.2437</v>
      </c>
      <c r="F33" s="306">
        <v>1266621.58</v>
      </c>
      <c r="G33" s="238">
        <f t="shared" si="1"/>
        <v>-3871.3363000000827</v>
      </c>
      <c r="H33" s="238" t="str">
        <f t="shared" si="2"/>
        <v/>
      </c>
      <c r="I33" s="238">
        <f t="shared" si="3"/>
        <v>3871.3363000000827</v>
      </c>
      <c r="J33" s="297"/>
      <c r="K33" s="117"/>
      <c r="L33" s="117"/>
      <c r="M33" s="116"/>
      <c r="T33" s="138"/>
    </row>
    <row r="34" spans="1:20">
      <c r="A34" s="135" t="s">
        <v>1088</v>
      </c>
      <c r="B34" s="273" t="s">
        <v>721</v>
      </c>
      <c r="C34" s="274">
        <v>1426.56</v>
      </c>
      <c r="D34" s="275">
        <v>2860.59</v>
      </c>
      <c r="E34" s="238">
        <f t="shared" si="0"/>
        <v>4080803.2704000003</v>
      </c>
      <c r="F34" s="306">
        <v>4226946.5599999996</v>
      </c>
      <c r="G34" s="238">
        <f t="shared" si="1"/>
        <v>-146143.28959999932</v>
      </c>
      <c r="H34" s="238" t="str">
        <f t="shared" si="2"/>
        <v/>
      </c>
      <c r="I34" s="238">
        <f t="shared" si="3"/>
        <v>146143.28959999932</v>
      </c>
      <c r="J34" s="297"/>
      <c r="K34" s="117"/>
      <c r="L34" s="117"/>
      <c r="M34" s="116"/>
      <c r="T34" s="138"/>
    </row>
    <row r="35" spans="1:20">
      <c r="A35" s="135" t="s">
        <v>1089</v>
      </c>
      <c r="B35" s="273" t="s">
        <v>725</v>
      </c>
      <c r="C35" s="274">
        <v>360.51</v>
      </c>
      <c r="D35" s="275">
        <v>2860.59</v>
      </c>
      <c r="E35" s="238">
        <f t="shared" si="0"/>
        <v>1031271.3009</v>
      </c>
      <c r="F35" s="306">
        <v>1027179.51</v>
      </c>
      <c r="G35" s="238">
        <f t="shared" si="1"/>
        <v>4091.7909000000218</v>
      </c>
      <c r="H35" s="238">
        <f t="shared" si="2"/>
        <v>4091.7909000000218</v>
      </c>
      <c r="I35" s="238" t="str">
        <f t="shared" si="3"/>
        <v/>
      </c>
      <c r="J35" s="297"/>
      <c r="K35" s="117"/>
      <c r="L35" s="117"/>
      <c r="M35" s="116"/>
      <c r="T35" s="138"/>
    </row>
    <row r="36" spans="1:20">
      <c r="A36" s="135" t="s">
        <v>1090</v>
      </c>
      <c r="B36" s="273" t="s">
        <v>731</v>
      </c>
      <c r="C36" s="274">
        <v>29944.6</v>
      </c>
      <c r="D36" s="275">
        <v>2860.59</v>
      </c>
      <c r="E36" s="238">
        <f t="shared" ref="E36:E46" si="4">(C36*D36)</f>
        <v>85659223.313999996</v>
      </c>
      <c r="F36" s="306">
        <v>85319352.099999994</v>
      </c>
      <c r="G36" s="238">
        <f t="shared" ref="G36:G46" si="5">E36-F36</f>
        <v>339871.21400000155</v>
      </c>
      <c r="H36" s="238">
        <f t="shared" ref="H36:H46" si="6">IF(E36&lt;F36," ",E36-F36)</f>
        <v>339871.21400000155</v>
      </c>
      <c r="I36" s="238" t="str">
        <f t="shared" ref="I36:I46" si="7">IF(E36&gt;F36," ",F36-E36)</f>
        <v/>
      </c>
      <c r="J36" s="297"/>
      <c r="K36" s="117"/>
      <c r="L36" s="117"/>
      <c r="M36" s="116"/>
      <c r="T36" s="138"/>
    </row>
    <row r="37" spans="1:20">
      <c r="A37" s="135" t="s">
        <v>1091</v>
      </c>
      <c r="B37" s="273" t="s">
        <v>737</v>
      </c>
      <c r="C37" s="274">
        <v>75182.55</v>
      </c>
      <c r="D37" s="275">
        <v>2860.59</v>
      </c>
      <c r="E37" s="238">
        <f t="shared" si="4"/>
        <v>215066450.70450002</v>
      </c>
      <c r="F37" s="306">
        <v>208380158.09999999</v>
      </c>
      <c r="G37" s="238">
        <f t="shared" si="5"/>
        <v>6686292.6045000255</v>
      </c>
      <c r="H37" s="238">
        <f t="shared" si="6"/>
        <v>6686292.6045000255</v>
      </c>
      <c r="I37" s="238" t="str">
        <f t="shared" si="7"/>
        <v/>
      </c>
      <c r="J37" s="297"/>
      <c r="K37" s="117"/>
      <c r="L37" s="117"/>
      <c r="M37" s="116"/>
      <c r="T37" s="138"/>
    </row>
    <row r="38" spans="1:20">
      <c r="A38" s="135" t="s">
        <v>1092</v>
      </c>
      <c r="B38" s="273" t="s">
        <v>1093</v>
      </c>
      <c r="C38" s="274">
        <v>285139.69</v>
      </c>
      <c r="D38" s="275">
        <v>2860.59</v>
      </c>
      <c r="E38" s="238">
        <f t="shared" si="4"/>
        <v>815667745.81710005</v>
      </c>
      <c r="F38" s="306">
        <v>816612716.13</v>
      </c>
      <c r="G38" s="238">
        <f t="shared" si="5"/>
        <v>-944970.31289994717</v>
      </c>
      <c r="H38" s="238" t="str">
        <f t="shared" si="6"/>
        <v/>
      </c>
      <c r="I38" s="238">
        <f t="shared" si="7"/>
        <v>944970.31289994717</v>
      </c>
      <c r="J38" s="297"/>
      <c r="K38" s="118"/>
      <c r="L38" s="117"/>
      <c r="M38" s="116"/>
      <c r="T38" s="138"/>
    </row>
    <row r="39" spans="1:20" ht="15">
      <c r="A39" s="135" t="s">
        <v>1094</v>
      </c>
      <c r="B39" s="273" t="s">
        <v>1095</v>
      </c>
      <c r="C39" s="274">
        <v>7622.45</v>
      </c>
      <c r="D39" s="275">
        <v>2860.59</v>
      </c>
      <c r="E39" s="238">
        <f t="shared" si="4"/>
        <v>21804704.245500002</v>
      </c>
      <c r="F39" s="306">
        <v>20087603.329999998</v>
      </c>
      <c r="G39" s="238">
        <f t="shared" si="5"/>
        <v>1717100.9155000038</v>
      </c>
      <c r="H39" s="238">
        <f t="shared" si="6"/>
        <v>1717100.9155000038</v>
      </c>
      <c r="I39" s="238" t="str">
        <f t="shared" si="7"/>
        <v/>
      </c>
      <c r="J39" s="298"/>
      <c r="K39" s="118"/>
      <c r="L39" s="117"/>
      <c r="M39" s="116"/>
      <c r="T39" s="138"/>
    </row>
    <row r="40" spans="1:20">
      <c r="A40" s="135" t="s">
        <v>1096</v>
      </c>
      <c r="B40" s="273" t="s">
        <v>1097</v>
      </c>
      <c r="C40" s="274">
        <v>11946.36</v>
      </c>
      <c r="D40" s="275">
        <v>2860.59</v>
      </c>
      <c r="E40" s="238">
        <f>(C40*D40)</f>
        <v>34173637.952400006</v>
      </c>
      <c r="F40" s="306">
        <v>34240128.229999997</v>
      </c>
      <c r="G40" s="238">
        <f>E40-F40</f>
        <v>-66490.277599990368</v>
      </c>
      <c r="H40" s="238" t="str">
        <f>IF(E40&lt;F40," ",E40-F40)</f>
        <v/>
      </c>
      <c r="I40" s="238">
        <f>IF(E40&gt;F40," ",F40-E40)</f>
        <v>66490.277599990368</v>
      </c>
      <c r="J40" s="297"/>
      <c r="K40" s="117"/>
      <c r="L40" s="117"/>
      <c r="M40" s="116"/>
      <c r="T40" s="138"/>
    </row>
    <row r="41" spans="1:20">
      <c r="A41" s="135" t="s">
        <v>1098</v>
      </c>
      <c r="B41" s="273" t="s">
        <v>1099</v>
      </c>
      <c r="C41" s="274">
        <v>876.12</v>
      </c>
      <c r="D41" s="275">
        <v>2860.59</v>
      </c>
      <c r="E41" s="238">
        <f>(C41*D41)</f>
        <v>2506220.1107999999</v>
      </c>
      <c r="F41" s="306">
        <v>2496276.15</v>
      </c>
      <c r="G41" s="238">
        <f>E41-F41</f>
        <v>9943.9608000000007</v>
      </c>
      <c r="H41" s="238">
        <f>IF(E41&lt;F41," ",E41-F41)</f>
        <v>9943.9608000000007</v>
      </c>
      <c r="I41" s="238" t="str">
        <f>IF(E41&gt;F41," ",F41-E41)</f>
        <v/>
      </c>
      <c r="J41" s="297"/>
      <c r="K41" s="117"/>
      <c r="L41" s="117"/>
      <c r="M41" s="116"/>
      <c r="T41" s="138"/>
    </row>
    <row r="42" spans="1:20">
      <c r="A42" s="135" t="s">
        <v>1100</v>
      </c>
      <c r="B42" s="273" t="s">
        <v>747</v>
      </c>
      <c r="C42" s="274">
        <v>80200.800000000003</v>
      </c>
      <c r="D42" s="275">
        <v>2860.59</v>
      </c>
      <c r="E42" s="238">
        <f t="shared" si="4"/>
        <v>229421606.47200003</v>
      </c>
      <c r="F42" s="306">
        <v>229751016.78999999</v>
      </c>
      <c r="G42" s="238">
        <f t="shared" si="5"/>
        <v>-329410.31799995899</v>
      </c>
      <c r="H42" s="238" t="str">
        <f t="shared" si="6"/>
        <v/>
      </c>
      <c r="I42" s="238">
        <f t="shared" si="7"/>
        <v>329410.31799995899</v>
      </c>
      <c r="J42" s="297"/>
      <c r="K42" s="118"/>
      <c r="L42" s="117"/>
      <c r="M42" s="116"/>
      <c r="T42" s="138"/>
    </row>
    <row r="43" spans="1:20">
      <c r="A43" s="135">
        <v>408100</v>
      </c>
      <c r="B43" s="273" t="s">
        <v>1101</v>
      </c>
      <c r="C43" s="276">
        <v>43937.54</v>
      </c>
      <c r="D43" s="275">
        <v>2860.59</v>
      </c>
      <c r="E43" s="238">
        <f t="shared" si="4"/>
        <v>125687287.5486</v>
      </c>
      <c r="F43" s="306">
        <v>134333465.72999999</v>
      </c>
      <c r="G43" s="238">
        <f t="shared" si="5"/>
        <v>-8646178.1813999861</v>
      </c>
      <c r="H43" s="238" t="str">
        <f t="shared" si="6"/>
        <v/>
      </c>
      <c r="I43" s="238">
        <f t="shared" si="7"/>
        <v>8646178.1813999861</v>
      </c>
      <c r="J43" s="297"/>
      <c r="K43" s="117"/>
      <c r="L43" s="117"/>
      <c r="M43" s="116"/>
      <c r="T43" s="138"/>
    </row>
    <row r="44" spans="1:20">
      <c r="A44" s="135">
        <v>408400</v>
      </c>
      <c r="B44" s="273" t="s">
        <v>1102</v>
      </c>
      <c r="C44" s="276">
        <v>7130.26</v>
      </c>
      <c r="D44" s="275">
        <v>2860.59</v>
      </c>
      <c r="E44" s="238">
        <f t="shared" si="4"/>
        <v>20396750.453400001</v>
      </c>
      <c r="F44" s="306">
        <v>21253749.27</v>
      </c>
      <c r="G44" s="238">
        <f t="shared" si="5"/>
        <v>-856998.81659999862</v>
      </c>
      <c r="H44" s="238" t="str">
        <f t="shared" si="6"/>
        <v/>
      </c>
      <c r="I44" s="238">
        <f t="shared" si="7"/>
        <v>856998.81659999862</v>
      </c>
      <c r="J44" s="297"/>
      <c r="K44" s="117"/>
      <c r="L44" s="117"/>
      <c r="M44" s="116"/>
      <c r="T44" s="138"/>
    </row>
    <row r="45" spans="1:20">
      <c r="A45" s="135">
        <v>408630</v>
      </c>
      <c r="B45" s="273" t="s">
        <v>392</v>
      </c>
      <c r="C45" s="276">
        <v>91299</v>
      </c>
      <c r="D45" s="275">
        <v>2860.59</v>
      </c>
      <c r="E45" s="238">
        <f t="shared" si="4"/>
        <v>261169006.41000003</v>
      </c>
      <c r="F45" s="306">
        <v>260438918.74000001</v>
      </c>
      <c r="G45" s="238">
        <f t="shared" si="5"/>
        <v>730087.67000001669</v>
      </c>
      <c r="H45" s="238">
        <f t="shared" si="6"/>
        <v>730087.67000001669</v>
      </c>
      <c r="I45" s="238" t="str">
        <f t="shared" si="7"/>
        <v/>
      </c>
      <c r="J45" s="297"/>
      <c r="K45" s="117"/>
      <c r="L45" s="117"/>
      <c r="M45" s="116"/>
      <c r="T45" s="138"/>
    </row>
    <row r="46" spans="1:20">
      <c r="A46" s="135">
        <v>468630</v>
      </c>
      <c r="B46" s="273" t="s">
        <v>1103</v>
      </c>
      <c r="C46" s="276">
        <v>121381.5</v>
      </c>
      <c r="D46" s="275">
        <v>2860.59</v>
      </c>
      <c r="E46" s="238">
        <f t="shared" si="4"/>
        <v>347222705.08500004</v>
      </c>
      <c r="F46" s="306">
        <v>353172652.47000003</v>
      </c>
      <c r="G46" s="238">
        <f t="shared" si="5"/>
        <v>-5949947.3849999905</v>
      </c>
      <c r="H46" s="238" t="str">
        <f t="shared" si="6"/>
        <v/>
      </c>
      <c r="I46" s="238">
        <f t="shared" si="7"/>
        <v>5949947.3849999905</v>
      </c>
      <c r="J46" s="297"/>
      <c r="K46" s="117"/>
      <c r="L46" s="117"/>
      <c r="M46" s="116"/>
      <c r="N46" s="116"/>
      <c r="O46" s="116"/>
      <c r="P46" s="137"/>
      <c r="Q46" s="137"/>
      <c r="R46" s="137"/>
      <c r="S46" s="137"/>
      <c r="T46" s="137"/>
    </row>
    <row r="47" spans="1:20" ht="15">
      <c r="A47" s="132" t="s">
        <v>1104</v>
      </c>
      <c r="B47" s="273"/>
      <c r="C47" s="277">
        <f>SUM(C12:C46)</f>
        <v>1329446.7400000002</v>
      </c>
      <c r="D47" s="278"/>
      <c r="E47" s="290">
        <f>SUM(E12:E46)</f>
        <v>3803002049.9766006</v>
      </c>
      <c r="F47" s="307">
        <f>SUM(F12:F46)</f>
        <v>3901225889.6099997</v>
      </c>
      <c r="G47" s="290">
        <f>SUM(G12:G46)</f>
        <v>-98223839.633399665</v>
      </c>
      <c r="H47" s="290">
        <f>SUM(H12:H46)</f>
        <v>9495514.3021000475</v>
      </c>
      <c r="I47" s="290">
        <f>SUM(I12:I46)</f>
        <v>107719353.93549973</v>
      </c>
      <c r="J47" s="297"/>
      <c r="K47" s="117"/>
      <c r="L47" s="117"/>
      <c r="M47" s="116"/>
      <c r="T47" s="138"/>
    </row>
    <row r="48" spans="1:20">
      <c r="A48" s="135" t="s">
        <v>1105</v>
      </c>
      <c r="B48" s="273"/>
      <c r="C48" s="276"/>
      <c r="D48" s="279"/>
      <c r="E48" s="291"/>
      <c r="F48" s="306"/>
      <c r="G48" s="291"/>
      <c r="H48" s="291"/>
      <c r="I48" s="291"/>
      <c r="J48" s="299"/>
    </row>
    <row r="49" spans="1:10">
      <c r="A49" s="135" t="s">
        <v>1074</v>
      </c>
      <c r="B49" s="273" t="s">
        <v>671</v>
      </c>
      <c r="C49" s="276">
        <v>124</v>
      </c>
      <c r="D49" s="275">
        <v>2860.59</v>
      </c>
      <c r="E49" s="238">
        <f t="shared" ref="E49:E62" si="8">(C49*D49)</f>
        <v>354713.16000000003</v>
      </c>
      <c r="F49" s="306">
        <v>369611.76</v>
      </c>
      <c r="G49" s="238">
        <f t="shared" ref="G49:G62" si="9">E49-F49</f>
        <v>-14898.599999999977</v>
      </c>
      <c r="H49" s="238">
        <f t="shared" ref="H49:H62" si="10">IF(F49&lt;E49," ",F49-E49)</f>
        <v>14898.599999999977</v>
      </c>
      <c r="I49" s="291" t="str">
        <f t="shared" ref="I49:I62" si="11">IF(F49&gt;E49," ",E49-F49)</f>
        <v/>
      </c>
      <c r="J49" s="299"/>
    </row>
    <row r="50" spans="1:10">
      <c r="A50" s="135" t="s">
        <v>1106</v>
      </c>
      <c r="B50" s="273" t="s">
        <v>635</v>
      </c>
      <c r="C50" s="276">
        <v>4153.46</v>
      </c>
      <c r="D50" s="275">
        <v>2860.59</v>
      </c>
      <c r="E50" s="238">
        <f t="shared" si="8"/>
        <v>11881346.1414</v>
      </c>
      <c r="F50" s="306">
        <v>11922113.68</v>
      </c>
      <c r="G50" s="238">
        <f t="shared" si="9"/>
        <v>-40767.538599999622</v>
      </c>
      <c r="H50" s="238">
        <f t="shared" si="10"/>
        <v>40767.538599999622</v>
      </c>
      <c r="I50" s="291" t="str">
        <f t="shared" si="11"/>
        <v/>
      </c>
      <c r="J50" s="299"/>
    </row>
    <row r="51" spans="1:10">
      <c r="A51" s="135" t="s">
        <v>1107</v>
      </c>
      <c r="B51" s="273" t="s">
        <v>1070</v>
      </c>
      <c r="C51" s="276">
        <v>13557.55</v>
      </c>
      <c r="D51" s="275">
        <v>2860.59</v>
      </c>
      <c r="E51" s="238">
        <f t="shared" si="8"/>
        <v>38782591.954499997</v>
      </c>
      <c r="F51" s="306">
        <v>38901491.670000002</v>
      </c>
      <c r="G51" s="238">
        <f t="shared" si="9"/>
        <v>-118899.71550000459</v>
      </c>
      <c r="H51" s="238">
        <f t="shared" si="10"/>
        <v>118899.71550000459</v>
      </c>
      <c r="I51" s="291" t="str">
        <f t="shared" si="11"/>
        <v/>
      </c>
      <c r="J51" s="299"/>
    </row>
    <row r="52" spans="1:10">
      <c r="A52" s="135" t="s">
        <v>1108</v>
      </c>
      <c r="B52" s="273" t="s">
        <v>1109</v>
      </c>
      <c r="C52" s="276">
        <v>24000</v>
      </c>
      <c r="D52" s="275">
        <v>2860.59</v>
      </c>
      <c r="E52" s="238">
        <f t="shared" si="8"/>
        <v>68654160</v>
      </c>
      <c r="F52" s="306">
        <v>68864640</v>
      </c>
      <c r="G52" s="238">
        <f t="shared" si="9"/>
        <v>-210480</v>
      </c>
      <c r="H52" s="238">
        <f t="shared" si="10"/>
        <v>210480</v>
      </c>
      <c r="I52" s="291" t="str">
        <f t="shared" si="11"/>
        <v/>
      </c>
      <c r="J52" s="299"/>
    </row>
    <row r="53" spans="1:10">
      <c r="A53" s="135" t="s">
        <v>1110</v>
      </c>
      <c r="B53" s="273" t="s">
        <v>681</v>
      </c>
      <c r="C53" s="276">
        <v>3669.25</v>
      </c>
      <c r="D53" s="275">
        <v>2860.59</v>
      </c>
      <c r="E53" s="238">
        <f t="shared" si="8"/>
        <v>10496219.8575</v>
      </c>
      <c r="F53" s="306">
        <v>10454573.869999999</v>
      </c>
      <c r="G53" s="238">
        <f t="shared" si="9"/>
        <v>41645.987500000745</v>
      </c>
      <c r="H53" s="238" t="str">
        <f t="shared" si="10"/>
        <v/>
      </c>
      <c r="I53" s="291">
        <f t="shared" si="11"/>
        <v>41645.987500000745</v>
      </c>
      <c r="J53" s="299"/>
    </row>
    <row r="54" spans="1:10">
      <c r="A54" s="135" t="s">
        <v>1111</v>
      </c>
      <c r="B54" s="273" t="s">
        <v>687</v>
      </c>
      <c r="C54" s="276">
        <v>4787.16</v>
      </c>
      <c r="D54" s="275">
        <v>2860.59</v>
      </c>
      <c r="E54" s="238">
        <f t="shared" si="8"/>
        <v>13694102.0244</v>
      </c>
      <c r="F54" s="306">
        <v>13726046.73</v>
      </c>
      <c r="G54" s="238">
        <f t="shared" si="9"/>
        <v>-31944.705600000918</v>
      </c>
      <c r="H54" s="238">
        <f t="shared" si="10"/>
        <v>31944.705600000918</v>
      </c>
      <c r="I54" s="238" t="str">
        <f t="shared" si="11"/>
        <v/>
      </c>
      <c r="J54" s="299"/>
    </row>
    <row r="55" spans="1:10">
      <c r="A55" s="135" t="s">
        <v>1112</v>
      </c>
      <c r="B55" s="273" t="s">
        <v>721</v>
      </c>
      <c r="C55" s="276">
        <v>457.25</v>
      </c>
      <c r="D55" s="275">
        <v>2860.59</v>
      </c>
      <c r="E55" s="238">
        <f t="shared" si="8"/>
        <v>1308004.7775000001</v>
      </c>
      <c r="F55" s="306">
        <v>1312014.8600000001</v>
      </c>
      <c r="G55" s="238">
        <f t="shared" si="9"/>
        <v>-4010.0825000000186</v>
      </c>
      <c r="H55" s="238">
        <f t="shared" si="10"/>
        <v>4010.0825000000186</v>
      </c>
      <c r="I55" s="238" t="str">
        <f t="shared" si="11"/>
        <v/>
      </c>
      <c r="J55" s="299"/>
    </row>
    <row r="56" spans="1:10">
      <c r="A56" s="135" t="s">
        <v>1113</v>
      </c>
      <c r="B56" s="273" t="s">
        <v>1019</v>
      </c>
      <c r="C56" s="276">
        <v>1568.32</v>
      </c>
      <c r="D56" s="275">
        <v>2860.59</v>
      </c>
      <c r="E56" s="238">
        <f t="shared" si="8"/>
        <v>4486320.5088</v>
      </c>
      <c r="F56" s="306">
        <v>4500074.68</v>
      </c>
      <c r="G56" s="238">
        <f t="shared" si="9"/>
        <v>-13754.17119999975</v>
      </c>
      <c r="H56" s="238">
        <f t="shared" si="10"/>
        <v>13754.17119999975</v>
      </c>
      <c r="I56" s="238" t="str">
        <f t="shared" si="11"/>
        <v/>
      </c>
      <c r="J56" s="299"/>
    </row>
    <row r="57" spans="1:10">
      <c r="A57" s="135" t="s">
        <v>1114</v>
      </c>
      <c r="B57" s="273" t="s">
        <v>1095</v>
      </c>
      <c r="C57" s="276">
        <v>24828.91</v>
      </c>
      <c r="D57" s="275">
        <v>2860.59</v>
      </c>
      <c r="E57" s="238">
        <f t="shared" si="8"/>
        <v>71025331.656900004</v>
      </c>
      <c r="F57" s="306">
        <v>74008525.189999998</v>
      </c>
      <c r="G57" s="238">
        <f t="shared" si="9"/>
        <v>-2983193.5330999941</v>
      </c>
      <c r="H57" s="238">
        <f t="shared" si="10"/>
        <v>2983193.5330999941</v>
      </c>
      <c r="I57" s="238" t="str">
        <f t="shared" si="11"/>
        <v/>
      </c>
      <c r="J57" s="299"/>
    </row>
    <row r="58" spans="1:10">
      <c r="A58" s="135" t="s">
        <v>1115</v>
      </c>
      <c r="B58" s="273" t="s">
        <v>1116</v>
      </c>
      <c r="C58" s="276">
        <v>7087.79</v>
      </c>
      <c r="D58" s="275">
        <v>2860.59</v>
      </c>
      <c r="E58" s="238">
        <f t="shared" si="8"/>
        <v>20275261.1961</v>
      </c>
      <c r="F58" s="306">
        <v>19757994.289999999</v>
      </c>
      <c r="G58" s="238">
        <f t="shared" si="9"/>
        <v>517266.90610000119</v>
      </c>
      <c r="H58" s="238" t="str">
        <f t="shared" si="10"/>
        <v/>
      </c>
      <c r="I58" s="238">
        <f t="shared" si="11"/>
        <v>517266.90610000119</v>
      </c>
      <c r="J58" s="299"/>
    </row>
    <row r="59" spans="1:10">
      <c r="A59" s="135" t="s">
        <v>1117</v>
      </c>
      <c r="B59" s="273" t="s">
        <v>1118</v>
      </c>
      <c r="C59" s="276">
        <v>45656.2</v>
      </c>
      <c r="D59" s="275">
        <v>2860.59</v>
      </c>
      <c r="E59" s="238">
        <f t="shared" si="8"/>
        <v>130603669.15799999</v>
      </c>
      <c r="F59" s="306">
        <v>136089261.59</v>
      </c>
      <c r="G59" s="238">
        <f t="shared" si="9"/>
        <v>-5485592.4320000112</v>
      </c>
      <c r="H59" s="238">
        <f t="shared" si="10"/>
        <v>5485592.4320000112</v>
      </c>
      <c r="I59" s="238" t="str">
        <f t="shared" si="11"/>
        <v/>
      </c>
      <c r="J59" s="299"/>
    </row>
    <row r="60" spans="1:10">
      <c r="A60" s="135" t="s">
        <v>1119</v>
      </c>
      <c r="B60" s="273" t="s">
        <v>749</v>
      </c>
      <c r="C60" s="276">
        <v>826.54</v>
      </c>
      <c r="D60" s="275">
        <v>2860.59</v>
      </c>
      <c r="E60" s="238">
        <f t="shared" si="8"/>
        <v>2364392.0586000001</v>
      </c>
      <c r="F60" s="306">
        <v>2355010.83</v>
      </c>
      <c r="G60" s="238">
        <f t="shared" si="9"/>
        <v>9381.2286000000313</v>
      </c>
      <c r="H60" s="238" t="str">
        <f t="shared" si="10"/>
        <v/>
      </c>
      <c r="I60" s="238">
        <f t="shared" si="11"/>
        <v>9381.2286000000313</v>
      </c>
      <c r="J60" s="299"/>
    </row>
    <row r="61" spans="1:10">
      <c r="A61" s="135" t="s">
        <v>1120</v>
      </c>
      <c r="B61" s="273" t="s">
        <v>753</v>
      </c>
      <c r="C61" s="276">
        <v>5900</v>
      </c>
      <c r="D61" s="275">
        <v>2860.59</v>
      </c>
      <c r="E61" s="238">
        <f t="shared" si="8"/>
        <v>16877481</v>
      </c>
      <c r="F61" s="306">
        <v>16929224</v>
      </c>
      <c r="G61" s="238">
        <f t="shared" si="9"/>
        <v>-51743</v>
      </c>
      <c r="H61" s="238">
        <f t="shared" si="10"/>
        <v>51743</v>
      </c>
      <c r="I61" s="238" t="str">
        <f t="shared" si="11"/>
        <v/>
      </c>
      <c r="J61" s="299"/>
    </row>
    <row r="62" spans="1:10">
      <c r="A62" s="135" t="s">
        <v>1121</v>
      </c>
      <c r="B62" s="273" t="s">
        <v>1122</v>
      </c>
      <c r="C62" s="276">
        <v>1704</v>
      </c>
      <c r="D62" s="275">
        <v>2860.59</v>
      </c>
      <c r="E62" s="238">
        <f t="shared" si="8"/>
        <v>4874445.3600000003</v>
      </c>
      <c r="F62" s="306">
        <v>5051934</v>
      </c>
      <c r="G62" s="238">
        <f t="shared" si="9"/>
        <v>-177488.63999999966</v>
      </c>
      <c r="H62" s="238">
        <f t="shared" si="10"/>
        <v>177488.63999999966</v>
      </c>
      <c r="I62" s="238" t="str">
        <f t="shared" si="11"/>
        <v/>
      </c>
      <c r="J62" s="299"/>
    </row>
    <row r="63" spans="1:10" ht="15">
      <c r="A63" s="140" t="s">
        <v>1123</v>
      </c>
      <c r="B63" s="280"/>
      <c r="C63" s="277">
        <f>SUM(C49:C62)</f>
        <v>138320.43</v>
      </c>
      <c r="D63" s="275"/>
      <c r="E63" s="290">
        <f>SUM(E49:E62)</f>
        <v>395678038.85370004</v>
      </c>
      <c r="F63" s="307">
        <f>SUM(F49:F62)</f>
        <v>404242517.15000004</v>
      </c>
      <c r="G63" s="290">
        <f>SUM(G49:G62)</f>
        <v>-8564478.2963000089</v>
      </c>
      <c r="H63" s="290">
        <f>SUM(H49:H62)</f>
        <v>9132772.4185000099</v>
      </c>
      <c r="I63" s="290">
        <f>SUM(I49:I62)</f>
        <v>568294.12220000196</v>
      </c>
      <c r="J63" s="299"/>
    </row>
    <row r="64" spans="1:10" ht="15">
      <c r="A64" s="141"/>
      <c r="B64" s="273"/>
      <c r="C64" s="274"/>
      <c r="D64" s="275"/>
      <c r="E64" s="238"/>
      <c r="F64" s="268"/>
      <c r="G64" s="238"/>
      <c r="H64" s="290"/>
      <c r="I64" s="290"/>
      <c r="J64" s="299"/>
    </row>
    <row r="65" spans="1:10" ht="15">
      <c r="A65" s="149" t="s">
        <v>1124</v>
      </c>
      <c r="B65" s="273"/>
      <c r="C65" s="281">
        <f>C47-C63</f>
        <v>1191126.3100000003</v>
      </c>
      <c r="D65" s="275"/>
      <c r="E65" s="290">
        <f>E47-E63</f>
        <v>3407324011.1229005</v>
      </c>
      <c r="F65" s="307">
        <f>F47-F63</f>
        <v>3496983372.4599996</v>
      </c>
      <c r="G65" s="290">
        <f>G47-G63</f>
        <v>-89659361.337099656</v>
      </c>
      <c r="H65" s="290">
        <f>H47+H63</f>
        <v>18628286.720600057</v>
      </c>
      <c r="I65" s="290">
        <f>I47+I63</f>
        <v>108287648.05769973</v>
      </c>
      <c r="J65" s="299"/>
    </row>
    <row r="66" spans="1:10" ht="15">
      <c r="A66" s="150"/>
      <c r="B66" s="273"/>
      <c r="C66" s="281"/>
      <c r="D66" s="282"/>
      <c r="E66" s="238"/>
      <c r="F66" s="268"/>
      <c r="G66" s="238"/>
      <c r="H66" s="238"/>
      <c r="I66" s="238"/>
      <c r="J66" s="299"/>
    </row>
    <row r="67" spans="1:10">
      <c r="A67" s="143"/>
      <c r="B67" s="273"/>
      <c r="C67" s="276"/>
      <c r="D67" s="283"/>
      <c r="E67" s="238"/>
      <c r="F67" s="268"/>
      <c r="G67" s="238"/>
      <c r="H67" s="238"/>
      <c r="I67" s="238"/>
      <c r="J67" s="299"/>
    </row>
    <row r="68" spans="1:10" ht="15">
      <c r="A68" s="149" t="s">
        <v>1125</v>
      </c>
      <c r="B68" s="273"/>
      <c r="C68" s="274"/>
      <c r="D68" s="284"/>
      <c r="E68" s="238"/>
      <c r="F68" s="268"/>
      <c r="G68" s="238"/>
      <c r="H68" s="238"/>
      <c r="I68" s="238"/>
      <c r="J68" s="299"/>
    </row>
    <row r="69" spans="1:10">
      <c r="A69" s="135" t="s">
        <v>1126</v>
      </c>
      <c r="B69" s="273" t="s">
        <v>1127</v>
      </c>
      <c r="C69" s="276">
        <v>3104552.6</v>
      </c>
      <c r="D69" s="275">
        <v>2860.59</v>
      </c>
      <c r="E69" s="291">
        <f>ROUND(C69*D69,0)</f>
        <v>8880852122</v>
      </c>
      <c r="F69" s="306">
        <v>9140971067.75</v>
      </c>
      <c r="G69" s="238">
        <f>E69-F69</f>
        <v>-260118945.75</v>
      </c>
      <c r="H69" s="238" t="str">
        <f>IF(E69&lt;F69," ",E69-F69)</f>
        <v/>
      </c>
      <c r="I69" s="238">
        <f>IF(E69&gt;F69," ",F69-E69)</f>
        <v>260118945.75</v>
      </c>
      <c r="J69" s="299"/>
    </row>
    <row r="70" spans="1:10">
      <c r="A70" s="135" t="s">
        <v>1128</v>
      </c>
      <c r="B70" s="273" t="s">
        <v>1129</v>
      </c>
      <c r="C70" s="276">
        <v>31898.43</v>
      </c>
      <c r="D70" s="275">
        <v>2860.59</v>
      </c>
      <c r="E70" s="291">
        <f>ROUND(C70*D70,0)</f>
        <v>91248330</v>
      </c>
      <c r="F70" s="306">
        <v>95080926</v>
      </c>
      <c r="G70" s="238">
        <f>E70-F70</f>
        <v>-3832596</v>
      </c>
      <c r="H70" s="238" t="str">
        <f>IF(E70&lt;F70," ",E70-F70)</f>
        <v/>
      </c>
      <c r="I70" s="238">
        <f>IF(E70&gt;F70," ",F70-E70)</f>
        <v>3832596</v>
      </c>
      <c r="J70" s="299"/>
    </row>
    <row r="71" spans="1:10">
      <c r="A71" s="135" t="s">
        <v>1130</v>
      </c>
      <c r="B71" s="273" t="s">
        <v>771</v>
      </c>
      <c r="C71" s="276">
        <v>257031.58</v>
      </c>
      <c r="D71" s="275">
        <v>2860.59</v>
      </c>
      <c r="E71" s="291">
        <f>ROUND(C71*D71,0)</f>
        <v>735261967</v>
      </c>
      <c r="F71" s="306">
        <v>766144312</v>
      </c>
      <c r="G71" s="238">
        <f>E71-F71</f>
        <v>-30882345</v>
      </c>
      <c r="H71" s="238" t="str">
        <f>IF(E71&lt;F71," ",E71-F71)</f>
        <v/>
      </c>
      <c r="I71" s="238">
        <f>IF(E71&gt;F71," ",F71-E71)</f>
        <v>30882345</v>
      </c>
      <c r="J71" s="299"/>
    </row>
    <row r="72" spans="1:10">
      <c r="A72" s="135" t="s">
        <v>1131</v>
      </c>
      <c r="B72" s="273" t="s">
        <v>1132</v>
      </c>
      <c r="C72" s="276">
        <v>51369640.259999998</v>
      </c>
      <c r="D72" s="275">
        <v>2860.59</v>
      </c>
      <c r="E72" s="291">
        <f>ROUND(C72*D72,0)</f>
        <v>146947479231</v>
      </c>
      <c r="F72" s="306">
        <f>151449727994.16-369772539.25</f>
        <v>151079955454.91</v>
      </c>
      <c r="G72" s="238">
        <f>E72-F72</f>
        <v>-4132476223.9100037</v>
      </c>
      <c r="H72" s="238" t="str">
        <f>IF(E72&lt;F72," ",E72-F72)</f>
        <v/>
      </c>
      <c r="I72" s="238">
        <f>IF(E72&gt;F72," ",F72-E72)</f>
        <v>4132476223.9100037</v>
      </c>
      <c r="J72" s="299"/>
    </row>
    <row r="73" spans="1:10">
      <c r="A73" s="135"/>
      <c r="B73" s="273"/>
      <c r="C73" s="276"/>
      <c r="D73" s="275"/>
      <c r="E73" s="238"/>
      <c r="F73" s="306"/>
      <c r="G73" s="238"/>
      <c r="H73" s="238"/>
      <c r="I73" s="238"/>
      <c r="J73" s="299"/>
    </row>
    <row r="74" spans="1:10" ht="15">
      <c r="A74" s="135"/>
      <c r="B74" s="273"/>
      <c r="C74" s="281">
        <f>SUM(C69:C72)</f>
        <v>54763122.869999997</v>
      </c>
      <c r="D74" s="282"/>
      <c r="E74" s="290">
        <f>SUM(E69:E72)</f>
        <v>156654841650</v>
      </c>
      <c r="F74" s="307">
        <f>SUM(F69:F72)</f>
        <v>161082151760.66</v>
      </c>
      <c r="G74" s="290">
        <f>SUM(G69:G72)</f>
        <v>-4427310110.6600037</v>
      </c>
      <c r="H74" s="290">
        <f>SUM(H69:H72)</f>
        <v>0</v>
      </c>
      <c r="I74" s="290">
        <f>SUM(I69:I72)</f>
        <v>4427310110.6600037</v>
      </c>
      <c r="J74" s="299"/>
    </row>
    <row r="75" spans="1:10">
      <c r="A75" s="135"/>
      <c r="B75" s="273"/>
      <c r="C75" s="276"/>
      <c r="D75" s="275"/>
      <c r="E75" s="238"/>
      <c r="F75" s="268"/>
      <c r="G75" s="238"/>
      <c r="H75" s="238"/>
      <c r="I75" s="238"/>
      <c r="J75" s="299"/>
    </row>
    <row r="76" spans="1:10" ht="15">
      <c r="A76" s="149" t="s">
        <v>1133</v>
      </c>
      <c r="B76" s="273"/>
      <c r="C76" s="276"/>
      <c r="D76" s="275"/>
      <c r="E76" s="238"/>
      <c r="F76" s="306"/>
      <c r="G76" s="238"/>
      <c r="H76" s="238"/>
      <c r="I76" s="238"/>
      <c r="J76" s="299"/>
    </row>
    <row r="77" spans="1:10">
      <c r="A77" s="135" t="s">
        <v>1134</v>
      </c>
      <c r="B77" s="273" t="s">
        <v>1135</v>
      </c>
      <c r="C77" s="276">
        <v>0</v>
      </c>
      <c r="D77" s="275"/>
      <c r="E77" s="238">
        <f>ROUND(C77*D77,0)</f>
        <v>0</v>
      </c>
      <c r="F77" s="306"/>
      <c r="G77" s="238">
        <f>E77-F77</f>
        <v>0</v>
      </c>
      <c r="H77" s="238">
        <f>IF(F77&lt;E77," ",F77-E77)</f>
        <v>0</v>
      </c>
      <c r="I77" s="238">
        <f>IF(F77&gt;E77," ",E77-F77)</f>
        <v>0</v>
      </c>
      <c r="J77" s="299"/>
    </row>
    <row r="78" spans="1:10">
      <c r="A78" s="135"/>
      <c r="B78" s="285"/>
      <c r="C78" s="276"/>
      <c r="D78" s="275"/>
      <c r="E78" s="238"/>
      <c r="F78" s="306"/>
      <c r="G78" s="238"/>
      <c r="H78" s="238"/>
      <c r="I78" s="238"/>
      <c r="J78" s="299"/>
    </row>
    <row r="79" spans="1:10" ht="15">
      <c r="A79" s="135"/>
      <c r="B79" s="285"/>
      <c r="C79" s="281">
        <f>+C77</f>
        <v>0</v>
      </c>
      <c r="D79" s="286"/>
      <c r="E79" s="290">
        <f>+E77</f>
        <v>0</v>
      </c>
      <c r="F79" s="308"/>
      <c r="G79" s="290">
        <f>+G77</f>
        <v>0</v>
      </c>
      <c r="H79" s="290"/>
      <c r="I79" s="290">
        <f>+I77</f>
        <v>0</v>
      </c>
      <c r="J79" s="299"/>
    </row>
    <row r="80" spans="1:10">
      <c r="A80" s="135"/>
      <c r="B80" s="285"/>
      <c r="C80" s="276"/>
      <c r="D80" s="275"/>
      <c r="E80" s="238"/>
      <c r="F80" s="306"/>
      <c r="G80" s="238"/>
      <c r="H80" s="238"/>
      <c r="I80" s="238"/>
      <c r="J80" s="299"/>
    </row>
    <row r="81" spans="1:10" ht="15">
      <c r="A81" s="148" t="s">
        <v>1136</v>
      </c>
      <c r="B81" s="287"/>
      <c r="C81" s="288">
        <f>+C74-C79</f>
        <v>54763122.869999997</v>
      </c>
      <c r="D81" s="289"/>
      <c r="E81" s="292">
        <f>+E74-E79</f>
        <v>156654841650</v>
      </c>
      <c r="F81" s="309">
        <f>+F74-F79</f>
        <v>161082151760.66</v>
      </c>
      <c r="G81" s="292">
        <f>+G74-G79</f>
        <v>-4427310110.6600037</v>
      </c>
      <c r="H81" s="292">
        <f>+H74-H79</f>
        <v>0</v>
      </c>
      <c r="I81" s="292">
        <f>+I79+I74</f>
        <v>4427310110.6600037</v>
      </c>
      <c r="J81" s="299"/>
    </row>
    <row r="82" spans="1:10">
      <c r="F82" s="153"/>
    </row>
    <row r="83" spans="1:10">
      <c r="F83" s="153"/>
    </row>
    <row r="84" spans="1:10">
      <c r="F84" s="153"/>
    </row>
  </sheetData>
  <mergeCells count="1">
    <mergeCell ref="A6:H6"/>
  </mergeCells>
  <dataValidations count="1">
    <dataValidation type="list" allowBlank="1" showInputMessage="1" showErrorMessage="1" sqref="I8:I65326">
      <formula1>Réponse</formula1>
    </dataValidation>
  </dataValidations>
  <hyperlinks>
    <hyperlink ref="H3" location="F!A1" display="&lt;F&gt;"/>
  </hyperlink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4"/>
  <sheetViews>
    <sheetView view="pageBreakPreview" zoomScale="85" zoomScaleSheetLayoutView="85" workbookViewId="0">
      <selection activeCell="F11" sqref="F11"/>
    </sheetView>
  </sheetViews>
  <sheetFormatPr baseColWidth="10" defaultRowHeight="16.5"/>
  <cols>
    <col min="1" max="1" width="36.140625" style="42" bestFit="1" customWidth="1"/>
    <col min="2" max="2" width="15.85546875" style="42" customWidth="1"/>
    <col min="3" max="3" width="19.5703125" style="42" customWidth="1"/>
    <col min="4" max="4" width="23.7109375" style="42" customWidth="1"/>
    <col min="5" max="5" width="18" style="42" bestFit="1" customWidth="1"/>
    <col min="6" max="6" width="11.42578125" style="42"/>
    <col min="7" max="7" width="18" style="42" bestFit="1" customWidth="1"/>
    <col min="8" max="8" width="35.7109375" style="42" customWidth="1"/>
    <col min="9" max="9" width="28.5703125" style="42" bestFit="1" customWidth="1"/>
    <col min="10" max="10" width="36.140625" style="42" customWidth="1"/>
    <col min="11" max="16384" width="11.42578125" style="42"/>
  </cols>
  <sheetData>
    <row r="1" spans="1:8" s="37" customFormat="1" ht="23.25">
      <c r="A1" s="44" t="str">
        <f>+F!A1</f>
        <v>PFOI S.A.</v>
      </c>
      <c r="B1" s="45"/>
      <c r="C1" s="45"/>
      <c r="G1" s="45" t="s">
        <v>114</v>
      </c>
      <c r="H1" s="38" t="s">
        <v>196</v>
      </c>
    </row>
    <row r="2" spans="1:8" s="37" customFormat="1">
      <c r="A2" s="44" t="str">
        <f>+F!A2</f>
        <v>Audit des comptes</v>
      </c>
      <c r="B2" s="45"/>
      <c r="C2" s="45"/>
      <c r="G2" s="45" t="s">
        <v>115</v>
      </c>
      <c r="H2" s="39" t="str">
        <f>+F!G2</f>
        <v>LI</v>
      </c>
    </row>
    <row r="3" spans="1:8" s="37" customFormat="1">
      <c r="A3" s="44" t="str">
        <f>+F!A3</f>
        <v>Exercice clos le 31 juillet 2013</v>
      </c>
      <c r="B3" s="45"/>
      <c r="C3" s="45"/>
      <c r="G3" s="45" t="s">
        <v>121</v>
      </c>
      <c r="H3" s="43" t="s">
        <v>116</v>
      </c>
    </row>
    <row r="4" spans="1:8" s="37" customFormat="1"/>
    <row r="5" spans="1:8" s="37" customFormat="1"/>
    <row r="6" spans="1:8" s="37" customFormat="1" ht="20.25">
      <c r="A6" s="374" t="s">
        <v>197</v>
      </c>
      <c r="B6" s="374"/>
      <c r="C6" s="374"/>
      <c r="D6" s="374"/>
      <c r="E6" s="374"/>
      <c r="F6" s="374"/>
      <c r="G6" s="374"/>
      <c r="H6" s="374"/>
    </row>
    <row r="8" spans="1:8" s="67" customFormat="1" ht="24" customHeight="1">
      <c r="A8" s="312" t="s">
        <v>198</v>
      </c>
      <c r="B8" s="315" t="s">
        <v>199</v>
      </c>
      <c r="C8" s="313" t="s">
        <v>1176</v>
      </c>
      <c r="D8" s="314"/>
    </row>
    <row r="9" spans="1:8" ht="25.5" customHeight="1">
      <c r="A9" s="310" t="s">
        <v>200</v>
      </c>
      <c r="B9" s="383" t="s">
        <v>120</v>
      </c>
      <c r="C9" s="311"/>
      <c r="D9" s="311"/>
      <c r="E9" s="311"/>
    </row>
    <row r="10" spans="1:8" ht="25.5" customHeight="1">
      <c r="A10" s="310" t="s">
        <v>201</v>
      </c>
      <c r="B10" s="383"/>
      <c r="C10" s="311"/>
      <c r="D10" s="311"/>
      <c r="E10" s="311"/>
    </row>
    <row r="11" spans="1:8" ht="25.5" customHeight="1">
      <c r="A11" s="310" t="s">
        <v>202</v>
      </c>
      <c r="B11" s="383"/>
      <c r="C11" s="311"/>
      <c r="D11" s="311"/>
      <c r="E11" s="311"/>
    </row>
    <row r="12" spans="1:8" ht="25.5" customHeight="1">
      <c r="A12" s="310" t="s">
        <v>203</v>
      </c>
      <c r="B12" s="383"/>
      <c r="C12" s="311"/>
      <c r="D12" s="311"/>
      <c r="E12" s="311"/>
    </row>
    <row r="13" spans="1:8" ht="25.5" customHeight="1">
      <c r="A13" s="310" t="s">
        <v>204</v>
      </c>
      <c r="B13" s="383"/>
      <c r="C13" s="311"/>
      <c r="D13" s="311"/>
      <c r="E13" s="311"/>
    </row>
    <row r="14" spans="1:8" ht="21.75" customHeight="1">
      <c r="A14" s="310" t="s">
        <v>205</v>
      </c>
      <c r="B14" s="383"/>
      <c r="C14" s="311"/>
      <c r="D14" s="311"/>
      <c r="E14" s="311"/>
    </row>
  </sheetData>
  <mergeCells count="2">
    <mergeCell ref="A6:H6"/>
    <mergeCell ref="B9:B14"/>
  </mergeCells>
  <dataValidations count="2">
    <dataValidation type="list" allowBlank="1" showInputMessage="1" showErrorMessage="1" sqref="I8:I65536">
      <formula1>Réponse</formula1>
    </dataValidation>
    <dataValidation type="list" allowBlank="1" showInputMessage="1" showErrorMessage="1" sqref="B9:B13">
      <formula1>Réponses</formula1>
    </dataValidation>
  </dataValidations>
  <hyperlinks>
    <hyperlink ref="H3" location="F!A1" display="&lt;F&gt;"/>
  </hyperlink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7"/>
  <sheetViews>
    <sheetView tabSelected="1" view="pageBreakPreview" topLeftCell="A153" zoomScale="60" zoomScaleNormal="85" workbookViewId="0">
      <selection activeCell="A182" sqref="A182:J187"/>
    </sheetView>
  </sheetViews>
  <sheetFormatPr baseColWidth="10" defaultRowHeight="16.5"/>
  <cols>
    <col min="1" max="1" width="11.5703125" style="42" bestFit="1" customWidth="1"/>
    <col min="2" max="2" width="46.5703125" style="42" bestFit="1" customWidth="1"/>
    <col min="3" max="3" width="19" style="83" bestFit="1" customWidth="1"/>
    <col min="4" max="4" width="18.42578125" style="83" bestFit="1" customWidth="1"/>
    <col min="5" max="5" width="19.28515625" style="83" bestFit="1" customWidth="1"/>
    <col min="6" max="6" width="18.5703125" style="83" bestFit="1" customWidth="1"/>
    <col min="7" max="7" width="19.140625" style="83" bestFit="1" customWidth="1"/>
    <col min="8" max="8" width="18.140625" style="42" bestFit="1" customWidth="1"/>
    <col min="9" max="9" width="38.7109375" style="42" customWidth="1"/>
    <col min="10" max="16384" width="11.42578125" style="42"/>
  </cols>
  <sheetData>
    <row r="1" spans="1:9" s="37" customFormat="1" ht="23.25">
      <c r="A1" s="35" t="str">
        <f>+F!A1</f>
        <v>PFOI S.A.</v>
      </c>
      <c r="B1" s="36"/>
      <c r="C1" s="36"/>
      <c r="H1" s="36" t="s">
        <v>114</v>
      </c>
      <c r="I1" s="38" t="s">
        <v>131</v>
      </c>
    </row>
    <row r="2" spans="1:9" s="37" customFormat="1">
      <c r="A2" s="35" t="str">
        <f>+F!A2</f>
        <v>Audit des comptes</v>
      </c>
      <c r="B2" s="36"/>
      <c r="C2" s="36"/>
      <c r="H2" s="36" t="s">
        <v>115</v>
      </c>
      <c r="I2" s="39" t="str">
        <f>+F!G2</f>
        <v>LI</v>
      </c>
    </row>
    <row r="3" spans="1:9" s="37" customFormat="1">
      <c r="A3" s="35" t="str">
        <f>+F!A3</f>
        <v>Exercice clos le 31 juillet 2013</v>
      </c>
      <c r="B3" s="36"/>
      <c r="C3" s="36"/>
      <c r="H3" s="36" t="s">
        <v>121</v>
      </c>
      <c r="I3" s="43" t="s">
        <v>116</v>
      </c>
    </row>
    <row r="4" spans="1:9" s="37" customFormat="1"/>
    <row r="5" spans="1:9" s="37" customFormat="1"/>
    <row r="6" spans="1:9" s="37" customFormat="1" ht="20.25">
      <c r="A6" s="374" t="s">
        <v>122</v>
      </c>
      <c r="B6" s="374"/>
      <c r="C6" s="374"/>
      <c r="D6" s="374"/>
      <c r="E6" s="374"/>
      <c r="F6" s="374"/>
      <c r="G6" s="374"/>
      <c r="H6" s="374"/>
    </row>
    <row r="7" spans="1:9" s="37" customFormat="1"/>
    <row r="8" spans="1:9" s="41" customFormat="1" ht="15">
      <c r="A8" s="40" t="s">
        <v>181</v>
      </c>
      <c r="B8" s="40" t="s">
        <v>123</v>
      </c>
      <c r="C8" s="40" t="s">
        <v>124</v>
      </c>
      <c r="D8" s="40" t="s">
        <v>125</v>
      </c>
      <c r="E8" s="40" t="s">
        <v>126</v>
      </c>
      <c r="F8" s="40" t="s">
        <v>127</v>
      </c>
      <c r="G8" s="40" t="s">
        <v>128</v>
      </c>
      <c r="H8" s="40" t="s">
        <v>129</v>
      </c>
      <c r="I8" s="40" t="s">
        <v>130</v>
      </c>
    </row>
    <row r="9" spans="1:9">
      <c r="A9" s="201"/>
      <c r="B9" s="201" t="s">
        <v>1177</v>
      </c>
      <c r="C9" s="202">
        <v>69278223948.850006</v>
      </c>
      <c r="D9" s="202">
        <v>148850313.81999999</v>
      </c>
      <c r="E9" s="204">
        <v>69129373635.029999</v>
      </c>
      <c r="F9" s="203" t="e">
        <f>VLOOKUP(A9,[4]bgle1212!$A$302:$H$637,7,FALSE)</f>
        <v>#N/A</v>
      </c>
      <c r="G9" s="205" t="e">
        <f>E9-F9</f>
        <v>#N/A</v>
      </c>
      <c r="H9" s="206" t="e">
        <f>G9/F9</f>
        <v>#N/A</v>
      </c>
      <c r="I9" s="175"/>
    </row>
    <row r="10" spans="1:9">
      <c r="A10" s="201"/>
      <c r="B10" s="201">
        <v>65</v>
      </c>
      <c r="C10" s="202">
        <v>528813172.36000001</v>
      </c>
      <c r="D10" s="202"/>
      <c r="E10" s="204">
        <v>528813172.36000001</v>
      </c>
      <c r="F10" s="203" t="e">
        <f>VLOOKUP(A10,[4]bgle1212!$A$302:$H$637,7,FALSE)</f>
        <v>#N/A</v>
      </c>
      <c r="G10" s="205" t="e">
        <f t="shared" ref="G10:G67" si="0">E10-F10</f>
        <v>#N/A</v>
      </c>
      <c r="H10" s="206" t="e">
        <f t="shared" ref="H10:H67" si="1">G10/F10</f>
        <v>#N/A</v>
      </c>
      <c r="I10" s="175"/>
    </row>
    <row r="11" spans="1:9">
      <c r="A11" s="201"/>
      <c r="B11" s="201">
        <v>66</v>
      </c>
      <c r="C11" s="202">
        <v>482100</v>
      </c>
      <c r="D11" s="202"/>
      <c r="E11" s="205">
        <v>482100</v>
      </c>
      <c r="F11" s="202" t="e">
        <f>VLOOKUP(A11,[4]bgle1212!$A$302:$H$637,7,FALSE)</f>
        <v>#N/A</v>
      </c>
      <c r="G11" s="205" t="e">
        <f t="shared" si="0"/>
        <v>#N/A</v>
      </c>
      <c r="H11" s="206" t="e">
        <f t="shared" si="1"/>
        <v>#N/A</v>
      </c>
      <c r="I11" s="175"/>
    </row>
    <row r="12" spans="1:9">
      <c r="A12" s="201"/>
      <c r="B12" s="201">
        <v>67</v>
      </c>
      <c r="C12" s="202">
        <v>89661136.290000007</v>
      </c>
      <c r="D12" s="202"/>
      <c r="E12" s="204">
        <v>89661136.290000007</v>
      </c>
      <c r="F12" s="203" t="e">
        <f>VLOOKUP(A12,[4]bgle1212!$A$302:$H$637,7,FALSE)</f>
        <v>#N/A</v>
      </c>
      <c r="G12" s="205" t="e">
        <f t="shared" si="0"/>
        <v>#N/A</v>
      </c>
      <c r="H12" s="206" t="e">
        <f t="shared" si="1"/>
        <v>#N/A</v>
      </c>
      <c r="I12" s="175"/>
    </row>
    <row r="13" spans="1:9">
      <c r="A13" s="201"/>
      <c r="B13" s="201"/>
      <c r="C13" s="202">
        <v>13313328.01</v>
      </c>
      <c r="D13" s="202">
        <v>9533320</v>
      </c>
      <c r="E13" s="205">
        <v>3780008.01</v>
      </c>
      <c r="F13" s="202">
        <v>0</v>
      </c>
      <c r="G13" s="205">
        <f t="shared" si="0"/>
        <v>3780008.01</v>
      </c>
      <c r="H13" s="206" t="e">
        <f t="shared" si="1"/>
        <v>#DIV/0!</v>
      </c>
      <c r="I13" s="175"/>
    </row>
    <row r="14" spans="1:9">
      <c r="A14" s="201"/>
      <c r="B14" s="201"/>
      <c r="C14" s="202">
        <v>144139742.5</v>
      </c>
      <c r="D14" s="202">
        <v>28933741.399999999</v>
      </c>
      <c r="E14" s="205">
        <v>115206001.09999999</v>
      </c>
      <c r="F14" s="202" t="e">
        <f>VLOOKUP(A14,[4]bgle1212!$A$302:$H$637,7,FALSE)</f>
        <v>#N/A</v>
      </c>
      <c r="G14" s="205" t="e">
        <f t="shared" si="0"/>
        <v>#N/A</v>
      </c>
      <c r="H14" s="206" t="e">
        <f t="shared" si="1"/>
        <v>#N/A</v>
      </c>
      <c r="I14" s="175"/>
    </row>
    <row r="15" spans="1:9">
      <c r="A15" s="201"/>
      <c r="B15" s="201"/>
      <c r="C15" s="202">
        <v>1672753000</v>
      </c>
      <c r="D15" s="202">
        <v>278080000</v>
      </c>
      <c r="E15" s="205">
        <v>1394673000</v>
      </c>
      <c r="F15" s="202" t="e">
        <f>VLOOKUP(A15,[4]bgle1212!$A$302:$H$637,7,FALSE)</f>
        <v>#N/A</v>
      </c>
      <c r="G15" s="205" t="e">
        <f t="shared" si="0"/>
        <v>#N/A</v>
      </c>
      <c r="H15" s="206" t="e">
        <f t="shared" si="1"/>
        <v>#N/A</v>
      </c>
      <c r="I15" s="175"/>
    </row>
    <row r="16" spans="1:9">
      <c r="A16" s="201"/>
      <c r="B16" s="201"/>
      <c r="C16" s="202">
        <v>13812129.5</v>
      </c>
      <c r="D16" s="202"/>
      <c r="E16" s="205">
        <v>13812129.5</v>
      </c>
      <c r="F16" s="202" t="e">
        <f>VLOOKUP(A16,[4]bgle1212!$A$302:$H$637,7,FALSE)</f>
        <v>#N/A</v>
      </c>
      <c r="G16" s="205" t="e">
        <f t="shared" si="0"/>
        <v>#N/A</v>
      </c>
      <c r="H16" s="206" t="e">
        <f t="shared" si="1"/>
        <v>#N/A</v>
      </c>
      <c r="I16" s="175"/>
    </row>
    <row r="17" spans="1:9">
      <c r="A17" s="201"/>
      <c r="B17" s="201"/>
      <c r="C17" s="202">
        <v>14393861.25</v>
      </c>
      <c r="D17" s="202"/>
      <c r="E17" s="204">
        <v>14393861.25</v>
      </c>
      <c r="F17" s="203" t="e">
        <f>VLOOKUP(A17,[4]bgle1212!$A$302:$H$637,7,FALSE)</f>
        <v>#N/A</v>
      </c>
      <c r="G17" s="205" t="e">
        <f t="shared" si="0"/>
        <v>#N/A</v>
      </c>
      <c r="H17" s="206" t="e">
        <f t="shared" si="1"/>
        <v>#N/A</v>
      </c>
      <c r="I17" s="175"/>
    </row>
    <row r="18" spans="1:9">
      <c r="A18" s="201"/>
      <c r="B18" s="201"/>
      <c r="C18" s="202">
        <v>57832426</v>
      </c>
      <c r="D18" s="202">
        <v>8950000</v>
      </c>
      <c r="E18" s="205">
        <v>48882426</v>
      </c>
      <c r="F18" s="202" t="e">
        <f>VLOOKUP(A18,[4]bgle1212!$A$302:$H$637,7,FALSE)</f>
        <v>#N/A</v>
      </c>
      <c r="G18" s="205" t="e">
        <f t="shared" si="0"/>
        <v>#N/A</v>
      </c>
      <c r="H18" s="206" t="e">
        <f t="shared" si="1"/>
        <v>#N/A</v>
      </c>
      <c r="I18" s="175"/>
    </row>
    <row r="19" spans="1:9">
      <c r="A19" s="201"/>
      <c r="B19" s="201"/>
      <c r="C19" s="202">
        <v>80223395.349999994</v>
      </c>
      <c r="D19" s="202"/>
      <c r="E19" s="204">
        <v>80223395.349999994</v>
      </c>
      <c r="F19" s="203" t="e">
        <f>VLOOKUP(A19,[4]bgle1212!$A$302:$H$637,7,FALSE)</f>
        <v>#N/A</v>
      </c>
      <c r="G19" s="205" t="e">
        <f t="shared" si="0"/>
        <v>#N/A</v>
      </c>
      <c r="H19" s="206" t="e">
        <f t="shared" si="1"/>
        <v>#N/A</v>
      </c>
      <c r="I19" s="175"/>
    </row>
    <row r="20" spans="1:9">
      <c r="A20" s="201"/>
      <c r="B20" s="201"/>
      <c r="C20" s="202">
        <v>196194904.66999999</v>
      </c>
      <c r="D20" s="202">
        <v>74139878.629999995</v>
      </c>
      <c r="E20" s="205">
        <v>122055026.04000001</v>
      </c>
      <c r="F20" s="202" t="e">
        <f>VLOOKUP(A20,[4]bgle1212!$A$302:$H$637,7,FALSE)</f>
        <v>#N/A</v>
      </c>
      <c r="G20" s="205" t="e">
        <f t="shared" si="0"/>
        <v>#N/A</v>
      </c>
      <c r="H20" s="206" t="e">
        <f t="shared" si="1"/>
        <v>#N/A</v>
      </c>
      <c r="I20" s="175"/>
    </row>
    <row r="21" spans="1:9">
      <c r="A21" s="201"/>
      <c r="B21" s="201"/>
      <c r="C21" s="202">
        <v>275457236.19</v>
      </c>
      <c r="D21" s="202">
        <v>56297403.359999999</v>
      </c>
      <c r="E21" s="204">
        <v>219159832.83000001</v>
      </c>
      <c r="F21" s="203" t="e">
        <f>VLOOKUP(A21,[4]bgle1212!$A$302:$H$637,7,FALSE)</f>
        <v>#N/A</v>
      </c>
      <c r="G21" s="205" t="e">
        <f t="shared" si="0"/>
        <v>#N/A</v>
      </c>
      <c r="H21" s="206" t="e">
        <f t="shared" si="1"/>
        <v>#N/A</v>
      </c>
      <c r="I21" s="175"/>
    </row>
    <row r="22" spans="1:9">
      <c r="A22" s="201">
        <v>602290</v>
      </c>
      <c r="B22" s="201" t="s">
        <v>209</v>
      </c>
      <c r="C22" s="202">
        <v>83829419.930000007</v>
      </c>
      <c r="D22" s="202"/>
      <c r="E22" s="205">
        <v>83829419.930000007</v>
      </c>
      <c r="F22" s="202">
        <f>VLOOKUP(A22,[4]bgle1212!$A$302:$H$637,7,FALSE)</f>
        <v>170042987.91</v>
      </c>
      <c r="G22" s="205">
        <f t="shared" si="0"/>
        <v>-86213567.979999989</v>
      </c>
      <c r="H22" s="206">
        <f t="shared" si="1"/>
        <v>-0.50701042741986468</v>
      </c>
      <c r="I22" s="175"/>
    </row>
    <row r="23" spans="1:9">
      <c r="A23" s="201">
        <v>602295</v>
      </c>
      <c r="B23" s="201" t="s">
        <v>210</v>
      </c>
      <c r="C23" s="202">
        <v>31156472.25</v>
      </c>
      <c r="D23" s="202">
        <v>7872103.9500000002</v>
      </c>
      <c r="E23" s="205">
        <v>23284368.300000001</v>
      </c>
      <c r="F23" s="202">
        <f>VLOOKUP(A23,[4]bgle1212!$A$302:$H$637,7,FALSE)</f>
        <v>27006209.390000001</v>
      </c>
      <c r="G23" s="205">
        <f t="shared" si="0"/>
        <v>-3721841.09</v>
      </c>
      <c r="H23" s="206">
        <f t="shared" si="1"/>
        <v>-0.13781427212728872</v>
      </c>
      <c r="I23" s="175"/>
    </row>
    <row r="24" spans="1:9">
      <c r="A24" s="201">
        <v>602298</v>
      </c>
      <c r="B24" s="201" t="s">
        <v>211</v>
      </c>
      <c r="C24" s="202">
        <v>41306079.079999998</v>
      </c>
      <c r="D24" s="202"/>
      <c r="E24" s="205">
        <v>41306079.079999998</v>
      </c>
      <c r="F24" s="202">
        <f>VLOOKUP(A24,[4]bgle1212!$A$302:$H$637,7,FALSE)</f>
        <v>63835969.990000002</v>
      </c>
      <c r="G24" s="205">
        <f t="shared" si="0"/>
        <v>-22529890.910000004</v>
      </c>
      <c r="H24" s="206">
        <f t="shared" si="1"/>
        <v>-0.35293410460480734</v>
      </c>
      <c r="I24" s="175"/>
    </row>
    <row r="25" spans="1:9">
      <c r="A25" s="201">
        <v>602299</v>
      </c>
      <c r="B25" s="201" t="s">
        <v>212</v>
      </c>
      <c r="C25" s="202">
        <v>87051000.420000002</v>
      </c>
      <c r="D25" s="202"/>
      <c r="E25" s="204">
        <v>87051000.420000002</v>
      </c>
      <c r="F25" s="203">
        <f>VLOOKUP(A25,[4]bgle1212!$A$302:$H$637,7,FALSE)</f>
        <v>124439168.92</v>
      </c>
      <c r="G25" s="205">
        <f t="shared" si="0"/>
        <v>-37388168.5</v>
      </c>
      <c r="H25" s="206">
        <f t="shared" si="1"/>
        <v>-0.30045337673410749</v>
      </c>
      <c r="I25" s="175"/>
    </row>
    <row r="26" spans="1:9">
      <c r="A26" s="201">
        <v>602300</v>
      </c>
      <c r="B26" s="201" t="s">
        <v>213</v>
      </c>
      <c r="C26" s="202">
        <v>71486738.769999996</v>
      </c>
      <c r="D26" s="202">
        <v>8099026.0099999998</v>
      </c>
      <c r="E26" s="205">
        <v>63387712.759999998</v>
      </c>
      <c r="F26" s="202">
        <f>VLOOKUP(A26,[4]bgle1212!$A$302:$H$637,7,FALSE)</f>
        <v>92850165.120000005</v>
      </c>
      <c r="G26" s="205">
        <f t="shared" si="0"/>
        <v>-29462452.360000007</v>
      </c>
      <c r="H26" s="206">
        <f t="shared" si="1"/>
        <v>-0.31731179284304545</v>
      </c>
      <c r="I26" s="175"/>
    </row>
    <row r="27" spans="1:9">
      <c r="A27" s="201">
        <v>602329</v>
      </c>
      <c r="B27" s="201" t="s">
        <v>214</v>
      </c>
      <c r="C27" s="202">
        <v>14505985.82</v>
      </c>
      <c r="D27" s="202"/>
      <c r="E27" s="204">
        <v>14505985.82</v>
      </c>
      <c r="F27" s="203">
        <f>VLOOKUP(A27,[4]bgle1212!$A$302:$H$637,7,FALSE)</f>
        <v>49205003</v>
      </c>
      <c r="G27" s="205">
        <f t="shared" si="0"/>
        <v>-34699017.18</v>
      </c>
      <c r="H27" s="206">
        <f t="shared" si="1"/>
        <v>-0.70519286788784463</v>
      </c>
      <c r="I27" s="175"/>
    </row>
    <row r="28" spans="1:9">
      <c r="A28" s="201">
        <v>602509</v>
      </c>
      <c r="B28" s="201" t="s">
        <v>215</v>
      </c>
      <c r="C28" s="202">
        <v>553775669.65999997</v>
      </c>
      <c r="D28" s="202">
        <v>61708231.899999999</v>
      </c>
      <c r="E28" s="205">
        <v>492067437.75999999</v>
      </c>
      <c r="F28" s="202">
        <f>VLOOKUP(A28,[4]bgle1212!$A$302:$H$637,7,FALSE)</f>
        <v>1566084064.6400001</v>
      </c>
      <c r="G28" s="205">
        <f t="shared" si="0"/>
        <v>-1074016626.8800001</v>
      </c>
      <c r="H28" s="206">
        <f t="shared" si="1"/>
        <v>-0.68579755782579088</v>
      </c>
      <c r="I28" s="175"/>
    </row>
    <row r="29" spans="1:9">
      <c r="A29" s="201">
        <v>602619</v>
      </c>
      <c r="B29" s="201" t="s">
        <v>216</v>
      </c>
      <c r="C29" s="202">
        <v>803623463.91999996</v>
      </c>
      <c r="D29" s="202"/>
      <c r="E29" s="205">
        <v>803623463.91999996</v>
      </c>
      <c r="F29" s="202">
        <f>VLOOKUP(A29,[4]bgle1212!$A$302:$H$637,7,FALSE)</f>
        <v>2789697828.5500002</v>
      </c>
      <c r="G29" s="205">
        <f t="shared" si="0"/>
        <v>-1986074364.6300001</v>
      </c>
      <c r="H29" s="206">
        <f t="shared" si="1"/>
        <v>-0.71193171687067658</v>
      </c>
      <c r="I29" s="175"/>
    </row>
    <row r="30" spans="1:9">
      <c r="A30" s="201">
        <v>602700</v>
      </c>
      <c r="B30" s="201" t="s">
        <v>217</v>
      </c>
      <c r="C30" s="202">
        <v>1614829162.1300001</v>
      </c>
      <c r="D30" s="202">
        <v>4561806.63</v>
      </c>
      <c r="E30" s="205">
        <v>1610267355.5</v>
      </c>
      <c r="F30" s="202">
        <f>VLOOKUP(A30,[4]bgle1212!$A$302:$H$637,7,FALSE)</f>
        <v>2705728712.4000001</v>
      </c>
      <c r="G30" s="205">
        <f t="shared" si="0"/>
        <v>-1095461356.9000001</v>
      </c>
      <c r="H30" s="206">
        <f t="shared" si="1"/>
        <v>-0.40486740295863521</v>
      </c>
      <c r="I30" s="175"/>
    </row>
    <row r="31" spans="1:9">
      <c r="A31" s="201">
        <v>602719</v>
      </c>
      <c r="B31" s="201" t="s">
        <v>218</v>
      </c>
      <c r="C31" s="202">
        <v>38376000</v>
      </c>
      <c r="D31" s="202"/>
      <c r="E31" s="205">
        <v>38376000</v>
      </c>
      <c r="F31" s="202">
        <f>VLOOKUP(A31,[4]bgle1212!$A$302:$H$637,7,FALSE)</f>
        <v>57312000</v>
      </c>
      <c r="G31" s="205">
        <f t="shared" si="0"/>
        <v>-18936000</v>
      </c>
      <c r="H31" s="206">
        <f t="shared" si="1"/>
        <v>-0.33040201005025127</v>
      </c>
      <c r="I31" s="175"/>
    </row>
    <row r="32" spans="1:9">
      <c r="A32" s="201">
        <v>602720</v>
      </c>
      <c r="B32" s="201" t="s">
        <v>219</v>
      </c>
      <c r="C32" s="202">
        <v>570000</v>
      </c>
      <c r="D32" s="202"/>
      <c r="E32" s="205">
        <v>570000</v>
      </c>
      <c r="F32" s="202">
        <f>VLOOKUP(A32,[4]bgle1212!$A$302:$H$637,7,FALSE)</f>
        <v>0</v>
      </c>
      <c r="G32" s="205">
        <f t="shared" si="0"/>
        <v>570000</v>
      </c>
      <c r="H32" s="206" t="e">
        <f t="shared" si="1"/>
        <v>#DIV/0!</v>
      </c>
      <c r="I32" s="175"/>
    </row>
    <row r="33" spans="1:9">
      <c r="A33" s="201">
        <v>602809</v>
      </c>
      <c r="B33" s="201" t="s">
        <v>220</v>
      </c>
      <c r="C33" s="202">
        <v>411118366.44</v>
      </c>
      <c r="D33" s="202">
        <v>33788471.280000001</v>
      </c>
      <c r="E33" s="204">
        <v>377329895.16000003</v>
      </c>
      <c r="F33" s="203">
        <f>VLOOKUP(A33,[4]bgle1212!$A$302:$H$637,7,FALSE)</f>
        <v>508550113.89999998</v>
      </c>
      <c r="G33" s="205">
        <f t="shared" si="0"/>
        <v>-131220218.73999995</v>
      </c>
      <c r="H33" s="206">
        <f t="shared" si="1"/>
        <v>-0.2580280982216096</v>
      </c>
      <c r="I33" s="175"/>
    </row>
    <row r="34" spans="1:9">
      <c r="A34" s="201">
        <v>602810</v>
      </c>
      <c r="B34" s="201" t="s">
        <v>221</v>
      </c>
      <c r="C34" s="202">
        <v>6967864.9000000004</v>
      </c>
      <c r="D34" s="202"/>
      <c r="E34" s="205">
        <v>6967864.9000000004</v>
      </c>
      <c r="F34" s="202">
        <f>VLOOKUP(A34,[4]bgle1212!$A$302:$H$637,7,FALSE)</f>
        <v>22766469.800000001</v>
      </c>
      <c r="G34" s="205">
        <f t="shared" si="0"/>
        <v>-15798604.9</v>
      </c>
      <c r="H34" s="206">
        <f t="shared" si="1"/>
        <v>-0.6939417941731133</v>
      </c>
      <c r="I34" s="175"/>
    </row>
    <row r="35" spans="1:9">
      <c r="A35" s="201">
        <v>602919</v>
      </c>
      <c r="B35" s="201" t="s">
        <v>222</v>
      </c>
      <c r="C35" s="202">
        <v>1639800427.3699999</v>
      </c>
      <c r="D35" s="202">
        <v>102301305.81999999</v>
      </c>
      <c r="E35" s="205">
        <v>1537499121.55</v>
      </c>
      <c r="F35" s="202">
        <f>VLOOKUP(A35,[4]bgle1212!$A$302:$H$637,7,FALSE)</f>
        <v>1839185742.98</v>
      </c>
      <c r="G35" s="205">
        <f t="shared" si="0"/>
        <v>-301686621.43000007</v>
      </c>
      <c r="H35" s="206">
        <f t="shared" si="1"/>
        <v>-0.16403270989975302</v>
      </c>
      <c r="I35" s="175"/>
    </row>
    <row r="36" spans="1:9">
      <c r="A36" s="201">
        <v>602920</v>
      </c>
      <c r="B36" s="201" t="s">
        <v>223</v>
      </c>
      <c r="C36" s="202">
        <v>7526198.1399999997</v>
      </c>
      <c r="D36" s="202"/>
      <c r="E36" s="205">
        <v>7526198.1399999997</v>
      </c>
      <c r="F36" s="202">
        <f>VLOOKUP(A36,[4]bgle1212!$A$302:$H$637,7,FALSE)</f>
        <v>6602240.04</v>
      </c>
      <c r="G36" s="205">
        <f t="shared" si="0"/>
        <v>923958.09999999963</v>
      </c>
      <c r="H36" s="206">
        <f t="shared" si="1"/>
        <v>0.13994615379055494</v>
      </c>
      <c r="I36" s="175"/>
    </row>
    <row r="37" spans="1:9">
      <c r="A37" s="201">
        <v>602949</v>
      </c>
      <c r="B37" s="201" t="s">
        <v>224</v>
      </c>
      <c r="C37" s="202">
        <v>456417961.25999999</v>
      </c>
      <c r="D37" s="202"/>
      <c r="E37" s="205">
        <v>456417961.25999999</v>
      </c>
      <c r="F37" s="202">
        <f>VLOOKUP(A37,[4]bgle1212!$A$302:$H$637,7,FALSE)</f>
        <v>556178146.19000006</v>
      </c>
      <c r="G37" s="205">
        <f t="shared" si="0"/>
        <v>-99760184.930000067</v>
      </c>
      <c r="H37" s="206">
        <f t="shared" si="1"/>
        <v>-0.17936732252676513</v>
      </c>
      <c r="I37" s="175"/>
    </row>
    <row r="38" spans="1:9">
      <c r="A38" s="201">
        <v>603000</v>
      </c>
      <c r="B38" s="201" t="s">
        <v>225</v>
      </c>
      <c r="C38" s="202">
        <v>2418560</v>
      </c>
      <c r="D38" s="202">
        <v>9071225</v>
      </c>
      <c r="E38" s="205"/>
      <c r="F38" s="202">
        <f>VLOOKUP(A38,[4]bgle1212!$A$302:$H$637,7,FALSE)</f>
        <v>1580532</v>
      </c>
      <c r="G38" s="205">
        <f t="shared" si="0"/>
        <v>-1580532</v>
      </c>
      <c r="H38" s="206">
        <f t="shared" si="1"/>
        <v>-1</v>
      </c>
      <c r="I38" s="175"/>
    </row>
    <row r="39" spans="1:9">
      <c r="A39" s="201">
        <v>603140</v>
      </c>
      <c r="B39" s="201" t="s">
        <v>226</v>
      </c>
      <c r="C39" s="202">
        <v>25707741707.939999</v>
      </c>
      <c r="D39" s="202">
        <v>35120072404</v>
      </c>
      <c r="E39" s="205"/>
      <c r="F39" s="202">
        <f>VLOOKUP(A39,[4]bgle1212!$A$302:$H$637,7,FALSE)</f>
        <v>2725481944</v>
      </c>
      <c r="G39" s="205">
        <f t="shared" si="0"/>
        <v>-2725481944</v>
      </c>
      <c r="H39" s="206">
        <f t="shared" si="1"/>
        <v>-1</v>
      </c>
      <c r="I39" s="175"/>
    </row>
    <row r="40" spans="1:9">
      <c r="A40" s="201">
        <v>603180</v>
      </c>
      <c r="B40" s="201" t="s">
        <v>227</v>
      </c>
      <c r="C40" s="202">
        <v>591015350.73000002</v>
      </c>
      <c r="D40" s="202">
        <v>225614246.33000001</v>
      </c>
      <c r="E40" s="205">
        <v>365401104.39999998</v>
      </c>
      <c r="F40" s="202">
        <f>VLOOKUP(A40,[4]bgle1212!$A$302:$H$637,7,FALSE)</f>
        <v>1754072659.3199999</v>
      </c>
      <c r="G40" s="205">
        <f t="shared" si="0"/>
        <v>-1388671554.9200001</v>
      </c>
      <c r="H40" s="206">
        <f t="shared" si="1"/>
        <v>-0.79168416857848145</v>
      </c>
      <c r="I40" s="175"/>
    </row>
    <row r="41" spans="1:9">
      <c r="A41" s="201">
        <v>603210</v>
      </c>
      <c r="B41" s="201" t="s">
        <v>228</v>
      </c>
      <c r="C41" s="202">
        <v>37830076.329999998</v>
      </c>
      <c r="D41" s="202">
        <v>58156115</v>
      </c>
      <c r="E41" s="205"/>
      <c r="F41" s="202">
        <f>VLOOKUP(A41,[4]bgle1212!$A$302:$H$637,7,FALSE)</f>
        <v>11024246.380000001</v>
      </c>
      <c r="G41" s="205">
        <f t="shared" si="0"/>
        <v>-11024246.380000001</v>
      </c>
      <c r="H41" s="206">
        <f t="shared" si="1"/>
        <v>-1</v>
      </c>
      <c r="I41" s="175"/>
    </row>
    <row r="42" spans="1:9">
      <c r="A42" s="201">
        <v>603230</v>
      </c>
      <c r="B42" s="201" t="s">
        <v>229</v>
      </c>
      <c r="C42" s="202">
        <v>22679368.030000001</v>
      </c>
      <c r="D42" s="202">
        <v>7990307.9900000002</v>
      </c>
      <c r="E42" s="205">
        <v>14689060.039999999</v>
      </c>
      <c r="F42" s="202">
        <f>VLOOKUP(A42,[4]bgle1212!$A$302:$H$637,7,FALSE)</f>
        <v>3745597.93</v>
      </c>
      <c r="G42" s="205">
        <f t="shared" si="0"/>
        <v>10943462.109999999</v>
      </c>
      <c r="H42" s="206">
        <f t="shared" si="1"/>
        <v>2.9216862873479852</v>
      </c>
      <c r="I42" s="175"/>
    </row>
    <row r="43" spans="1:9">
      <c r="A43" s="201">
        <v>603231</v>
      </c>
      <c r="B43" s="201" t="s">
        <v>230</v>
      </c>
      <c r="C43" s="202"/>
      <c r="D43" s="202">
        <v>13751681.289999999</v>
      </c>
      <c r="E43" s="205"/>
      <c r="F43" s="202">
        <f>VLOOKUP(A43,[4]bgle1212!$A$302:$H$637,7,FALSE)</f>
        <v>-2970942.76</v>
      </c>
      <c r="G43" s="205">
        <f t="shared" si="0"/>
        <v>2970942.76</v>
      </c>
      <c r="H43" s="206">
        <f t="shared" si="1"/>
        <v>-1</v>
      </c>
      <c r="I43" s="175"/>
    </row>
    <row r="44" spans="1:9">
      <c r="A44" s="201">
        <v>603235</v>
      </c>
      <c r="B44" s="201" t="s">
        <v>231</v>
      </c>
      <c r="C44" s="202">
        <v>12159673.26</v>
      </c>
      <c r="D44" s="202">
        <v>16349376.01</v>
      </c>
      <c r="E44" s="205"/>
      <c r="F44" s="202">
        <f>VLOOKUP(A44,[4]bgle1212!$A$302:$H$637,7,FALSE)</f>
        <v>-34955336.170000002</v>
      </c>
      <c r="G44" s="205">
        <f t="shared" si="0"/>
        <v>34955336.170000002</v>
      </c>
      <c r="H44" s="206">
        <f t="shared" si="1"/>
        <v>-1</v>
      </c>
      <c r="I44" s="175"/>
    </row>
    <row r="45" spans="1:9">
      <c r="A45" s="201">
        <v>603240</v>
      </c>
      <c r="B45" s="201" t="s">
        <v>232</v>
      </c>
      <c r="C45" s="202">
        <v>104425536</v>
      </c>
      <c r="D45" s="202">
        <v>61343109</v>
      </c>
      <c r="E45" s="205">
        <v>43082427</v>
      </c>
      <c r="F45" s="202">
        <f>VLOOKUP(A45,[4]bgle1212!$A$302:$H$637,7,FALSE)</f>
        <v>101435660</v>
      </c>
      <c r="G45" s="205">
        <f t="shared" si="0"/>
        <v>-58353233</v>
      </c>
      <c r="H45" s="206">
        <f t="shared" si="1"/>
        <v>-0.5752733604730329</v>
      </c>
      <c r="I45" s="175"/>
    </row>
    <row r="46" spans="1:9">
      <c r="A46" s="201">
        <v>603250</v>
      </c>
      <c r="B46" s="201" t="s">
        <v>233</v>
      </c>
      <c r="C46" s="202">
        <v>12286735</v>
      </c>
      <c r="D46" s="202">
        <v>13888747</v>
      </c>
      <c r="E46" s="205"/>
      <c r="F46" s="202">
        <f>VLOOKUP(A46,[4]bgle1212!$A$302:$H$637,7,FALSE)</f>
        <v>-1092097</v>
      </c>
      <c r="G46" s="205">
        <f t="shared" si="0"/>
        <v>1092097</v>
      </c>
      <c r="H46" s="206">
        <f t="shared" si="1"/>
        <v>-1</v>
      </c>
      <c r="I46" s="175"/>
    </row>
    <row r="47" spans="1:9">
      <c r="A47" s="201">
        <v>603270</v>
      </c>
      <c r="B47" s="201" t="s">
        <v>234</v>
      </c>
      <c r="C47" s="202">
        <v>69482494.900000006</v>
      </c>
      <c r="D47" s="202">
        <v>78524221.900000006</v>
      </c>
      <c r="E47" s="205"/>
      <c r="F47" s="202">
        <f>VLOOKUP(A47,[4]bgle1212!$A$302:$H$637,7,FALSE)</f>
        <v>126532005.02</v>
      </c>
      <c r="G47" s="205">
        <f t="shared" si="0"/>
        <v>-126532005.02</v>
      </c>
      <c r="H47" s="206">
        <f t="shared" si="1"/>
        <v>-1</v>
      </c>
      <c r="I47" s="175"/>
    </row>
    <row r="48" spans="1:9">
      <c r="A48" s="201">
        <v>603290</v>
      </c>
      <c r="B48" s="201" t="s">
        <v>235</v>
      </c>
      <c r="C48" s="202">
        <v>294348489.20999998</v>
      </c>
      <c r="D48" s="202">
        <v>271984806.98000002</v>
      </c>
      <c r="E48" s="205">
        <v>22363682.23</v>
      </c>
      <c r="F48" s="202">
        <f>VLOOKUP(A48,[4]bgle1212!$A$302:$H$637,7,FALSE)</f>
        <v>-232608816.81</v>
      </c>
      <c r="G48" s="205">
        <f t="shared" si="0"/>
        <v>254972499.03999999</v>
      </c>
      <c r="H48" s="206">
        <f t="shared" si="1"/>
        <v>-1.0961428828738986</v>
      </c>
      <c r="I48" s="175"/>
    </row>
    <row r="49" spans="1:9">
      <c r="A49" s="201">
        <v>603300</v>
      </c>
      <c r="B49" s="201" t="s">
        <v>236</v>
      </c>
      <c r="C49" s="202">
        <v>92271669.200000003</v>
      </c>
      <c r="D49" s="202">
        <v>30059578.039999999</v>
      </c>
      <c r="E49" s="205">
        <v>62212091.159999996</v>
      </c>
      <c r="F49" s="202">
        <f>VLOOKUP(A49,[4]bgle1212!$A$302:$H$637,7,FALSE)</f>
        <v>39526253.689999998</v>
      </c>
      <c r="G49" s="205">
        <f t="shared" si="0"/>
        <v>22685837.469999999</v>
      </c>
      <c r="H49" s="206">
        <f t="shared" si="1"/>
        <v>0.57394352745702881</v>
      </c>
      <c r="I49" s="175"/>
    </row>
    <row r="50" spans="1:9">
      <c r="A50" s="201">
        <v>603305</v>
      </c>
      <c r="B50" s="201" t="s">
        <v>237</v>
      </c>
      <c r="C50" s="202">
        <v>4058609.2</v>
      </c>
      <c r="D50" s="202">
        <v>32336128.199999999</v>
      </c>
      <c r="E50" s="205"/>
      <c r="F50" s="202">
        <f>VLOOKUP(A50,[4]bgle1212!$A$302:$H$637,7,FALSE)</f>
        <v>-14906308</v>
      </c>
      <c r="G50" s="205">
        <f t="shared" si="0"/>
        <v>14906308</v>
      </c>
      <c r="H50" s="206">
        <f t="shared" si="1"/>
        <v>-1</v>
      </c>
      <c r="I50" s="175"/>
    </row>
    <row r="51" spans="1:9">
      <c r="A51" s="201">
        <v>603320</v>
      </c>
      <c r="B51" s="201" t="s">
        <v>238</v>
      </c>
      <c r="C51" s="202">
        <v>40427358</v>
      </c>
      <c r="D51" s="202">
        <v>69027622</v>
      </c>
      <c r="E51" s="205"/>
      <c r="F51" s="202">
        <f>VLOOKUP(A51,[4]bgle1212!$A$302:$H$637,7,FALSE)</f>
        <v>-58611907</v>
      </c>
      <c r="G51" s="205">
        <f t="shared" si="0"/>
        <v>58611907</v>
      </c>
      <c r="H51" s="206">
        <f t="shared" si="1"/>
        <v>-1</v>
      </c>
      <c r="I51" s="175"/>
    </row>
    <row r="52" spans="1:9">
      <c r="A52" s="201">
        <v>603509</v>
      </c>
      <c r="B52" s="201" t="s">
        <v>239</v>
      </c>
      <c r="C52" s="202">
        <v>662555216.87</v>
      </c>
      <c r="D52" s="202">
        <v>358378476.81999999</v>
      </c>
      <c r="E52" s="205">
        <v>304176740.05000001</v>
      </c>
      <c r="F52" s="202">
        <f>VLOOKUP(A52,[4]bgle1212!$A$302:$H$637,7,FALSE)</f>
        <v>-43243028.539999999</v>
      </c>
      <c r="G52" s="205">
        <f t="shared" si="0"/>
        <v>347419768.59000003</v>
      </c>
      <c r="H52" s="206">
        <f t="shared" si="1"/>
        <v>-8.0341220381600973</v>
      </c>
      <c r="I52" s="175"/>
    </row>
    <row r="53" spans="1:9">
      <c r="A53" s="201">
        <v>603600</v>
      </c>
      <c r="B53" s="201" t="s">
        <v>240</v>
      </c>
      <c r="C53" s="202">
        <v>1424210751.51</v>
      </c>
      <c r="D53" s="202">
        <v>370871391.24000001</v>
      </c>
      <c r="E53" s="205">
        <v>1053339360.27</v>
      </c>
      <c r="F53" s="202">
        <f>VLOOKUP(A53,[4]bgle1212!$A$302:$H$637,7,FALSE)</f>
        <v>-981728838.99000001</v>
      </c>
      <c r="G53" s="205">
        <f t="shared" si="0"/>
        <v>2035068199.26</v>
      </c>
      <c r="H53" s="206">
        <f t="shared" si="1"/>
        <v>-2.0729432796877729</v>
      </c>
      <c r="I53" s="175"/>
    </row>
    <row r="54" spans="1:9">
      <c r="A54" s="201">
        <v>603700</v>
      </c>
      <c r="B54" s="201" t="s">
        <v>241</v>
      </c>
      <c r="C54" s="202">
        <v>426185096.85000002</v>
      </c>
      <c r="D54" s="202">
        <v>199242064.09999999</v>
      </c>
      <c r="E54" s="205">
        <v>226943032.75</v>
      </c>
      <c r="F54" s="202">
        <f>VLOOKUP(A54,[4]bgle1212!$A$302:$H$637,7,FALSE)</f>
        <v>-228587981.75</v>
      </c>
      <c r="G54" s="205">
        <f t="shared" si="0"/>
        <v>455531014.5</v>
      </c>
      <c r="H54" s="206">
        <f t="shared" si="1"/>
        <v>-1.9928038692699119</v>
      </c>
      <c r="I54" s="175"/>
    </row>
    <row r="55" spans="1:9">
      <c r="A55" s="201">
        <v>603710</v>
      </c>
      <c r="B55" s="201" t="s">
        <v>242</v>
      </c>
      <c r="C55" s="202">
        <v>20630958</v>
      </c>
      <c r="D55" s="202">
        <v>16444626</v>
      </c>
      <c r="E55" s="205">
        <v>4186332</v>
      </c>
      <c r="F55" s="202">
        <f>VLOOKUP(A55,[4]bgle1212!$A$302:$H$637,7,FALSE)</f>
        <v>5201181</v>
      </c>
      <c r="G55" s="205">
        <f t="shared" si="0"/>
        <v>-1014849</v>
      </c>
      <c r="H55" s="206">
        <f t="shared" si="1"/>
        <v>-0.19511895471432353</v>
      </c>
      <c r="I55" s="175"/>
    </row>
    <row r="56" spans="1:9">
      <c r="A56" s="201">
        <v>603720</v>
      </c>
      <c r="B56" s="201" t="s">
        <v>243</v>
      </c>
      <c r="C56" s="202">
        <v>378537</v>
      </c>
      <c r="D56" s="202">
        <v>506408</v>
      </c>
      <c r="E56" s="205"/>
      <c r="F56" s="202">
        <f>VLOOKUP(A56,[4]bgle1212!$A$302:$H$637,7,FALSE)</f>
        <v>30831</v>
      </c>
      <c r="G56" s="205">
        <f t="shared" si="0"/>
        <v>-30831</v>
      </c>
      <c r="H56" s="206">
        <f t="shared" si="1"/>
        <v>-1</v>
      </c>
      <c r="I56" s="175"/>
    </row>
    <row r="57" spans="1:9">
      <c r="A57" s="201">
        <v>603800</v>
      </c>
      <c r="B57" s="201" t="s">
        <v>244</v>
      </c>
      <c r="C57" s="202">
        <v>47685451.159999996</v>
      </c>
      <c r="D57" s="202">
        <v>32549159.16</v>
      </c>
      <c r="E57" s="205">
        <v>15136292</v>
      </c>
      <c r="F57" s="202">
        <f>VLOOKUP(A57,[4]bgle1212!$A$302:$H$637,7,FALSE)</f>
        <v>17090336.280000001</v>
      </c>
      <c r="G57" s="205">
        <f t="shared" si="0"/>
        <v>-1954044.2800000012</v>
      </c>
      <c r="H57" s="206">
        <f t="shared" si="1"/>
        <v>-0.11433621012400588</v>
      </c>
      <c r="I57" s="175"/>
    </row>
    <row r="58" spans="1:9">
      <c r="A58" s="201">
        <v>603810</v>
      </c>
      <c r="B58" s="201" t="s">
        <v>245</v>
      </c>
      <c r="C58" s="202">
        <v>32372565</v>
      </c>
      <c r="D58" s="202">
        <v>4117596</v>
      </c>
      <c r="E58" s="205">
        <v>28254969</v>
      </c>
      <c r="F58" s="202">
        <f>VLOOKUP(A58,[4]bgle1212!$A$302:$H$637,7,FALSE)</f>
        <v>-3368799</v>
      </c>
      <c r="G58" s="205">
        <f t="shared" si="0"/>
        <v>31623768</v>
      </c>
      <c r="H58" s="206">
        <f t="shared" si="1"/>
        <v>-9.3872528458955262</v>
      </c>
      <c r="I58" s="175"/>
    </row>
    <row r="59" spans="1:9">
      <c r="A59" s="201">
        <v>603900</v>
      </c>
      <c r="B59" s="201" t="s">
        <v>246</v>
      </c>
      <c r="C59" s="202">
        <v>1022580375.6900001</v>
      </c>
      <c r="D59" s="202">
        <v>864985728.32000005</v>
      </c>
      <c r="E59" s="205">
        <v>157594647.37</v>
      </c>
      <c r="F59" s="202">
        <f>VLOOKUP(A59,[4]bgle1212!$A$302:$H$637,7,FALSE)</f>
        <v>86315833.480000004</v>
      </c>
      <c r="G59" s="205">
        <f t="shared" si="0"/>
        <v>71278813.890000001</v>
      </c>
      <c r="H59" s="206">
        <f t="shared" si="1"/>
        <v>0.82579071551821148</v>
      </c>
      <c r="I59" s="175"/>
    </row>
    <row r="60" spans="1:9">
      <c r="A60" s="201">
        <v>603945</v>
      </c>
      <c r="B60" s="201" t="s">
        <v>247</v>
      </c>
      <c r="C60" s="202">
        <v>71545702</v>
      </c>
      <c r="D60" s="202"/>
      <c r="E60" s="205">
        <v>71545702</v>
      </c>
      <c r="F60" s="202">
        <f>VLOOKUP(A60,[4]bgle1212!$A$302:$H$637,7,FALSE)</f>
        <v>-63593856.009999998</v>
      </c>
      <c r="G60" s="205">
        <f t="shared" si="0"/>
        <v>135139558.00999999</v>
      </c>
      <c r="H60" s="206">
        <f t="shared" si="1"/>
        <v>-2.1250411044228796</v>
      </c>
      <c r="I60" s="175"/>
    </row>
    <row r="61" spans="1:9">
      <c r="A61" s="201">
        <v>603949</v>
      </c>
      <c r="B61" s="201" t="s">
        <v>248</v>
      </c>
      <c r="C61" s="202">
        <v>508233521</v>
      </c>
      <c r="D61" s="202">
        <v>326492462.97000003</v>
      </c>
      <c r="E61" s="205">
        <v>181741058.03</v>
      </c>
      <c r="F61" s="202">
        <f>VLOOKUP(A61,[4]bgle1212!$A$302:$H$637,7,FALSE)</f>
        <v>271117061.00999999</v>
      </c>
      <c r="G61" s="205">
        <f t="shared" si="0"/>
        <v>-89376002.979999989</v>
      </c>
      <c r="H61" s="206">
        <f t="shared" si="1"/>
        <v>-0.32965834996530674</v>
      </c>
      <c r="I61" s="175"/>
    </row>
    <row r="62" spans="1:9">
      <c r="A62" s="201">
        <v>606100</v>
      </c>
      <c r="B62" s="201" t="s">
        <v>249</v>
      </c>
      <c r="C62" s="202">
        <v>2600</v>
      </c>
      <c r="D62" s="202"/>
      <c r="E62" s="205">
        <v>2600</v>
      </c>
      <c r="F62" s="202">
        <f>VLOOKUP(A62,[4]bgle1212!$A$302:$H$637,7,FALSE)</f>
        <v>1051120</v>
      </c>
      <c r="G62" s="205">
        <f t="shared" si="0"/>
        <v>-1048520</v>
      </c>
      <c r="H62" s="206">
        <f t="shared" si="1"/>
        <v>-0.99752644797929824</v>
      </c>
      <c r="I62" s="175"/>
    </row>
    <row r="63" spans="1:9">
      <c r="A63" s="201">
        <v>606110</v>
      </c>
      <c r="B63" s="201" t="s">
        <v>250</v>
      </c>
      <c r="C63" s="202">
        <v>6320505696.0600004</v>
      </c>
      <c r="D63" s="202">
        <v>3560591248.52</v>
      </c>
      <c r="E63" s="205">
        <v>2759914447.54</v>
      </c>
      <c r="F63" s="202">
        <f>VLOOKUP(A63,[4]bgle1212!$A$302:$H$637,7,FALSE)</f>
        <v>3505650018.1199999</v>
      </c>
      <c r="G63" s="205">
        <f t="shared" si="0"/>
        <v>-745735570.57999992</v>
      </c>
      <c r="H63" s="206">
        <f t="shared" si="1"/>
        <v>-0.21272390761355034</v>
      </c>
      <c r="I63" s="175"/>
    </row>
    <row r="64" spans="1:9">
      <c r="A64" s="201">
        <v>606115</v>
      </c>
      <c r="B64" s="201" t="s">
        <v>251</v>
      </c>
      <c r="C64" s="202">
        <v>23691518.5</v>
      </c>
      <c r="D64" s="202">
        <v>12062469.5</v>
      </c>
      <c r="E64" s="205">
        <v>11629049</v>
      </c>
      <c r="F64" s="202">
        <f>VLOOKUP(A64,[4]bgle1212!$A$302:$H$637,7,FALSE)</f>
        <v>17452800</v>
      </c>
      <c r="G64" s="205">
        <f t="shared" si="0"/>
        <v>-5823751</v>
      </c>
      <c r="H64" s="206">
        <f t="shared" si="1"/>
        <v>-0.3336857696186285</v>
      </c>
      <c r="I64" s="175"/>
    </row>
    <row r="65" spans="1:9">
      <c r="A65" s="201">
        <v>606120</v>
      </c>
      <c r="B65" s="201" t="s">
        <v>252</v>
      </c>
      <c r="C65" s="202">
        <v>387935274.95999998</v>
      </c>
      <c r="D65" s="202">
        <v>224377752.80000001</v>
      </c>
      <c r="E65" s="205">
        <v>163557522.16</v>
      </c>
      <c r="F65" s="202">
        <f>VLOOKUP(A65,[4]bgle1212!$A$302:$H$637,7,FALSE)</f>
        <v>227326884.38</v>
      </c>
      <c r="G65" s="205">
        <f t="shared" si="0"/>
        <v>-63769362.219999999</v>
      </c>
      <c r="H65" s="206">
        <f t="shared" si="1"/>
        <v>-0.28051834869387038</v>
      </c>
      <c r="I65" s="175"/>
    </row>
    <row r="66" spans="1:9">
      <c r="A66" s="201">
        <v>606125</v>
      </c>
      <c r="B66" s="201" t="s">
        <v>253</v>
      </c>
      <c r="C66" s="202">
        <v>2392880</v>
      </c>
      <c r="D66" s="202">
        <v>1211562</v>
      </c>
      <c r="E66" s="205">
        <v>1181318</v>
      </c>
      <c r="F66" s="202">
        <f>VLOOKUP(A66,[4]bgle1212!$A$302:$H$637,7,FALSE)</f>
        <v>1619340</v>
      </c>
      <c r="G66" s="205">
        <f t="shared" si="0"/>
        <v>-438022</v>
      </c>
      <c r="H66" s="206">
        <f t="shared" si="1"/>
        <v>-0.27049415193844406</v>
      </c>
      <c r="I66" s="175"/>
    </row>
    <row r="67" spans="1:9">
      <c r="A67" s="201">
        <v>606130</v>
      </c>
      <c r="B67" s="201" t="s">
        <v>254</v>
      </c>
      <c r="C67" s="202">
        <v>107753531.70999999</v>
      </c>
      <c r="D67" s="202"/>
      <c r="E67" s="205">
        <v>107753531.70999999</v>
      </c>
      <c r="F67" s="202">
        <f>VLOOKUP(A67,[4]bgle1212!$A$302:$H$637,7,FALSE)</f>
        <v>146960835</v>
      </c>
      <c r="G67" s="205">
        <f t="shared" si="0"/>
        <v>-39207303.290000007</v>
      </c>
      <c r="H67" s="206">
        <f t="shared" si="1"/>
        <v>-0.26678742870506966</v>
      </c>
      <c r="I67" s="175"/>
    </row>
    <row r="68" spans="1:9">
      <c r="A68" s="201">
        <v>606200</v>
      </c>
      <c r="B68" s="201" t="s">
        <v>255</v>
      </c>
      <c r="C68" s="202">
        <v>9095144</v>
      </c>
      <c r="D68" s="202"/>
      <c r="E68" s="205">
        <v>9095144</v>
      </c>
      <c r="F68" s="202">
        <f>VLOOKUP(A68,[4]bgle1212!$A$302:$H$637,7,FALSE)</f>
        <v>16072000</v>
      </c>
      <c r="G68" s="205">
        <f t="shared" ref="G68:G118" si="2">E68-F68</f>
        <v>-6976856</v>
      </c>
      <c r="H68" s="206">
        <f t="shared" ref="H68:H118" si="3">G68/F68</f>
        <v>-0.43410004977600797</v>
      </c>
      <c r="I68" s="175"/>
    </row>
    <row r="69" spans="1:9">
      <c r="A69" s="201">
        <v>606300</v>
      </c>
      <c r="B69" s="201" t="s">
        <v>256</v>
      </c>
      <c r="C69" s="202">
        <v>17660030</v>
      </c>
      <c r="D69" s="202"/>
      <c r="E69" s="205">
        <v>17660030</v>
      </c>
      <c r="F69" s="202">
        <f>VLOOKUP(A69,[4]bgle1212!$A$302:$H$637,7,FALSE)</f>
        <v>17212606.140000001</v>
      </c>
      <c r="G69" s="205">
        <f t="shared" si="2"/>
        <v>447423.8599999994</v>
      </c>
      <c r="H69" s="206">
        <f t="shared" si="3"/>
        <v>2.5993963747316617E-2</v>
      </c>
      <c r="I69" s="175"/>
    </row>
    <row r="70" spans="1:9">
      <c r="A70" s="201">
        <v>606309</v>
      </c>
      <c r="B70" s="201" t="s">
        <v>257</v>
      </c>
      <c r="C70" s="202">
        <v>12647403.43</v>
      </c>
      <c r="D70" s="202">
        <v>6245008.7000000002</v>
      </c>
      <c r="E70" s="204">
        <v>6402394.7300000004</v>
      </c>
      <c r="F70" s="203">
        <f>VLOOKUP(A70,[4]bgle1212!$A$302:$H$637,7,FALSE)</f>
        <v>30993311.780000001</v>
      </c>
      <c r="G70" s="205">
        <f t="shared" si="2"/>
        <v>-24590917.050000001</v>
      </c>
      <c r="H70" s="206">
        <f t="shared" si="3"/>
        <v>-0.79342656972426329</v>
      </c>
      <c r="I70" s="175"/>
    </row>
    <row r="71" spans="1:9">
      <c r="A71" s="201">
        <v>606400</v>
      </c>
      <c r="B71" s="201" t="s">
        <v>258</v>
      </c>
      <c r="C71" s="202">
        <v>16498576</v>
      </c>
      <c r="D71" s="202">
        <v>4247500</v>
      </c>
      <c r="E71" s="205">
        <v>12251076</v>
      </c>
      <c r="F71" s="202">
        <f>VLOOKUP(A71,[4]bgle1212!$A$302:$H$637,7,FALSE)</f>
        <v>19503625</v>
      </c>
      <c r="G71" s="205">
        <f t="shared" si="2"/>
        <v>-7252549</v>
      </c>
      <c r="H71" s="206">
        <f t="shared" si="3"/>
        <v>-0.37185646258067412</v>
      </c>
      <c r="I71" s="175"/>
    </row>
    <row r="72" spans="1:9">
      <c r="A72" s="201">
        <v>606420</v>
      </c>
      <c r="B72" s="201" t="s">
        <v>259</v>
      </c>
      <c r="C72" s="202">
        <v>2160000</v>
      </c>
      <c r="D72" s="202"/>
      <c r="E72" s="205">
        <v>2160000</v>
      </c>
      <c r="F72" s="202">
        <f>VLOOKUP(A72,[4]bgle1212!$A$302:$H$637,7,FALSE)</f>
        <v>3960000</v>
      </c>
      <c r="G72" s="205">
        <f t="shared" si="2"/>
        <v>-1800000</v>
      </c>
      <c r="H72" s="206">
        <f t="shared" si="3"/>
        <v>-0.45454545454545453</v>
      </c>
      <c r="I72" s="175"/>
    </row>
    <row r="73" spans="1:9">
      <c r="A73" s="201">
        <v>606800</v>
      </c>
      <c r="B73" s="201" t="s">
        <v>260</v>
      </c>
      <c r="C73" s="202">
        <v>173482197.18000001</v>
      </c>
      <c r="D73" s="202">
        <v>3524461.9</v>
      </c>
      <c r="E73" s="205">
        <v>169957735.28</v>
      </c>
      <c r="F73" s="202">
        <f>VLOOKUP(A73,[4]bgle1212!$A$302:$H$637,7,FALSE)</f>
        <v>349803426.63999999</v>
      </c>
      <c r="G73" s="205">
        <f t="shared" si="2"/>
        <v>-179845691.35999998</v>
      </c>
      <c r="H73" s="206">
        <f t="shared" si="3"/>
        <v>-0.51413358950622312</v>
      </c>
      <c r="I73" s="175"/>
    </row>
    <row r="74" spans="1:9">
      <c r="A74" s="201">
        <v>606820</v>
      </c>
      <c r="B74" s="201" t="s">
        <v>261</v>
      </c>
      <c r="C74" s="202">
        <v>79800</v>
      </c>
      <c r="D74" s="202"/>
      <c r="E74" s="205">
        <v>79800</v>
      </c>
      <c r="F74" s="202">
        <f>VLOOKUP(A74,[4]bgle1212!$A$302:$H$637,7,FALSE)</f>
        <v>624570</v>
      </c>
      <c r="G74" s="205">
        <f t="shared" si="2"/>
        <v>-544770</v>
      </c>
      <c r="H74" s="206">
        <f t="shared" si="3"/>
        <v>-0.87223209568182913</v>
      </c>
      <c r="I74" s="175"/>
    </row>
    <row r="75" spans="1:9">
      <c r="A75" s="201">
        <v>613100</v>
      </c>
      <c r="B75" s="201" t="s">
        <v>262</v>
      </c>
      <c r="C75" s="202">
        <v>11930940</v>
      </c>
      <c r="D75" s="202"/>
      <c r="E75" s="205">
        <v>11930940</v>
      </c>
      <c r="F75" s="202">
        <f>VLOOKUP(A75,[4]bgle1212!$A$302:$H$637,7,FALSE)</f>
        <v>23999220</v>
      </c>
      <c r="G75" s="205">
        <f t="shared" si="2"/>
        <v>-12068280</v>
      </c>
      <c r="H75" s="206">
        <f t="shared" si="3"/>
        <v>-0.50286134299364726</v>
      </c>
      <c r="I75" s="175"/>
    </row>
    <row r="76" spans="1:9">
      <c r="A76" s="201">
        <v>613200</v>
      </c>
      <c r="B76" s="201" t="s">
        <v>263</v>
      </c>
      <c r="C76" s="202">
        <v>2480000</v>
      </c>
      <c r="D76" s="202">
        <v>310000</v>
      </c>
      <c r="E76" s="205">
        <v>2170000</v>
      </c>
      <c r="F76" s="202">
        <f>VLOOKUP(A76,[4]bgle1212!$A$302:$H$637,7,FALSE)</f>
        <v>3720000</v>
      </c>
      <c r="G76" s="205">
        <f t="shared" si="2"/>
        <v>-1550000</v>
      </c>
      <c r="H76" s="206">
        <f t="shared" si="3"/>
        <v>-0.41666666666666669</v>
      </c>
      <c r="I76" s="175"/>
    </row>
    <row r="77" spans="1:9">
      <c r="A77" s="201">
        <v>613210</v>
      </c>
      <c r="B77" s="201" t="s">
        <v>264</v>
      </c>
      <c r="C77" s="202">
        <v>37927565.299999997</v>
      </c>
      <c r="D77" s="202">
        <v>13262723.699999999</v>
      </c>
      <c r="E77" s="205">
        <v>24664841.600000001</v>
      </c>
      <c r="F77" s="202">
        <f>VLOOKUP(A77,[4]bgle1212!$A$302:$H$637,7,FALSE)</f>
        <v>41911791</v>
      </c>
      <c r="G77" s="205">
        <f t="shared" si="2"/>
        <v>-17246949.399999999</v>
      </c>
      <c r="H77" s="206">
        <f t="shared" si="3"/>
        <v>-0.4115059029569984</v>
      </c>
      <c r="I77" s="175"/>
    </row>
    <row r="78" spans="1:9">
      <c r="A78" s="201">
        <v>613231</v>
      </c>
      <c r="B78" s="201" t="s">
        <v>265</v>
      </c>
      <c r="C78" s="202">
        <v>236064678.16</v>
      </c>
      <c r="D78" s="202">
        <v>72452814.230000004</v>
      </c>
      <c r="E78" s="205">
        <v>163611863.93000001</v>
      </c>
      <c r="F78" s="202">
        <f>VLOOKUP(A78,[4]bgle1212!$A$302:$H$637,7,FALSE)</f>
        <v>258066179.72</v>
      </c>
      <c r="G78" s="205">
        <f t="shared" si="2"/>
        <v>-94454315.789999992</v>
      </c>
      <c r="H78" s="206">
        <f t="shared" si="3"/>
        <v>-0.36600811424605217</v>
      </c>
      <c r="I78" s="175"/>
    </row>
    <row r="79" spans="1:9">
      <c r="A79" s="201">
        <v>613410</v>
      </c>
      <c r="B79" s="201" t="s">
        <v>266</v>
      </c>
      <c r="C79" s="202">
        <v>3003419</v>
      </c>
      <c r="D79" s="202"/>
      <c r="E79" s="205">
        <v>3003419</v>
      </c>
      <c r="F79" s="202">
        <f>VLOOKUP(A79,[4]bgle1212!$A$302:$H$637,7,FALSE)</f>
        <v>1799880</v>
      </c>
      <c r="G79" s="205">
        <f t="shared" si="2"/>
        <v>1203539</v>
      </c>
      <c r="H79" s="206">
        <f t="shared" si="3"/>
        <v>0.66867735626819569</v>
      </c>
      <c r="I79" s="175"/>
    </row>
    <row r="80" spans="1:9">
      <c r="A80" s="201">
        <v>613420</v>
      </c>
      <c r="B80" s="201" t="s">
        <v>267</v>
      </c>
      <c r="C80" s="202">
        <v>438810802.73000002</v>
      </c>
      <c r="D80" s="202">
        <v>167744000</v>
      </c>
      <c r="E80" s="205">
        <v>271066802.73000002</v>
      </c>
      <c r="F80" s="202">
        <f>VLOOKUP(A80,[4]bgle1212!$A$302:$H$637,7,FALSE)</f>
        <v>426200978.47000003</v>
      </c>
      <c r="G80" s="205">
        <f t="shared" si="2"/>
        <v>-155134175.74000001</v>
      </c>
      <c r="H80" s="206">
        <f t="shared" si="3"/>
        <v>-0.36399300700085041</v>
      </c>
      <c r="I80" s="175"/>
    </row>
    <row r="81" spans="1:9">
      <c r="A81" s="201">
        <v>613430</v>
      </c>
      <c r="B81" s="201" t="s">
        <v>268</v>
      </c>
      <c r="C81" s="202">
        <v>49046043.490000002</v>
      </c>
      <c r="D81" s="202">
        <v>10080685.720000001</v>
      </c>
      <c r="E81" s="205">
        <v>38965357.770000003</v>
      </c>
      <c r="F81" s="202">
        <f>VLOOKUP(A81,[4]bgle1212!$A$302:$H$637,7,FALSE)</f>
        <v>81571280.019999996</v>
      </c>
      <c r="G81" s="205">
        <f t="shared" si="2"/>
        <v>-42605922.249999993</v>
      </c>
      <c r="H81" s="206">
        <f t="shared" si="3"/>
        <v>-0.52231523447411499</v>
      </c>
      <c r="I81" s="175"/>
    </row>
    <row r="82" spans="1:9">
      <c r="A82" s="201">
        <v>613500</v>
      </c>
      <c r="B82" s="201" t="s">
        <v>269</v>
      </c>
      <c r="C82" s="202">
        <v>1047863.23</v>
      </c>
      <c r="D82" s="202"/>
      <c r="E82" s="205">
        <v>1047863.23</v>
      </c>
      <c r="F82" s="202">
        <f>VLOOKUP(A82,[4]bgle1212!$A$302:$H$637,7,FALSE)</f>
        <v>2268497.9700000002</v>
      </c>
      <c r="G82" s="205">
        <f t="shared" si="2"/>
        <v>-1220634.7400000002</v>
      </c>
      <c r="H82" s="206">
        <f t="shared" si="3"/>
        <v>-0.53808059612237613</v>
      </c>
      <c r="I82" s="175"/>
    </row>
    <row r="83" spans="1:9">
      <c r="A83" s="201">
        <v>613510</v>
      </c>
      <c r="B83" s="201" t="s">
        <v>270</v>
      </c>
      <c r="C83" s="202">
        <v>175061120.44999999</v>
      </c>
      <c r="D83" s="202"/>
      <c r="E83" s="205">
        <v>175061120.44999999</v>
      </c>
      <c r="F83" s="202">
        <f>VLOOKUP(A83,[4]bgle1212!$A$302:$H$637,7,FALSE)</f>
        <v>209855797.94999999</v>
      </c>
      <c r="G83" s="205">
        <f t="shared" si="2"/>
        <v>-34794677.5</v>
      </c>
      <c r="H83" s="206">
        <f t="shared" si="3"/>
        <v>-0.16580279334617259</v>
      </c>
      <c r="I83" s="175"/>
    </row>
    <row r="84" spans="1:9">
      <c r="A84" s="201">
        <v>613520</v>
      </c>
      <c r="B84" s="201" t="s">
        <v>271</v>
      </c>
      <c r="C84" s="202">
        <v>12623372.970000001</v>
      </c>
      <c r="D84" s="202">
        <v>7577219.6200000001</v>
      </c>
      <c r="E84" s="205">
        <v>5046153.3499999996</v>
      </c>
      <c r="F84" s="202">
        <f>VLOOKUP(A84,[4]bgle1212!$A$302:$H$637,7,FALSE)</f>
        <v>15679687.33</v>
      </c>
      <c r="G84" s="205">
        <f t="shared" si="2"/>
        <v>-10633533.98</v>
      </c>
      <c r="H84" s="206">
        <f t="shared" si="3"/>
        <v>-0.67817257807525433</v>
      </c>
      <c r="I84" s="175"/>
    </row>
    <row r="85" spans="1:9">
      <c r="A85" s="201">
        <v>613530</v>
      </c>
      <c r="B85" s="201" t="s">
        <v>272</v>
      </c>
      <c r="C85" s="202">
        <v>4543915.54</v>
      </c>
      <c r="D85" s="202">
        <v>1058785.2</v>
      </c>
      <c r="E85" s="205">
        <v>3485130.34</v>
      </c>
      <c r="F85" s="202">
        <f>VLOOKUP(A85,[4]bgle1212!$A$302:$H$637,7,FALSE)</f>
        <v>14630187.35</v>
      </c>
      <c r="G85" s="205">
        <f t="shared" si="2"/>
        <v>-11145057.01</v>
      </c>
      <c r="H85" s="206">
        <f t="shared" si="3"/>
        <v>-0.76178498219983493</v>
      </c>
      <c r="I85" s="175"/>
    </row>
    <row r="86" spans="1:9">
      <c r="A86" s="201">
        <v>613560</v>
      </c>
      <c r="B86" s="201" t="s">
        <v>273</v>
      </c>
      <c r="C86" s="202">
        <v>102544948</v>
      </c>
      <c r="D86" s="202">
        <v>14144948</v>
      </c>
      <c r="E86" s="205">
        <v>88400000</v>
      </c>
      <c r="F86" s="202">
        <f>VLOOKUP(A86,[4]bgle1212!$A$302:$H$637,7,FALSE)</f>
        <v>267800000</v>
      </c>
      <c r="G86" s="205">
        <f t="shared" si="2"/>
        <v>-179400000</v>
      </c>
      <c r="H86" s="206">
        <f t="shared" si="3"/>
        <v>-0.66990291262135926</v>
      </c>
      <c r="I86" s="175"/>
    </row>
    <row r="87" spans="1:9">
      <c r="A87" s="201">
        <v>613570</v>
      </c>
      <c r="B87" s="201" t="s">
        <v>274</v>
      </c>
      <c r="C87" s="202">
        <v>10944933.460000001</v>
      </c>
      <c r="D87" s="202">
        <v>3873079.6</v>
      </c>
      <c r="E87" s="205">
        <v>7071853.8600000003</v>
      </c>
      <c r="F87" s="202">
        <f>VLOOKUP(A87,[4]bgle1212!$A$302:$H$637,7,FALSE)</f>
        <v>4197464.9000000004</v>
      </c>
      <c r="G87" s="205">
        <f t="shared" si="2"/>
        <v>2874388.96</v>
      </c>
      <c r="H87" s="206">
        <f t="shared" si="3"/>
        <v>0.68479166079506693</v>
      </c>
      <c r="I87" s="175"/>
    </row>
    <row r="88" spans="1:9">
      <c r="A88" s="201">
        <v>613590</v>
      </c>
      <c r="B88" s="201" t="s">
        <v>275</v>
      </c>
      <c r="C88" s="202">
        <v>1875950.93</v>
      </c>
      <c r="D88" s="202"/>
      <c r="E88" s="205">
        <v>1875950.93</v>
      </c>
      <c r="F88" s="202">
        <f>VLOOKUP(A88,[4]bgle1212!$A$302:$H$637,7,FALSE)</f>
        <v>2276486.7799999998</v>
      </c>
      <c r="G88" s="205">
        <f t="shared" si="2"/>
        <v>-400535.84999999986</v>
      </c>
      <c r="H88" s="206">
        <f t="shared" si="3"/>
        <v>-0.17594472918485382</v>
      </c>
      <c r="I88" s="175"/>
    </row>
    <row r="89" spans="1:9">
      <c r="A89" s="201">
        <v>613610</v>
      </c>
      <c r="B89" s="201" t="s">
        <v>276</v>
      </c>
      <c r="C89" s="202">
        <v>372232308.50999999</v>
      </c>
      <c r="D89" s="202">
        <v>165728981.56</v>
      </c>
      <c r="E89" s="205">
        <v>206503326.94999999</v>
      </c>
      <c r="F89" s="202">
        <f>VLOOKUP(A89,[4]bgle1212!$A$302:$H$637,7,FALSE)</f>
        <v>347186987.19999999</v>
      </c>
      <c r="G89" s="205">
        <f t="shared" si="2"/>
        <v>-140683660.25</v>
      </c>
      <c r="H89" s="206">
        <f t="shared" si="3"/>
        <v>-0.40521006096624812</v>
      </c>
      <c r="I89" s="175"/>
    </row>
    <row r="90" spans="1:9">
      <c r="A90" s="201">
        <v>613630</v>
      </c>
      <c r="B90" s="201" t="s">
        <v>277</v>
      </c>
      <c r="C90" s="202">
        <v>24716659.649999999</v>
      </c>
      <c r="D90" s="202"/>
      <c r="E90" s="205">
        <v>24716659.649999999</v>
      </c>
      <c r="F90" s="202">
        <v>0</v>
      </c>
      <c r="G90" s="205">
        <f t="shared" si="2"/>
        <v>24716659.649999999</v>
      </c>
      <c r="H90" s="206" t="e">
        <f t="shared" si="3"/>
        <v>#DIV/0!</v>
      </c>
      <c r="I90" s="175"/>
    </row>
    <row r="91" spans="1:9">
      <c r="A91" s="201">
        <v>615310</v>
      </c>
      <c r="B91" s="201" t="s">
        <v>278</v>
      </c>
      <c r="C91" s="202">
        <v>120000</v>
      </c>
      <c r="D91" s="202"/>
      <c r="E91" s="205">
        <v>120000</v>
      </c>
      <c r="F91" s="202">
        <f>VLOOKUP(A91,[4]bgle1212!$A$302:$H$637,7,FALSE)</f>
        <v>3110000</v>
      </c>
      <c r="G91" s="205">
        <f t="shared" si="2"/>
        <v>-2990000</v>
      </c>
      <c r="H91" s="206">
        <f t="shared" si="3"/>
        <v>-0.96141479099678462</v>
      </c>
      <c r="I91" s="175"/>
    </row>
    <row r="92" spans="1:9">
      <c r="A92" s="201">
        <v>615320</v>
      </c>
      <c r="B92" s="201" t="s">
        <v>279</v>
      </c>
      <c r="C92" s="202">
        <v>15935465</v>
      </c>
      <c r="D92" s="202"/>
      <c r="E92" s="205">
        <v>15935465</v>
      </c>
      <c r="F92" s="202">
        <f>VLOOKUP(A92,[4]bgle1212!$A$302:$H$637,7,FALSE)</f>
        <v>47225360</v>
      </c>
      <c r="G92" s="205">
        <f t="shared" si="2"/>
        <v>-31289895</v>
      </c>
      <c r="H92" s="206">
        <f t="shared" si="3"/>
        <v>-0.66256551564667798</v>
      </c>
      <c r="I92" s="175"/>
    </row>
    <row r="93" spans="1:9">
      <c r="A93" s="201">
        <v>615340</v>
      </c>
      <c r="B93" s="201" t="s">
        <v>280</v>
      </c>
      <c r="C93" s="202">
        <v>60000</v>
      </c>
      <c r="D93" s="202"/>
      <c r="E93" s="205">
        <v>60000</v>
      </c>
      <c r="F93" s="202">
        <f>VLOOKUP(A93,[4]bgle1212!$A$302:$H$637,7,FALSE)</f>
        <v>14133500</v>
      </c>
      <c r="G93" s="205">
        <f t="shared" si="2"/>
        <v>-14073500</v>
      </c>
      <c r="H93" s="206">
        <f t="shared" si="3"/>
        <v>-0.99575476704284149</v>
      </c>
      <c r="I93" s="175"/>
    </row>
    <row r="94" spans="1:9">
      <c r="A94" s="201">
        <v>615500</v>
      </c>
      <c r="B94" s="201" t="s">
        <v>281</v>
      </c>
      <c r="C94" s="202">
        <v>6330917.2000000002</v>
      </c>
      <c r="D94" s="202"/>
      <c r="E94" s="205">
        <v>6330917.2000000002</v>
      </c>
      <c r="F94" s="202">
        <f>VLOOKUP(A94,[4]bgle1212!$A$302:$H$637,7,FALSE)</f>
        <v>6166048</v>
      </c>
      <c r="G94" s="205">
        <f t="shared" si="2"/>
        <v>164869.20000000019</v>
      </c>
      <c r="H94" s="206">
        <f t="shared" si="3"/>
        <v>2.6738228440647913E-2</v>
      </c>
      <c r="I94" s="175"/>
    </row>
    <row r="95" spans="1:9">
      <c r="A95" s="201">
        <v>616100</v>
      </c>
      <c r="B95" s="201" t="s">
        <v>282</v>
      </c>
      <c r="C95" s="202">
        <v>90910821.329999998</v>
      </c>
      <c r="D95" s="202"/>
      <c r="E95" s="205">
        <v>90910821.329999998</v>
      </c>
      <c r="F95" s="202">
        <f>VLOOKUP(A95,[4]bgle1212!$A$302:$H$637,7,FALSE)</f>
        <v>121869545</v>
      </c>
      <c r="G95" s="205">
        <f t="shared" si="2"/>
        <v>-30958723.670000002</v>
      </c>
      <c r="H95" s="206">
        <f t="shared" si="3"/>
        <v>-0.25403166697635576</v>
      </c>
      <c r="I95" s="175"/>
    </row>
    <row r="96" spans="1:9">
      <c r="A96" s="201">
        <v>616330</v>
      </c>
      <c r="B96" s="201" t="s">
        <v>283</v>
      </c>
      <c r="C96" s="202">
        <v>10466180.67</v>
      </c>
      <c r="D96" s="202"/>
      <c r="E96" s="205">
        <v>10466180.67</v>
      </c>
      <c r="F96" s="202">
        <f>VLOOKUP(A96,[4]bgle1212!$A$302:$H$637,7,FALSE)</f>
        <v>17942023.989999998</v>
      </c>
      <c r="G96" s="205">
        <f t="shared" si="2"/>
        <v>-7475843.3199999984</v>
      </c>
      <c r="H96" s="206">
        <f t="shared" si="3"/>
        <v>-0.41666666615576181</v>
      </c>
      <c r="I96" s="175"/>
    </row>
    <row r="97" spans="1:9">
      <c r="A97" s="201">
        <v>616400</v>
      </c>
      <c r="B97" s="201" t="s">
        <v>284</v>
      </c>
      <c r="C97" s="202">
        <v>23172682.620000001</v>
      </c>
      <c r="D97" s="202">
        <v>12817676.83</v>
      </c>
      <c r="E97" s="205">
        <v>10355005.789999999</v>
      </c>
      <c r="F97" s="202">
        <f>VLOOKUP(A97,[4]bgle1212!$A$302:$H$637,7,FALSE)</f>
        <v>20837150.5</v>
      </c>
      <c r="G97" s="205">
        <f t="shared" si="2"/>
        <v>-10482144.710000001</v>
      </c>
      <c r="H97" s="206">
        <f t="shared" si="3"/>
        <v>-0.50305077510478224</v>
      </c>
      <c r="I97" s="175"/>
    </row>
    <row r="98" spans="1:9">
      <c r="A98" s="201">
        <v>616430</v>
      </c>
      <c r="B98" s="201" t="s">
        <v>285</v>
      </c>
      <c r="C98" s="202">
        <v>4952308.32</v>
      </c>
      <c r="D98" s="202">
        <v>1450295.82</v>
      </c>
      <c r="E98" s="205">
        <v>3502012.5</v>
      </c>
      <c r="F98" s="202">
        <f>VLOOKUP(A98,[4]bgle1212!$A$302:$H$637,7,FALSE)</f>
        <v>7126222.8600000003</v>
      </c>
      <c r="G98" s="205">
        <f t="shared" si="2"/>
        <v>-3624210.3600000003</v>
      </c>
      <c r="H98" s="206">
        <f t="shared" si="3"/>
        <v>-0.50857381690137038</v>
      </c>
      <c r="I98" s="175"/>
    </row>
    <row r="99" spans="1:9">
      <c r="A99" s="201">
        <v>617000</v>
      </c>
      <c r="B99" s="201" t="s">
        <v>286</v>
      </c>
      <c r="C99" s="202">
        <v>10872605.24</v>
      </c>
      <c r="D99" s="202">
        <v>30000</v>
      </c>
      <c r="E99" s="205">
        <v>10842605.24</v>
      </c>
      <c r="F99" s="202">
        <f>VLOOKUP(A99,[4]bgle1212!$A$302:$H$637,7,FALSE)</f>
        <v>35533500</v>
      </c>
      <c r="G99" s="205">
        <f t="shared" si="2"/>
        <v>-24690894.759999998</v>
      </c>
      <c r="H99" s="206">
        <f t="shared" si="3"/>
        <v>-0.69486244698664634</v>
      </c>
      <c r="I99" s="175"/>
    </row>
    <row r="100" spans="1:9">
      <c r="A100" s="201">
        <v>621100</v>
      </c>
      <c r="B100" s="201" t="s">
        <v>287</v>
      </c>
      <c r="C100" s="202">
        <v>110000</v>
      </c>
      <c r="D100" s="202"/>
      <c r="E100" s="205">
        <v>110000</v>
      </c>
      <c r="F100" s="202">
        <v>0</v>
      </c>
      <c r="G100" s="205">
        <f t="shared" si="2"/>
        <v>110000</v>
      </c>
      <c r="H100" s="206" t="e">
        <f t="shared" si="3"/>
        <v>#DIV/0!</v>
      </c>
      <c r="I100" s="175"/>
    </row>
    <row r="101" spans="1:9">
      <c r="A101" s="201">
        <v>622400</v>
      </c>
      <c r="B101" s="201" t="s">
        <v>288</v>
      </c>
      <c r="C101" s="202">
        <v>47727629.969999999</v>
      </c>
      <c r="D101" s="202">
        <v>19375923.41</v>
      </c>
      <c r="E101" s="205">
        <v>28351706.559999999</v>
      </c>
      <c r="F101" s="202">
        <f>VLOOKUP(A101,[4]bgle1212!$A$302:$H$637,7,FALSE)</f>
        <v>68368335.569999993</v>
      </c>
      <c r="G101" s="205">
        <f t="shared" si="2"/>
        <v>-40016629.00999999</v>
      </c>
      <c r="H101" s="206">
        <f t="shared" si="3"/>
        <v>-0.5853093932501594</v>
      </c>
      <c r="I101" s="175"/>
    </row>
    <row r="102" spans="1:9">
      <c r="A102" s="201">
        <v>622420</v>
      </c>
      <c r="B102" s="201" t="s">
        <v>289</v>
      </c>
      <c r="C102" s="202">
        <v>557500</v>
      </c>
      <c r="D102" s="202"/>
      <c r="E102" s="205">
        <v>557500</v>
      </c>
      <c r="F102" s="202">
        <f>VLOOKUP(A102,[4]bgle1212!$A$302:$H$637,7,FALSE)</f>
        <v>1007000</v>
      </c>
      <c r="G102" s="205">
        <f t="shared" si="2"/>
        <v>-449500</v>
      </c>
      <c r="H102" s="206">
        <f t="shared" si="3"/>
        <v>-0.44637537239324726</v>
      </c>
      <c r="I102" s="175"/>
    </row>
    <row r="103" spans="1:9">
      <c r="A103" s="201">
        <v>622430</v>
      </c>
      <c r="B103" s="201" t="s">
        <v>290</v>
      </c>
      <c r="C103" s="202">
        <v>468378.81</v>
      </c>
      <c r="D103" s="202">
        <v>182346.34</v>
      </c>
      <c r="E103" s="205">
        <v>286032.46999999997</v>
      </c>
      <c r="F103" s="202">
        <f>VLOOKUP(A103,[4]bgle1212!$A$302:$H$637,7,FALSE)</f>
        <v>4342255.55</v>
      </c>
      <c r="G103" s="205">
        <f t="shared" si="2"/>
        <v>-4056223.08</v>
      </c>
      <c r="H103" s="206">
        <f t="shared" si="3"/>
        <v>-0.93412813531898187</v>
      </c>
      <c r="I103" s="175"/>
    </row>
    <row r="104" spans="1:9">
      <c r="A104" s="201">
        <v>622440</v>
      </c>
      <c r="B104" s="201" t="s">
        <v>291</v>
      </c>
      <c r="C104" s="202">
        <v>18257648.050000001</v>
      </c>
      <c r="D104" s="202"/>
      <c r="E104" s="205">
        <v>18257648.050000001</v>
      </c>
      <c r="F104" s="202">
        <f>VLOOKUP(A104,[4]bgle1212!$A$302:$H$637,7,FALSE)</f>
        <v>16575186.24</v>
      </c>
      <c r="G104" s="205">
        <f t="shared" si="2"/>
        <v>1682461.8100000005</v>
      </c>
      <c r="H104" s="206">
        <f t="shared" si="3"/>
        <v>0.1015048510248293</v>
      </c>
      <c r="I104" s="175"/>
    </row>
    <row r="105" spans="1:9">
      <c r="A105" s="201">
        <v>622450</v>
      </c>
      <c r="B105" s="201" t="s">
        <v>292</v>
      </c>
      <c r="C105" s="202">
        <v>2131335.27</v>
      </c>
      <c r="D105" s="202">
        <v>182346.34</v>
      </c>
      <c r="E105" s="205">
        <v>1948988.93</v>
      </c>
      <c r="F105" s="202">
        <f>VLOOKUP(A105,[4]bgle1212!$A$302:$H$637,7,FALSE)</f>
        <v>1819315.65</v>
      </c>
      <c r="G105" s="205">
        <f t="shared" si="2"/>
        <v>129673.28000000003</v>
      </c>
      <c r="H105" s="206">
        <f t="shared" si="3"/>
        <v>7.12758558417282E-2</v>
      </c>
      <c r="I105" s="175"/>
    </row>
    <row r="106" spans="1:9">
      <c r="A106" s="201">
        <v>622460</v>
      </c>
      <c r="B106" s="201" t="s">
        <v>293</v>
      </c>
      <c r="C106" s="202">
        <v>1452922.4</v>
      </c>
      <c r="D106" s="202"/>
      <c r="E106" s="205">
        <v>1452922.4</v>
      </c>
      <c r="F106" s="202">
        <f>VLOOKUP(A106,[4]bgle1212!$A$302:$H$637,7,FALSE)</f>
        <v>2822200</v>
      </c>
      <c r="G106" s="205">
        <f t="shared" si="2"/>
        <v>-1369277.6</v>
      </c>
      <c r="H106" s="206">
        <f t="shared" si="3"/>
        <v>-0.48518092268443064</v>
      </c>
      <c r="I106" s="175"/>
    </row>
    <row r="107" spans="1:9">
      <c r="A107" s="201">
        <v>622470</v>
      </c>
      <c r="B107" s="201" t="s">
        <v>294</v>
      </c>
      <c r="C107" s="202">
        <v>602628</v>
      </c>
      <c r="D107" s="202"/>
      <c r="E107" s="205">
        <v>602628</v>
      </c>
      <c r="F107" s="202">
        <f>VLOOKUP(A107,[4]bgle1212!$A$302:$H$637,7,FALSE)</f>
        <v>2350576.7999999998</v>
      </c>
      <c r="G107" s="205">
        <f t="shared" si="2"/>
        <v>-1747948.7999999998</v>
      </c>
      <c r="H107" s="206">
        <f t="shared" si="3"/>
        <v>-0.74362547949932967</v>
      </c>
      <c r="I107" s="175"/>
    </row>
    <row r="108" spans="1:9">
      <c r="A108" s="201">
        <v>622480</v>
      </c>
      <c r="B108" s="201" t="s">
        <v>295</v>
      </c>
      <c r="C108" s="202">
        <v>1974621.42</v>
      </c>
      <c r="D108" s="202">
        <v>469159.49</v>
      </c>
      <c r="E108" s="205">
        <v>1505461.93</v>
      </c>
      <c r="F108" s="202">
        <f>VLOOKUP(A108,[4]bgle1212!$A$302:$H$637,7,FALSE)</f>
        <v>5003294.3499999996</v>
      </c>
      <c r="G108" s="205">
        <f t="shared" si="2"/>
        <v>-3497832.42</v>
      </c>
      <c r="H108" s="206">
        <f t="shared" si="3"/>
        <v>-0.69910586411930775</v>
      </c>
      <c r="I108" s="175"/>
    </row>
    <row r="109" spans="1:9">
      <c r="A109" s="201">
        <v>622490</v>
      </c>
      <c r="B109" s="201" t="s">
        <v>296</v>
      </c>
      <c r="C109" s="202">
        <v>780500</v>
      </c>
      <c r="D109" s="202"/>
      <c r="E109" s="205">
        <v>780500</v>
      </c>
      <c r="F109" s="202">
        <f>VLOOKUP(A109,[4]bgle1212!$A$302:$H$637,7,FALSE)</f>
        <v>1290300</v>
      </c>
      <c r="G109" s="205">
        <f t="shared" si="2"/>
        <v>-509800</v>
      </c>
      <c r="H109" s="206">
        <f t="shared" si="3"/>
        <v>-0.39510191428349994</v>
      </c>
      <c r="I109" s="175"/>
    </row>
    <row r="110" spans="1:9">
      <c r="A110" s="201">
        <v>622500</v>
      </c>
      <c r="B110" s="201" t="s">
        <v>297</v>
      </c>
      <c r="C110" s="202">
        <v>19717104</v>
      </c>
      <c r="D110" s="202"/>
      <c r="E110" s="205">
        <v>19717104</v>
      </c>
      <c r="F110" s="202">
        <f>VLOOKUP(A110,[4]bgle1212!$A$302:$H$637,7,FALSE)</f>
        <v>35005470</v>
      </c>
      <c r="G110" s="205">
        <f t="shared" si="2"/>
        <v>-15288366</v>
      </c>
      <c r="H110" s="206">
        <f t="shared" si="3"/>
        <v>-0.43674220057608137</v>
      </c>
      <c r="I110" s="175"/>
    </row>
    <row r="111" spans="1:9">
      <c r="A111" s="201">
        <v>622510</v>
      </c>
      <c r="B111" s="201" t="s">
        <v>298</v>
      </c>
      <c r="C111" s="202">
        <v>239032.71</v>
      </c>
      <c r="D111" s="202"/>
      <c r="E111" s="205">
        <v>239032.71</v>
      </c>
      <c r="F111" s="202">
        <f>VLOOKUP(A111,[4]bgle1212!$A$302:$H$637,7,FALSE)</f>
        <v>424116.65</v>
      </c>
      <c r="G111" s="205">
        <f t="shared" si="2"/>
        <v>-185083.94000000003</v>
      </c>
      <c r="H111" s="206">
        <f t="shared" si="3"/>
        <v>-0.43639866532002464</v>
      </c>
      <c r="I111" s="175"/>
    </row>
    <row r="112" spans="1:9">
      <c r="A112" s="201">
        <v>622520</v>
      </c>
      <c r="B112" s="201" t="s">
        <v>299</v>
      </c>
      <c r="C112" s="202">
        <v>1238180</v>
      </c>
      <c r="D112" s="202"/>
      <c r="E112" s="205">
        <v>1238180</v>
      </c>
      <c r="F112" s="202">
        <f>VLOOKUP(A112,[4]bgle1212!$A$302:$H$637,7,FALSE)</f>
        <v>1662570</v>
      </c>
      <c r="G112" s="205">
        <f t="shared" si="2"/>
        <v>-424390</v>
      </c>
      <c r="H112" s="206">
        <f t="shared" si="3"/>
        <v>-0.2552614326013341</v>
      </c>
      <c r="I112" s="175"/>
    </row>
    <row r="113" spans="1:9">
      <c r="A113" s="201">
        <v>622530</v>
      </c>
      <c r="B113" s="201" t="s">
        <v>300</v>
      </c>
      <c r="C113" s="202">
        <v>10163267.91</v>
      </c>
      <c r="D113" s="202">
        <v>133800</v>
      </c>
      <c r="E113" s="205">
        <v>10029467.91</v>
      </c>
      <c r="F113" s="202">
        <f>VLOOKUP(A113,[4]bgle1212!$A$302:$H$637,7,FALSE)</f>
        <v>15949002.460000001</v>
      </c>
      <c r="G113" s="205">
        <f t="shared" si="2"/>
        <v>-5919534.5500000007</v>
      </c>
      <c r="H113" s="206">
        <f t="shared" si="3"/>
        <v>-0.37115390538349696</v>
      </c>
      <c r="I113" s="175"/>
    </row>
    <row r="114" spans="1:9">
      <c r="A114" s="201">
        <v>622540</v>
      </c>
      <c r="B114" s="201" t="s">
        <v>301</v>
      </c>
      <c r="C114" s="202">
        <v>852234.34</v>
      </c>
      <c r="D114" s="202"/>
      <c r="E114" s="205">
        <v>852234.34</v>
      </c>
      <c r="F114" s="202">
        <f>VLOOKUP(A114,[4]bgle1212!$A$302:$H$637,7,FALSE)</f>
        <v>223000</v>
      </c>
      <c r="G114" s="205">
        <f t="shared" si="2"/>
        <v>629234.34</v>
      </c>
      <c r="H114" s="206">
        <f t="shared" si="3"/>
        <v>2.8216786547085202</v>
      </c>
      <c r="I114" s="175"/>
    </row>
    <row r="115" spans="1:9">
      <c r="A115" s="201">
        <v>622560</v>
      </c>
      <c r="B115" s="201" t="s">
        <v>302</v>
      </c>
      <c r="C115" s="202">
        <v>4909759.3899999997</v>
      </c>
      <c r="D115" s="202">
        <v>117000</v>
      </c>
      <c r="E115" s="205">
        <v>4792759.3899999997</v>
      </c>
      <c r="F115" s="202">
        <f>VLOOKUP(A115,[4]bgle1212!$A$302:$H$637,7,FALSE)</f>
        <v>6257967.9800000004</v>
      </c>
      <c r="G115" s="205">
        <f t="shared" si="2"/>
        <v>-1465208.5900000008</v>
      </c>
      <c r="H115" s="206">
        <f t="shared" si="3"/>
        <v>-0.23413488127179594</v>
      </c>
      <c r="I115" s="175"/>
    </row>
    <row r="116" spans="1:9">
      <c r="A116" s="201">
        <v>622600</v>
      </c>
      <c r="B116" s="201" t="s">
        <v>303</v>
      </c>
      <c r="C116" s="202">
        <v>181978836.31999999</v>
      </c>
      <c r="D116" s="202">
        <v>71672458.310000002</v>
      </c>
      <c r="E116" s="205">
        <v>110306378.01000001</v>
      </c>
      <c r="F116" s="202">
        <f>VLOOKUP(A116,[4]bgle1212!$A$302:$H$637,7,FALSE)</f>
        <v>224927866.91999999</v>
      </c>
      <c r="G116" s="205">
        <f t="shared" si="2"/>
        <v>-114621488.90999998</v>
      </c>
      <c r="H116" s="206">
        <f t="shared" si="3"/>
        <v>-0.50959221051417058</v>
      </c>
      <c r="I116" s="175"/>
    </row>
    <row r="117" spans="1:9">
      <c r="A117" s="201">
        <v>622601</v>
      </c>
      <c r="B117" s="201" t="s">
        <v>304</v>
      </c>
      <c r="C117" s="202">
        <v>799874821.12</v>
      </c>
      <c r="D117" s="202">
        <v>353192036.56</v>
      </c>
      <c r="E117" s="204">
        <v>446682784.56</v>
      </c>
      <c r="F117" s="203">
        <f>VLOOKUP(A117,[4]bgle1212!$A$302:$H$637,7,FALSE)</f>
        <v>643704238.27999997</v>
      </c>
      <c r="G117" s="205">
        <f t="shared" si="2"/>
        <v>-197021453.71999997</v>
      </c>
      <c r="H117" s="206">
        <f t="shared" si="3"/>
        <v>-0.30607450130582969</v>
      </c>
      <c r="I117" s="175"/>
    </row>
    <row r="118" spans="1:9">
      <c r="A118" s="201">
        <v>622850</v>
      </c>
      <c r="B118" s="201" t="s">
        <v>305</v>
      </c>
      <c r="C118" s="202">
        <v>122402530</v>
      </c>
      <c r="D118" s="202">
        <v>720000</v>
      </c>
      <c r="E118" s="205">
        <v>121682530</v>
      </c>
      <c r="F118" s="202">
        <f>VLOOKUP(A118,[4]bgle1212!$A$302:$H$637,7,FALSE)</f>
        <v>198513860</v>
      </c>
      <c r="G118" s="205">
        <f t="shared" si="2"/>
        <v>-76831330</v>
      </c>
      <c r="H118" s="206">
        <f t="shared" si="3"/>
        <v>-0.38703257293974336</v>
      </c>
      <c r="I118" s="175"/>
    </row>
    <row r="119" spans="1:9">
      <c r="A119" s="201">
        <v>623100</v>
      </c>
      <c r="B119" s="201" t="s">
        <v>306</v>
      </c>
      <c r="C119" s="202">
        <v>214500</v>
      </c>
      <c r="D119" s="202"/>
      <c r="E119" s="205">
        <v>214500</v>
      </c>
      <c r="F119" s="202">
        <f>VLOOKUP(A119,[4]bgle1212!$A$302:$H$637,7,FALSE)</f>
        <v>674000</v>
      </c>
      <c r="G119" s="205">
        <f t="shared" ref="G119:G179" si="4">E119-F119</f>
        <v>-459500</v>
      </c>
      <c r="H119" s="206">
        <f t="shared" ref="H119:H179" si="5">G119/F119</f>
        <v>-0.68175074183976259</v>
      </c>
      <c r="I119" s="175"/>
    </row>
    <row r="120" spans="1:9">
      <c r="A120" s="201">
        <v>623200</v>
      </c>
      <c r="B120" s="201" t="s">
        <v>307</v>
      </c>
      <c r="C120" s="202">
        <v>1997235</v>
      </c>
      <c r="D120" s="202"/>
      <c r="E120" s="205">
        <v>1997235</v>
      </c>
      <c r="F120" s="202">
        <f>VLOOKUP(A120,[4]bgle1212!$A$302:$H$637,7,FALSE)</f>
        <v>859968</v>
      </c>
      <c r="G120" s="205">
        <f t="shared" si="4"/>
        <v>1137267</v>
      </c>
      <c r="H120" s="206">
        <f t="shared" si="5"/>
        <v>1.3224526959142666</v>
      </c>
      <c r="I120" s="175"/>
    </row>
    <row r="121" spans="1:9">
      <c r="A121" s="201">
        <v>623800</v>
      </c>
      <c r="B121" s="201" t="s">
        <v>308</v>
      </c>
      <c r="C121" s="202">
        <v>230387557.31999999</v>
      </c>
      <c r="D121" s="202">
        <v>61955886.689999998</v>
      </c>
      <c r="E121" s="205">
        <v>168431670.63</v>
      </c>
      <c r="F121" s="202">
        <f>VLOOKUP(A121,[4]bgle1212!$A$302:$H$637,7,FALSE)</f>
        <v>230462910.38999999</v>
      </c>
      <c r="G121" s="205">
        <f t="shared" si="4"/>
        <v>-62031239.75999999</v>
      </c>
      <c r="H121" s="206">
        <f t="shared" si="5"/>
        <v>-0.26915931789209752</v>
      </c>
      <c r="I121" s="175"/>
    </row>
    <row r="122" spans="1:9">
      <c r="A122" s="201">
        <v>624109</v>
      </c>
      <c r="B122" s="201" t="s">
        <v>309</v>
      </c>
      <c r="C122" s="202">
        <v>1446229914.03</v>
      </c>
      <c r="D122" s="202"/>
      <c r="E122" s="205">
        <v>1446229914.03</v>
      </c>
      <c r="F122" s="202">
        <v>0</v>
      </c>
      <c r="G122" s="205">
        <f t="shared" si="4"/>
        <v>1446229914.03</v>
      </c>
      <c r="H122" s="206" t="e">
        <f t="shared" si="5"/>
        <v>#DIV/0!</v>
      </c>
      <c r="I122" s="175"/>
    </row>
    <row r="123" spans="1:9">
      <c r="A123" s="201">
        <v>624210</v>
      </c>
      <c r="B123" s="201" t="s">
        <v>310</v>
      </c>
      <c r="C123" s="202">
        <v>46583324.049999997</v>
      </c>
      <c r="D123" s="202">
        <v>11102539.25</v>
      </c>
      <c r="E123" s="205">
        <v>35480784.799999997</v>
      </c>
      <c r="F123" s="202">
        <f>VLOOKUP(A123,[4]bgle1212!$A$302:$H$637,7,FALSE)</f>
        <v>33011046</v>
      </c>
      <c r="G123" s="205">
        <f t="shared" si="4"/>
        <v>2469738.799999997</v>
      </c>
      <c r="H123" s="206">
        <f t="shared" si="5"/>
        <v>7.4815526899692814E-2</v>
      </c>
      <c r="I123" s="175"/>
    </row>
    <row r="124" spans="1:9">
      <c r="A124" s="201">
        <v>624400</v>
      </c>
      <c r="B124" s="201" t="s">
        <v>311</v>
      </c>
      <c r="C124" s="202">
        <v>12610749.289999999</v>
      </c>
      <c r="D124" s="202">
        <v>57085.599999999999</v>
      </c>
      <c r="E124" s="205">
        <v>12553663.689999999</v>
      </c>
      <c r="F124" s="202">
        <f>VLOOKUP(A124,[4]bgle1212!$A$302:$H$637,7,FALSE)</f>
        <v>38229607.170000002</v>
      </c>
      <c r="G124" s="205">
        <f t="shared" si="4"/>
        <v>-25675943.480000004</v>
      </c>
      <c r="H124" s="206">
        <f t="shared" si="5"/>
        <v>-0.67162457008317733</v>
      </c>
      <c r="I124" s="175"/>
    </row>
    <row r="125" spans="1:9">
      <c r="A125" s="201">
        <v>624410</v>
      </c>
      <c r="B125" s="201" t="s">
        <v>312</v>
      </c>
      <c r="C125" s="202">
        <v>360948841.20999998</v>
      </c>
      <c r="D125" s="202">
        <v>113264149.20999999</v>
      </c>
      <c r="E125" s="205">
        <v>247684692</v>
      </c>
      <c r="F125" s="202">
        <f>VLOOKUP(A125,[4]bgle1212!$A$302:$H$637,7,FALSE)</f>
        <v>317076860</v>
      </c>
      <c r="G125" s="205">
        <f t="shared" si="4"/>
        <v>-69392168</v>
      </c>
      <c r="H125" s="206">
        <f t="shared" si="5"/>
        <v>-0.21884967575369579</v>
      </c>
      <c r="I125" s="175"/>
    </row>
    <row r="126" spans="1:9">
      <c r="A126" s="201">
        <v>624420</v>
      </c>
      <c r="B126" s="201" t="s">
        <v>313</v>
      </c>
      <c r="C126" s="202">
        <v>721000</v>
      </c>
      <c r="D126" s="202"/>
      <c r="E126" s="205">
        <v>721000</v>
      </c>
      <c r="F126" s="202">
        <f>VLOOKUP(A126,[4]bgle1212!$A$302:$H$637,7,FALSE)</f>
        <v>2348600</v>
      </c>
      <c r="G126" s="205">
        <f t="shared" si="4"/>
        <v>-1627600</v>
      </c>
      <c r="H126" s="206">
        <f t="shared" si="5"/>
        <v>-0.69300860086860261</v>
      </c>
      <c r="I126" s="175"/>
    </row>
    <row r="127" spans="1:9">
      <c r="A127" s="201">
        <v>624440</v>
      </c>
      <c r="B127" s="201" t="s">
        <v>314</v>
      </c>
      <c r="C127" s="202">
        <v>69092884.590000004</v>
      </c>
      <c r="D127" s="202">
        <v>18391481.91</v>
      </c>
      <c r="E127" s="205">
        <v>50701402.68</v>
      </c>
      <c r="F127" s="202">
        <f>VLOOKUP(A127,[4]bgle1212!$A$302:$H$637,7,FALSE)</f>
        <v>55993257.530000001</v>
      </c>
      <c r="G127" s="205">
        <f t="shared" si="4"/>
        <v>-5291854.8500000015</v>
      </c>
      <c r="H127" s="206">
        <f t="shared" si="5"/>
        <v>-9.4508787011806511E-2</v>
      </c>
      <c r="I127" s="175"/>
    </row>
    <row r="128" spans="1:9">
      <c r="A128" s="201">
        <v>625100</v>
      </c>
      <c r="B128" s="201" t="s">
        <v>315</v>
      </c>
      <c r="C128" s="202">
        <v>5415690</v>
      </c>
      <c r="D128" s="202">
        <v>100000</v>
      </c>
      <c r="E128" s="205">
        <v>5315690</v>
      </c>
      <c r="F128" s="202">
        <f>VLOOKUP(A128,[4]bgle1212!$A$302:$H$637,7,FALSE)</f>
        <v>19704916.219999999</v>
      </c>
      <c r="G128" s="205">
        <f t="shared" si="4"/>
        <v>-14389226.219999999</v>
      </c>
      <c r="H128" s="206">
        <f t="shared" si="5"/>
        <v>-0.73023534123912148</v>
      </c>
      <c r="I128" s="175"/>
    </row>
    <row r="129" spans="1:9">
      <c r="A129" s="201">
        <v>625200</v>
      </c>
      <c r="B129" s="201" t="s">
        <v>316</v>
      </c>
      <c r="C129" s="202">
        <v>29360089.199999999</v>
      </c>
      <c r="D129" s="202"/>
      <c r="E129" s="205">
        <v>29360089.199999999</v>
      </c>
      <c r="F129" s="202">
        <f>VLOOKUP(A129,[4]bgle1212!$A$302:$H$637,7,FALSE)</f>
        <v>52985201.619999997</v>
      </c>
      <c r="G129" s="205">
        <f t="shared" si="4"/>
        <v>-23625112.419999998</v>
      </c>
      <c r="H129" s="206">
        <f t="shared" si="5"/>
        <v>-0.44588133474389524</v>
      </c>
      <c r="I129" s="175"/>
    </row>
    <row r="130" spans="1:9">
      <c r="A130" s="201">
        <v>625600</v>
      </c>
      <c r="B130" s="201" t="s">
        <v>317</v>
      </c>
      <c r="C130" s="202">
        <v>71733283.159999996</v>
      </c>
      <c r="D130" s="202"/>
      <c r="E130" s="205">
        <v>71733283.159999996</v>
      </c>
      <c r="F130" s="202">
        <f>VLOOKUP(A130,[4]bgle1212!$A$302:$H$637,7,FALSE)</f>
        <v>113798814.58</v>
      </c>
      <c r="G130" s="205">
        <f t="shared" si="4"/>
        <v>-42065531.420000002</v>
      </c>
      <c r="H130" s="206">
        <f t="shared" si="5"/>
        <v>-0.36964823908976785</v>
      </c>
      <c r="I130" s="175"/>
    </row>
    <row r="131" spans="1:9">
      <c r="A131" s="201">
        <v>625700</v>
      </c>
      <c r="B131" s="201" t="s">
        <v>318</v>
      </c>
      <c r="C131" s="202">
        <v>24578182</v>
      </c>
      <c r="D131" s="202">
        <v>714370</v>
      </c>
      <c r="E131" s="205">
        <v>23863812</v>
      </c>
      <c r="F131" s="202">
        <f>VLOOKUP(A131,[4]bgle1212!$A$302:$H$637,7,FALSE)</f>
        <v>37965636.289999999</v>
      </c>
      <c r="G131" s="205">
        <f t="shared" si="4"/>
        <v>-14101824.289999999</v>
      </c>
      <c r="H131" s="206">
        <f t="shared" si="5"/>
        <v>-0.37143653229682244</v>
      </c>
      <c r="I131" s="175"/>
    </row>
    <row r="132" spans="1:9">
      <c r="A132" s="201">
        <v>626000</v>
      </c>
      <c r="B132" s="201" t="s">
        <v>319</v>
      </c>
      <c r="C132" s="202">
        <v>141804513.47</v>
      </c>
      <c r="D132" s="202">
        <v>80089604.439999998</v>
      </c>
      <c r="E132" s="205">
        <v>61714909.030000001</v>
      </c>
      <c r="F132" s="202">
        <f>VLOOKUP(A132,[4]bgle1212!$A$302:$H$637,7,FALSE)</f>
        <v>95627557.200000003</v>
      </c>
      <c r="G132" s="205">
        <f t="shared" si="4"/>
        <v>-33912648.170000002</v>
      </c>
      <c r="H132" s="206">
        <f t="shared" si="5"/>
        <v>-0.35463258879523069</v>
      </c>
      <c r="I132" s="175"/>
    </row>
    <row r="133" spans="1:9">
      <c r="A133" s="201">
        <v>626100</v>
      </c>
      <c r="B133" s="201" t="s">
        <v>320</v>
      </c>
      <c r="C133" s="202">
        <v>82700</v>
      </c>
      <c r="D133" s="202"/>
      <c r="E133" s="205">
        <v>82700</v>
      </c>
      <c r="F133" s="202">
        <f>VLOOKUP(A133,[4]bgle1212!$A$302:$H$637,7,FALSE)</f>
        <v>350400</v>
      </c>
      <c r="G133" s="205">
        <f t="shared" si="4"/>
        <v>-267700</v>
      </c>
      <c r="H133" s="206">
        <f t="shared" si="5"/>
        <v>-0.76398401826484019</v>
      </c>
      <c r="I133" s="175"/>
    </row>
    <row r="134" spans="1:9">
      <c r="A134" s="201">
        <v>627400</v>
      </c>
      <c r="B134" s="201" t="s">
        <v>321</v>
      </c>
      <c r="C134" s="202">
        <v>13754096.880000001</v>
      </c>
      <c r="D134" s="202">
        <v>1351551.3</v>
      </c>
      <c r="E134" s="205">
        <v>12402545.58</v>
      </c>
      <c r="F134" s="202">
        <f>VLOOKUP(A134,[4]bgle1212!$A$302:$H$637,7,FALSE)</f>
        <v>14494018.5</v>
      </c>
      <c r="G134" s="205">
        <f t="shared" si="4"/>
        <v>-2091472.92</v>
      </c>
      <c r="H134" s="206">
        <f t="shared" si="5"/>
        <v>-0.14429903756504794</v>
      </c>
      <c r="I134" s="175"/>
    </row>
    <row r="135" spans="1:9">
      <c r="A135" s="201">
        <v>627800</v>
      </c>
      <c r="B135" s="201" t="s">
        <v>322</v>
      </c>
      <c r="C135" s="202">
        <v>67426365.379999995</v>
      </c>
      <c r="D135" s="202">
        <v>29092708.68</v>
      </c>
      <c r="E135" s="205">
        <v>38333656.700000003</v>
      </c>
      <c r="F135" s="202">
        <f>VLOOKUP(A135,[4]bgle1212!$A$302:$H$637,7,FALSE)</f>
        <v>120570448.34999999</v>
      </c>
      <c r="G135" s="205">
        <f t="shared" si="4"/>
        <v>-82236791.649999991</v>
      </c>
      <c r="H135" s="206">
        <f t="shared" si="5"/>
        <v>-0.68206424356387485</v>
      </c>
      <c r="I135" s="175"/>
    </row>
    <row r="136" spans="1:9">
      <c r="A136" s="201">
        <v>628100</v>
      </c>
      <c r="B136" s="201" t="s">
        <v>323</v>
      </c>
      <c r="C136" s="202">
        <v>1307320</v>
      </c>
      <c r="D136" s="202"/>
      <c r="E136" s="205">
        <v>1307320</v>
      </c>
      <c r="F136" s="202">
        <f>VLOOKUP(A136,[4]bgle1212!$A$302:$H$637,7,FALSE)</f>
        <v>2469320</v>
      </c>
      <c r="G136" s="205">
        <f t="shared" si="4"/>
        <v>-1162000</v>
      </c>
      <c r="H136" s="206">
        <f t="shared" si="5"/>
        <v>-0.47057489511282458</v>
      </c>
      <c r="I136" s="175"/>
    </row>
    <row r="137" spans="1:9">
      <c r="A137" s="201">
        <v>628107</v>
      </c>
      <c r="B137" s="201" t="s">
        <v>324</v>
      </c>
      <c r="C137" s="202">
        <v>478313417.88999999</v>
      </c>
      <c r="D137" s="202">
        <v>174059956.88</v>
      </c>
      <c r="E137" s="204">
        <v>304253461.00999999</v>
      </c>
      <c r="F137" s="203">
        <f>VLOOKUP(A137,[4]bgle1212!$A$302:$H$637,7,FALSE)</f>
        <v>443667413.97000003</v>
      </c>
      <c r="G137" s="205">
        <f t="shared" si="4"/>
        <v>-139413952.96000004</v>
      </c>
      <c r="H137" s="206">
        <f t="shared" si="5"/>
        <v>-0.31423076964905733</v>
      </c>
      <c r="I137" s="175"/>
    </row>
    <row r="138" spans="1:9">
      <c r="A138" s="201">
        <v>631101</v>
      </c>
      <c r="B138" s="201" t="s">
        <v>325</v>
      </c>
      <c r="C138" s="202">
        <v>5421583.4800000004</v>
      </c>
      <c r="D138" s="202"/>
      <c r="E138" s="205">
        <v>5421583.4800000004</v>
      </c>
      <c r="F138" s="202">
        <f>VLOOKUP(A138,[4]bgle1212!$A$302:$H$637,7,FALSE)</f>
        <v>8197777.3300000001</v>
      </c>
      <c r="G138" s="205">
        <f t="shared" si="4"/>
        <v>-2776193.8499999996</v>
      </c>
      <c r="H138" s="206">
        <f t="shared" si="5"/>
        <v>-0.33865201971764214</v>
      </c>
      <c r="I138" s="175"/>
    </row>
    <row r="139" spans="1:9">
      <c r="A139" s="201">
        <v>632310</v>
      </c>
      <c r="B139" s="201" t="s">
        <v>326</v>
      </c>
      <c r="C139" s="202">
        <v>3012621.8</v>
      </c>
      <c r="D139" s="202"/>
      <c r="E139" s="205">
        <v>3012621.8</v>
      </c>
      <c r="F139" s="202">
        <f>VLOOKUP(A139,[4]bgle1212!$A$302:$H$637,7,FALSE)</f>
        <v>5534342.5999999996</v>
      </c>
      <c r="G139" s="205">
        <f t="shared" si="4"/>
        <v>-2521720.7999999998</v>
      </c>
      <c r="H139" s="206">
        <f t="shared" si="5"/>
        <v>-0.45564956531603229</v>
      </c>
      <c r="I139" s="175"/>
    </row>
    <row r="140" spans="1:9">
      <c r="A140" s="201">
        <v>632330</v>
      </c>
      <c r="B140" s="201" t="s">
        <v>327</v>
      </c>
      <c r="C140" s="202">
        <v>381778.4</v>
      </c>
      <c r="D140" s="202"/>
      <c r="E140" s="205">
        <v>381778.4</v>
      </c>
      <c r="F140" s="202">
        <f>VLOOKUP(A140,[4]bgle1212!$A$302:$H$637,7,FALSE)</f>
        <v>1562837</v>
      </c>
      <c r="G140" s="205">
        <f t="shared" si="4"/>
        <v>-1181058.6000000001</v>
      </c>
      <c r="H140" s="206">
        <f t="shared" si="5"/>
        <v>-0.75571451149416102</v>
      </c>
      <c r="I140" s="175"/>
    </row>
    <row r="141" spans="1:9">
      <c r="A141" s="201">
        <v>633310</v>
      </c>
      <c r="B141" s="201" t="s">
        <v>328</v>
      </c>
      <c r="C141" s="202">
        <v>71257.2</v>
      </c>
      <c r="D141" s="202"/>
      <c r="E141" s="205">
        <v>71257.2</v>
      </c>
      <c r="F141" s="202">
        <f>VLOOKUP(A141,[4]bgle1212!$A$302:$H$637,7,FALSE)</f>
        <v>69277</v>
      </c>
      <c r="G141" s="205">
        <f t="shared" si="4"/>
        <v>1980.1999999999971</v>
      </c>
      <c r="H141" s="206">
        <f t="shared" si="5"/>
        <v>2.8583801261601934E-2</v>
      </c>
      <c r="I141" s="175"/>
    </row>
    <row r="142" spans="1:9">
      <c r="A142" s="201">
        <v>633410</v>
      </c>
      <c r="B142" s="201" t="s">
        <v>329</v>
      </c>
      <c r="C142" s="202">
        <v>101500</v>
      </c>
      <c r="D142" s="202"/>
      <c r="E142" s="205">
        <v>101500</v>
      </c>
      <c r="F142" s="202">
        <f>VLOOKUP(A142,[4]bgle1212!$A$302:$H$637,7,FALSE)</f>
        <v>555000</v>
      </c>
      <c r="G142" s="205">
        <f t="shared" si="4"/>
        <v>-453500</v>
      </c>
      <c r="H142" s="206">
        <f t="shared" si="5"/>
        <v>-0.8171171171171171</v>
      </c>
      <c r="I142" s="175"/>
    </row>
    <row r="143" spans="1:9">
      <c r="A143" s="201">
        <v>635000</v>
      </c>
      <c r="B143" s="201" t="s">
        <v>330</v>
      </c>
      <c r="C143" s="202">
        <v>29379755.52</v>
      </c>
      <c r="D143" s="202">
        <v>5807874.2800000003</v>
      </c>
      <c r="E143" s="205">
        <v>23571881.239999998</v>
      </c>
      <c r="F143" s="202">
        <f>VLOOKUP(A143,[4]bgle1212!$A$302:$H$637,7,FALSE)</f>
        <v>90243046.030000001</v>
      </c>
      <c r="G143" s="205">
        <f t="shared" si="4"/>
        <v>-66671164.790000007</v>
      </c>
      <c r="H143" s="206">
        <f t="shared" si="5"/>
        <v>-0.73879559393236949</v>
      </c>
      <c r="I143" s="175"/>
    </row>
    <row r="144" spans="1:9">
      <c r="A144" s="201">
        <v>641100</v>
      </c>
      <c r="B144" s="201" t="s">
        <v>331</v>
      </c>
      <c r="C144" s="202">
        <v>1130527752.71</v>
      </c>
      <c r="D144" s="202">
        <v>298594150.13</v>
      </c>
      <c r="E144" s="205">
        <v>831933602.58000004</v>
      </c>
      <c r="F144" s="202">
        <f>VLOOKUP(A144,[4]bgle1212!$A$302:$H$637,7,FALSE)</f>
        <v>1188258650.02</v>
      </c>
      <c r="G144" s="205">
        <f t="shared" si="4"/>
        <v>-356325047.43999994</v>
      </c>
      <c r="H144" s="206">
        <f t="shared" si="5"/>
        <v>-0.29987162090846342</v>
      </c>
      <c r="I144" s="175"/>
    </row>
    <row r="145" spans="1:9">
      <c r="A145" s="201">
        <v>641105</v>
      </c>
      <c r="B145" s="201" t="s">
        <v>332</v>
      </c>
      <c r="C145" s="202">
        <v>447104052.05000001</v>
      </c>
      <c r="D145" s="202">
        <v>64500628.049999997</v>
      </c>
      <c r="E145" s="205">
        <v>382603424</v>
      </c>
      <c r="F145" s="202">
        <f>VLOOKUP(A145,[4]bgle1212!$A$302:$H$637,7,FALSE)</f>
        <v>622898400.35000002</v>
      </c>
      <c r="G145" s="205">
        <f t="shared" si="4"/>
        <v>-240294976.35000002</v>
      </c>
      <c r="H145" s="206">
        <f t="shared" si="5"/>
        <v>-0.38576913380252836</v>
      </c>
      <c r="I145" s="175"/>
    </row>
    <row r="146" spans="1:9">
      <c r="A146" s="201">
        <v>641110</v>
      </c>
      <c r="B146" s="201" t="s">
        <v>333</v>
      </c>
      <c r="C146" s="202">
        <v>382820994.88</v>
      </c>
      <c r="D146" s="202">
        <v>72977542.810000002</v>
      </c>
      <c r="E146" s="205">
        <v>309843452.06999999</v>
      </c>
      <c r="F146" s="202">
        <f>VLOOKUP(A146,[4]bgle1212!$A$302:$H$637,7,FALSE)</f>
        <v>404560813.01999998</v>
      </c>
      <c r="G146" s="205">
        <f t="shared" si="4"/>
        <v>-94717360.949999988</v>
      </c>
      <c r="H146" s="206">
        <f t="shared" si="5"/>
        <v>-0.23412391388811429</v>
      </c>
      <c r="I146" s="175"/>
    </row>
    <row r="147" spans="1:9">
      <c r="A147" s="201">
        <v>641210</v>
      </c>
      <c r="B147" s="201" t="s">
        <v>334</v>
      </c>
      <c r="C147" s="202">
        <v>16925823.52</v>
      </c>
      <c r="D147" s="202"/>
      <c r="E147" s="205">
        <v>16925823.52</v>
      </c>
      <c r="F147" s="202">
        <f>VLOOKUP(A147,[4]bgle1212!$A$302:$H$637,7,FALSE)</f>
        <v>116093726.53</v>
      </c>
      <c r="G147" s="205">
        <f t="shared" si="4"/>
        <v>-99167903.010000005</v>
      </c>
      <c r="H147" s="206">
        <f t="shared" si="5"/>
        <v>-0.8542055283613782</v>
      </c>
      <c r="I147" s="175"/>
    </row>
    <row r="148" spans="1:9">
      <c r="A148" s="201">
        <v>641215</v>
      </c>
      <c r="B148" s="201" t="s">
        <v>335</v>
      </c>
      <c r="C148" s="202">
        <v>57198267.520000003</v>
      </c>
      <c r="D148" s="202"/>
      <c r="E148" s="205">
        <v>57198267.520000003</v>
      </c>
      <c r="F148" s="202">
        <f>VLOOKUP(A148,[4]bgle1212!$A$302:$H$637,7,FALSE)</f>
        <v>92385713.489999995</v>
      </c>
      <c r="G148" s="205">
        <f t="shared" si="4"/>
        <v>-35187445.969999991</v>
      </c>
      <c r="H148" s="206">
        <f t="shared" si="5"/>
        <v>-0.38087540422371419</v>
      </c>
      <c r="I148" s="175"/>
    </row>
    <row r="149" spans="1:9">
      <c r="A149" s="201">
        <v>641310</v>
      </c>
      <c r="B149" s="201" t="s">
        <v>336</v>
      </c>
      <c r="C149" s="202">
        <v>7385655.0199999996</v>
      </c>
      <c r="D149" s="202">
        <v>88045.31</v>
      </c>
      <c r="E149" s="205">
        <v>7297609.71</v>
      </c>
      <c r="F149" s="202">
        <f>VLOOKUP(A149,[4]bgle1212!$A$302:$H$637,7,FALSE)</f>
        <v>6192471.4900000002</v>
      </c>
      <c r="G149" s="205">
        <f t="shared" si="4"/>
        <v>1105138.2199999997</v>
      </c>
      <c r="H149" s="206">
        <f t="shared" si="5"/>
        <v>0.17846480549561636</v>
      </c>
      <c r="I149" s="175"/>
    </row>
    <row r="150" spans="1:9">
      <c r="A150" s="201">
        <v>641315</v>
      </c>
      <c r="B150" s="201" t="s">
        <v>336</v>
      </c>
      <c r="C150" s="202">
        <v>3731463.7</v>
      </c>
      <c r="D150" s="202"/>
      <c r="E150" s="205">
        <v>3731463.7</v>
      </c>
      <c r="F150" s="202">
        <f>VLOOKUP(A150,[4]bgle1212!$A$302:$H$637,7,FALSE)</f>
        <v>8845358.4299999997</v>
      </c>
      <c r="G150" s="205">
        <f t="shared" si="4"/>
        <v>-5113894.7299999995</v>
      </c>
      <c r="H150" s="206">
        <f t="shared" si="5"/>
        <v>-0.57814443252583936</v>
      </c>
      <c r="I150" s="175"/>
    </row>
    <row r="151" spans="1:9">
      <c r="A151" s="201">
        <v>641330</v>
      </c>
      <c r="B151" s="201" t="s">
        <v>337</v>
      </c>
      <c r="C151" s="202">
        <v>84319869.430000007</v>
      </c>
      <c r="D151" s="202"/>
      <c r="E151" s="205">
        <v>84319869.430000007</v>
      </c>
      <c r="F151" s="202">
        <f>VLOOKUP(A151,[4]bgle1212!$A$302:$H$637,7,FALSE)</f>
        <v>135018172.75999999</v>
      </c>
      <c r="G151" s="205">
        <f t="shared" si="4"/>
        <v>-50698303.329999983</v>
      </c>
      <c r="H151" s="206">
        <f t="shared" si="5"/>
        <v>-0.37549244145170124</v>
      </c>
      <c r="I151" s="175"/>
    </row>
    <row r="152" spans="1:9">
      <c r="A152" s="201">
        <v>641335</v>
      </c>
      <c r="B152" s="201" t="s">
        <v>338</v>
      </c>
      <c r="C152" s="202">
        <v>10812751.890000001</v>
      </c>
      <c r="D152" s="202"/>
      <c r="E152" s="205">
        <v>10812751.890000001</v>
      </c>
      <c r="F152" s="202">
        <f>VLOOKUP(A152,[4]bgle1212!$A$302:$H$637,7,FALSE)</f>
        <v>23008044.149999999</v>
      </c>
      <c r="G152" s="205">
        <f t="shared" si="4"/>
        <v>-12195292.259999998</v>
      </c>
      <c r="H152" s="206">
        <f t="shared" si="5"/>
        <v>-0.5300447174254922</v>
      </c>
      <c r="I152" s="175"/>
    </row>
    <row r="153" spans="1:9">
      <c r="A153" s="201">
        <v>641400</v>
      </c>
      <c r="B153" s="201" t="s">
        <v>339</v>
      </c>
      <c r="C153" s="202">
        <v>117122553.62</v>
      </c>
      <c r="D153" s="202"/>
      <c r="E153" s="205">
        <v>117122553.62</v>
      </c>
      <c r="F153" s="202">
        <f>VLOOKUP(A153,[4]bgle1212!$A$302:$H$637,7,FALSE)</f>
        <v>164615273.21000001</v>
      </c>
      <c r="G153" s="205">
        <f t="shared" si="4"/>
        <v>-47492719.590000004</v>
      </c>
      <c r="H153" s="206">
        <f t="shared" si="5"/>
        <v>-0.28850737033017254</v>
      </c>
      <c r="I153" s="175"/>
    </row>
    <row r="154" spans="1:9">
      <c r="A154" s="201">
        <v>641405</v>
      </c>
      <c r="B154" s="201" t="s">
        <v>340</v>
      </c>
      <c r="C154" s="202">
        <v>47613581.439999998</v>
      </c>
      <c r="D154" s="202"/>
      <c r="E154" s="205">
        <v>47613581.439999998</v>
      </c>
      <c r="F154" s="202">
        <f>VLOOKUP(A154,[4]bgle1212!$A$302:$H$637,7,FALSE)</f>
        <v>74384324.629999995</v>
      </c>
      <c r="G154" s="205">
        <f t="shared" si="4"/>
        <v>-26770743.189999998</v>
      </c>
      <c r="H154" s="206">
        <f t="shared" si="5"/>
        <v>-0.35989764406899072</v>
      </c>
      <c r="I154" s="175"/>
    </row>
    <row r="155" spans="1:9">
      <c r="A155" s="201">
        <v>641420</v>
      </c>
      <c r="B155" s="201" t="s">
        <v>341</v>
      </c>
      <c r="C155" s="202">
        <v>2931593.65</v>
      </c>
      <c r="D155" s="202"/>
      <c r="E155" s="205">
        <v>2931593.65</v>
      </c>
      <c r="F155" s="202">
        <f>VLOOKUP(A155,[4]bgle1212!$A$302:$H$637,7,FALSE)</f>
        <v>9146111.4399999995</v>
      </c>
      <c r="G155" s="205">
        <f t="shared" si="4"/>
        <v>-6214517.7899999991</v>
      </c>
      <c r="H155" s="206">
        <f t="shared" si="5"/>
        <v>-0.67947103321102764</v>
      </c>
      <c r="I155" s="175"/>
    </row>
    <row r="156" spans="1:9">
      <c r="A156" s="201">
        <v>641800</v>
      </c>
      <c r="B156" s="201" t="s">
        <v>342</v>
      </c>
      <c r="C156" s="202">
        <v>79349598</v>
      </c>
      <c r="D156" s="202">
        <v>62198589</v>
      </c>
      <c r="E156" s="205">
        <v>17151009</v>
      </c>
      <c r="F156" s="202">
        <f>VLOOKUP(A156,[4]bgle1212!$A$302:$H$637,7,FALSE)</f>
        <v>4643738</v>
      </c>
      <c r="G156" s="205">
        <f t="shared" si="4"/>
        <v>12507271</v>
      </c>
      <c r="H156" s="206">
        <f t="shared" si="5"/>
        <v>2.6933627607759094</v>
      </c>
      <c r="I156" s="175"/>
    </row>
    <row r="157" spans="1:9">
      <c r="A157" s="201">
        <v>641805</v>
      </c>
      <c r="B157" s="201" t="s">
        <v>343</v>
      </c>
      <c r="C157" s="202">
        <v>14056000</v>
      </c>
      <c r="D157" s="202">
        <v>9156000</v>
      </c>
      <c r="E157" s="205">
        <v>4900000</v>
      </c>
      <c r="F157" s="202">
        <f>VLOOKUP(A157,[4]bgle1212!$A$302:$H$637,7,FALSE)</f>
        <v>1156000</v>
      </c>
      <c r="G157" s="205">
        <f t="shared" si="4"/>
        <v>3744000</v>
      </c>
      <c r="H157" s="206">
        <f t="shared" si="5"/>
        <v>3.2387543252595155</v>
      </c>
      <c r="I157" s="175"/>
    </row>
    <row r="158" spans="1:9">
      <c r="A158" s="201">
        <v>645100</v>
      </c>
      <c r="B158" s="201" t="s">
        <v>344</v>
      </c>
      <c r="C158" s="202">
        <v>178807372.88999999</v>
      </c>
      <c r="D158" s="202">
        <v>48302598.659999996</v>
      </c>
      <c r="E158" s="205">
        <v>130504774.23</v>
      </c>
      <c r="F158" s="202">
        <f>VLOOKUP(A158,[4]bgle1212!$A$302:$H$637,7,FALSE)</f>
        <v>196715136.69</v>
      </c>
      <c r="G158" s="205">
        <f t="shared" si="4"/>
        <v>-66210362.459999993</v>
      </c>
      <c r="H158" s="206">
        <f t="shared" si="5"/>
        <v>-0.33657990724089404</v>
      </c>
      <c r="I158" s="175"/>
    </row>
    <row r="159" spans="1:9">
      <c r="A159" s="201">
        <v>645105</v>
      </c>
      <c r="B159" s="201" t="s">
        <v>345</v>
      </c>
      <c r="C159" s="202">
        <v>37873055.630000003</v>
      </c>
      <c r="D159" s="202">
        <v>8216967.3399999999</v>
      </c>
      <c r="E159" s="205">
        <v>29656088.289999999</v>
      </c>
      <c r="F159" s="202">
        <f>VLOOKUP(A159,[4]bgle1212!$A$302:$H$637,7,FALSE)</f>
        <v>50596256.299999997</v>
      </c>
      <c r="G159" s="205">
        <f t="shared" si="4"/>
        <v>-20940168.009999998</v>
      </c>
      <c r="H159" s="206">
        <f t="shared" si="5"/>
        <v>-0.4138679329521856</v>
      </c>
      <c r="I159" s="175"/>
    </row>
    <row r="160" spans="1:9">
      <c r="A160" s="201">
        <v>645110</v>
      </c>
      <c r="B160" s="201" t="s">
        <v>346</v>
      </c>
      <c r="C160" s="202">
        <v>39122214.770000003</v>
      </c>
      <c r="D160" s="202"/>
      <c r="E160" s="205">
        <v>39122214.770000003</v>
      </c>
      <c r="F160" s="202">
        <f>VLOOKUP(A160,[4]bgle1212!$A$302:$H$637,7,FALSE)</f>
        <v>53285552.289999999</v>
      </c>
      <c r="G160" s="205">
        <f t="shared" si="4"/>
        <v>-14163337.519999996</v>
      </c>
      <c r="H160" s="206">
        <f t="shared" si="5"/>
        <v>-0.26580070790892418</v>
      </c>
      <c r="I160" s="175"/>
    </row>
    <row r="161" spans="1:9">
      <c r="A161" s="201">
        <v>645300</v>
      </c>
      <c r="B161" s="201" t="s">
        <v>347</v>
      </c>
      <c r="C161" s="202">
        <v>98385635.469999999</v>
      </c>
      <c r="D161" s="202">
        <v>21738294.609999999</v>
      </c>
      <c r="E161" s="205">
        <v>76647340.859999999</v>
      </c>
      <c r="F161" s="202">
        <f>VLOOKUP(A161,[4]bgle1212!$A$302:$H$637,7,FALSE)</f>
        <v>115349422.62</v>
      </c>
      <c r="G161" s="205">
        <f t="shared" si="4"/>
        <v>-38702081.760000005</v>
      </c>
      <c r="H161" s="206">
        <f t="shared" si="5"/>
        <v>-0.33552037696363463</v>
      </c>
      <c r="I161" s="175"/>
    </row>
    <row r="162" spans="1:9">
      <c r="A162" s="201">
        <v>647100</v>
      </c>
      <c r="B162" s="201" t="s">
        <v>348</v>
      </c>
      <c r="C162" s="202">
        <v>19870400</v>
      </c>
      <c r="D162" s="202"/>
      <c r="E162" s="205">
        <v>19870400</v>
      </c>
      <c r="F162" s="202">
        <f>VLOOKUP(A162,[4]bgle1212!$A$302:$H$637,7,FALSE)</f>
        <v>29933200</v>
      </c>
      <c r="G162" s="205">
        <f t="shared" si="4"/>
        <v>-10062800</v>
      </c>
      <c r="H162" s="206">
        <f t="shared" si="5"/>
        <v>-0.33617521681611057</v>
      </c>
      <c r="I162" s="175"/>
    </row>
    <row r="163" spans="1:9">
      <c r="A163" s="201">
        <v>647120</v>
      </c>
      <c r="B163" s="201" t="s">
        <v>349</v>
      </c>
      <c r="C163" s="202">
        <v>12589454</v>
      </c>
      <c r="D163" s="202">
        <v>98200</v>
      </c>
      <c r="E163" s="205">
        <v>12491254</v>
      </c>
      <c r="F163" s="202">
        <f>VLOOKUP(A163,[4]bgle1212!$A$302:$H$637,7,FALSE)</f>
        <v>10564335</v>
      </c>
      <c r="G163" s="205">
        <f t="shared" si="4"/>
        <v>1926919</v>
      </c>
      <c r="H163" s="206">
        <f t="shared" si="5"/>
        <v>0.18239851348901753</v>
      </c>
      <c r="I163" s="175"/>
    </row>
    <row r="164" spans="1:9">
      <c r="A164" s="201">
        <v>647150</v>
      </c>
      <c r="B164" s="201" t="s">
        <v>350</v>
      </c>
      <c r="C164" s="202">
        <v>737426</v>
      </c>
      <c r="D164" s="202"/>
      <c r="E164" s="205">
        <v>737426</v>
      </c>
      <c r="F164" s="202">
        <f>VLOOKUP(A164,[4]bgle1212!$A$302:$H$637,7,FALSE)</f>
        <v>1008287</v>
      </c>
      <c r="G164" s="205">
        <f t="shared" si="4"/>
        <v>-270861</v>
      </c>
      <c r="H164" s="206">
        <f t="shared" si="5"/>
        <v>-0.26863482321997606</v>
      </c>
      <c r="I164" s="175"/>
    </row>
    <row r="165" spans="1:9">
      <c r="A165" s="201">
        <v>647200</v>
      </c>
      <c r="B165" s="201" t="s">
        <v>351</v>
      </c>
      <c r="C165" s="202">
        <v>1926000</v>
      </c>
      <c r="D165" s="202"/>
      <c r="E165" s="205">
        <v>1926000</v>
      </c>
      <c r="F165" s="202">
        <f>VLOOKUP(A165,[4]bgle1212!$A$302:$H$637,7,FALSE)</f>
        <v>4830000</v>
      </c>
      <c r="G165" s="205">
        <f t="shared" si="4"/>
        <v>-2904000</v>
      </c>
      <c r="H165" s="206">
        <f t="shared" si="5"/>
        <v>-0.60124223602484472</v>
      </c>
      <c r="I165" s="175"/>
    </row>
    <row r="166" spans="1:9">
      <c r="A166" s="201">
        <v>648100</v>
      </c>
      <c r="B166" s="201" t="s">
        <v>352</v>
      </c>
      <c r="C166" s="202">
        <v>223078840</v>
      </c>
      <c r="D166" s="202">
        <v>104302690</v>
      </c>
      <c r="E166" s="205">
        <v>118776150</v>
      </c>
      <c r="F166" s="202">
        <f>VLOOKUP(A166,[4]bgle1212!$A$302:$H$637,7,FALSE)</f>
        <v>164602419.66999999</v>
      </c>
      <c r="G166" s="205">
        <f t="shared" si="4"/>
        <v>-45826269.669999987</v>
      </c>
      <c r="H166" s="206">
        <f t="shared" si="5"/>
        <v>-0.27840580813984334</v>
      </c>
      <c r="I166" s="175"/>
    </row>
    <row r="167" spans="1:9">
      <c r="A167" s="201">
        <v>651100</v>
      </c>
      <c r="B167" s="201" t="s">
        <v>353</v>
      </c>
      <c r="C167" s="202">
        <v>20813987.57</v>
      </c>
      <c r="D167" s="202"/>
      <c r="E167" s="205">
        <v>20813987.57</v>
      </c>
      <c r="F167" s="202">
        <f>VLOOKUP(A167,[4]bgle1212!$A$302:$H$637,7,FALSE)</f>
        <v>26127170</v>
      </c>
      <c r="G167" s="205">
        <f t="shared" si="4"/>
        <v>-5313182.43</v>
      </c>
      <c r="H167" s="206">
        <f t="shared" si="5"/>
        <v>-0.20335851261349774</v>
      </c>
      <c r="I167" s="175"/>
    </row>
    <row r="168" spans="1:9">
      <c r="A168" s="201">
        <v>651120</v>
      </c>
      <c r="B168" s="201" t="s">
        <v>354</v>
      </c>
      <c r="C168" s="202">
        <v>72689910.090000004</v>
      </c>
      <c r="D168" s="202">
        <v>37247567.859999999</v>
      </c>
      <c r="E168" s="205">
        <v>35442342.229999997</v>
      </c>
      <c r="F168" s="202">
        <f>VLOOKUP(A168,[4]bgle1212!$A$302:$H$637,7,FALSE)</f>
        <v>42979635.770000003</v>
      </c>
      <c r="G168" s="205">
        <f t="shared" si="4"/>
        <v>-7537293.5400000066</v>
      </c>
      <c r="H168" s="206">
        <f t="shared" si="5"/>
        <v>-0.17536894868851063</v>
      </c>
      <c r="I168" s="175"/>
    </row>
    <row r="169" spans="1:9">
      <c r="A169" s="201">
        <v>651130</v>
      </c>
      <c r="B169" s="201" t="s">
        <v>355</v>
      </c>
      <c r="C169" s="202">
        <v>494634.3</v>
      </c>
      <c r="D169" s="202"/>
      <c r="E169" s="205">
        <v>494634.3</v>
      </c>
      <c r="F169" s="202">
        <f>VLOOKUP(A169,[4]bgle1212!$A$302:$H$637,7,FALSE)</f>
        <v>384140.21</v>
      </c>
      <c r="G169" s="205">
        <f t="shared" si="4"/>
        <v>110494.08999999997</v>
      </c>
      <c r="H169" s="206">
        <f t="shared" si="5"/>
        <v>0.28763999998854572</v>
      </c>
      <c r="I169" s="175"/>
    </row>
    <row r="170" spans="1:9">
      <c r="A170" s="201">
        <v>651140</v>
      </c>
      <c r="B170" s="201" t="s">
        <v>356</v>
      </c>
      <c r="C170" s="202">
        <v>330514.3</v>
      </c>
      <c r="D170" s="202"/>
      <c r="E170" s="205">
        <v>330514.3</v>
      </c>
      <c r="F170" s="202">
        <f>VLOOKUP(A170,[4]bgle1212!$A$302:$H$637,7,FALSE)</f>
        <v>1594868.59</v>
      </c>
      <c r="G170" s="205">
        <f t="shared" si="4"/>
        <v>-1264354.29</v>
      </c>
      <c r="H170" s="206">
        <f t="shared" si="5"/>
        <v>-0.79276392922127836</v>
      </c>
      <c r="I170" s="175"/>
    </row>
    <row r="171" spans="1:9">
      <c r="A171" s="201">
        <v>651150</v>
      </c>
      <c r="B171" s="201" t="s">
        <v>357</v>
      </c>
      <c r="C171" s="202">
        <v>386189.2</v>
      </c>
      <c r="D171" s="202"/>
      <c r="E171" s="205">
        <v>386189.2</v>
      </c>
      <c r="F171" s="202">
        <f>VLOOKUP(A171,[4]bgle1212!$A$302:$H$637,7,FALSE)</f>
        <v>1159649.2</v>
      </c>
      <c r="G171" s="205">
        <f t="shared" si="4"/>
        <v>-773460</v>
      </c>
      <c r="H171" s="206">
        <f t="shared" si="5"/>
        <v>-0.66697756528439811</v>
      </c>
      <c r="I171" s="175"/>
    </row>
    <row r="172" spans="1:9">
      <c r="A172" s="201">
        <v>651160</v>
      </c>
      <c r="B172" s="201" t="s">
        <v>358</v>
      </c>
      <c r="C172" s="202">
        <v>111379.6</v>
      </c>
      <c r="D172" s="202"/>
      <c r="E172" s="205">
        <v>111379.6</v>
      </c>
      <c r="F172" s="202">
        <f>VLOOKUP(A172,[4]bgle1212!$A$302:$H$637,7,FALSE)</f>
        <v>168705.8</v>
      </c>
      <c r="G172" s="205">
        <f t="shared" si="4"/>
        <v>-57326.199999999983</v>
      </c>
      <c r="H172" s="206">
        <f t="shared" si="5"/>
        <v>-0.33979981719656338</v>
      </c>
      <c r="I172" s="175"/>
    </row>
    <row r="173" spans="1:9">
      <c r="A173" s="201">
        <v>651170</v>
      </c>
      <c r="B173" s="201" t="s">
        <v>359</v>
      </c>
      <c r="C173" s="202">
        <v>165914.20000000001</v>
      </c>
      <c r="D173" s="202"/>
      <c r="E173" s="205">
        <v>165914.20000000001</v>
      </c>
      <c r="F173" s="202">
        <f>VLOOKUP(A173,[4]bgle1212!$A$302:$H$637,7,FALSE)</f>
        <v>517464.4</v>
      </c>
      <c r="G173" s="205">
        <f t="shared" si="4"/>
        <v>-351550.2</v>
      </c>
      <c r="H173" s="206">
        <f t="shared" si="5"/>
        <v>-0.67937079343042728</v>
      </c>
      <c r="I173" s="175"/>
    </row>
    <row r="174" spans="1:9">
      <c r="A174" s="201">
        <v>652000</v>
      </c>
      <c r="B174" s="201" t="s">
        <v>360</v>
      </c>
      <c r="C174" s="202">
        <v>319791.68</v>
      </c>
      <c r="D174" s="202"/>
      <c r="E174" s="205">
        <v>319791.68</v>
      </c>
      <c r="F174" s="202">
        <v>0</v>
      </c>
      <c r="G174" s="205">
        <f t="shared" si="4"/>
        <v>319791.68</v>
      </c>
      <c r="H174" s="206" t="e">
        <f t="shared" si="5"/>
        <v>#DIV/0!</v>
      </c>
      <c r="I174" s="175"/>
    </row>
    <row r="175" spans="1:9">
      <c r="A175" s="201">
        <v>656300</v>
      </c>
      <c r="B175" s="201" t="s">
        <v>361</v>
      </c>
      <c r="C175" s="202">
        <v>22395000</v>
      </c>
      <c r="D175" s="202"/>
      <c r="E175" s="205">
        <v>22395000</v>
      </c>
      <c r="F175" s="202">
        <f>VLOOKUP(A175,[4]bgle1212!$A$302:$H$637,7,FALSE)</f>
        <v>5050640</v>
      </c>
      <c r="G175" s="205">
        <f t="shared" si="4"/>
        <v>17344360</v>
      </c>
      <c r="H175" s="206">
        <f t="shared" si="5"/>
        <v>3.4340915210745568</v>
      </c>
      <c r="I175" s="175"/>
    </row>
    <row r="176" spans="1:9">
      <c r="A176" s="201">
        <v>658000</v>
      </c>
      <c r="B176" s="201" t="s">
        <v>362</v>
      </c>
      <c r="C176" s="202">
        <v>4524052.55</v>
      </c>
      <c r="D176" s="202"/>
      <c r="E176" s="205">
        <v>4524052.55</v>
      </c>
      <c r="F176" s="202">
        <f>VLOOKUP(A176,[4]bgle1212!$A$302:$H$637,7,FALSE)</f>
        <v>386121677.06</v>
      </c>
      <c r="G176" s="205">
        <f t="shared" si="4"/>
        <v>-381597624.50999999</v>
      </c>
      <c r="H176" s="206">
        <f t="shared" si="5"/>
        <v>-0.98828334999359024</v>
      </c>
      <c r="I176" s="175"/>
    </row>
    <row r="177" spans="1:10">
      <c r="A177" s="201">
        <v>661120</v>
      </c>
      <c r="B177" s="201" t="s">
        <v>363</v>
      </c>
      <c r="C177" s="202">
        <v>3052722.12</v>
      </c>
      <c r="D177" s="202"/>
      <c r="E177" s="205">
        <v>3052722.12</v>
      </c>
      <c r="F177" s="202">
        <f>VLOOKUP(A177,[4]bgle1212!$A$302:$H$637,7,FALSE)</f>
        <v>5232978.4400000004</v>
      </c>
      <c r="G177" s="205">
        <f t="shared" si="4"/>
        <v>-2180256.3200000003</v>
      </c>
      <c r="H177" s="206">
        <f t="shared" si="5"/>
        <v>-0.41663774177521745</v>
      </c>
      <c r="I177" s="175"/>
    </row>
    <row r="178" spans="1:10">
      <c r="A178" s="201">
        <v>662000</v>
      </c>
      <c r="B178" s="201" t="s">
        <v>364</v>
      </c>
      <c r="C178" s="202">
        <v>329670325.77999997</v>
      </c>
      <c r="D178" s="202">
        <v>120578177.59999999</v>
      </c>
      <c r="E178" s="205">
        <v>209092148.18000001</v>
      </c>
      <c r="F178" s="202">
        <f>VLOOKUP(A178,[4]bgle1212!$A$302:$H$637,7,FALSE)</f>
        <v>345066424.27999997</v>
      </c>
      <c r="G178" s="205">
        <f t="shared" si="4"/>
        <v>-135974276.09999996</v>
      </c>
      <c r="H178" s="206">
        <f t="shared" si="5"/>
        <v>-0.39405246796676252</v>
      </c>
      <c r="I178" s="175"/>
    </row>
    <row r="179" spans="1:10">
      <c r="A179" s="201">
        <v>666009</v>
      </c>
      <c r="B179" s="201" t="s">
        <v>365</v>
      </c>
      <c r="C179" s="202">
        <v>2384711305.4200001</v>
      </c>
      <c r="D179" s="202">
        <v>2792017.19</v>
      </c>
      <c r="E179" s="205">
        <v>2381919288.23</v>
      </c>
      <c r="F179" s="202">
        <f>VLOOKUP(A179,[4]bgle1212!$A$302:$H$637,7,FALSE)</f>
        <v>11520930792.440001</v>
      </c>
      <c r="G179" s="205">
        <f t="shared" si="4"/>
        <v>-9139011504.210001</v>
      </c>
      <c r="H179" s="206">
        <f t="shared" si="5"/>
        <v>-0.79325287764136143</v>
      </c>
      <c r="I179" s="175"/>
    </row>
    <row r="182" spans="1:10">
      <c r="A182" s="384" t="s">
        <v>1178</v>
      </c>
      <c r="B182" s="385"/>
      <c r="C182" s="385"/>
      <c r="D182" s="385"/>
      <c r="E182" s="385"/>
      <c r="F182" s="385"/>
      <c r="G182" s="385"/>
      <c r="H182" s="385"/>
      <c r="I182" s="385"/>
      <c r="J182" s="386"/>
    </row>
    <row r="183" spans="1:10">
      <c r="A183" s="387" t="s">
        <v>1179</v>
      </c>
      <c r="B183" s="388"/>
      <c r="C183" s="388"/>
      <c r="D183" s="388"/>
      <c r="E183" s="388"/>
      <c r="F183" s="388"/>
      <c r="G183" s="388"/>
      <c r="H183" s="388"/>
      <c r="I183" s="388"/>
      <c r="J183" s="389"/>
    </row>
    <row r="184" spans="1:10">
      <c r="A184" s="390"/>
      <c r="B184" s="391"/>
      <c r="C184" s="391"/>
      <c r="D184" s="391"/>
      <c r="E184" s="391"/>
      <c r="F184" s="391"/>
      <c r="G184" s="391"/>
      <c r="H184" s="391"/>
      <c r="I184" s="391"/>
      <c r="J184" s="392"/>
    </row>
    <row r="185" spans="1:10">
      <c r="A185" s="390"/>
      <c r="B185" s="391"/>
      <c r="C185" s="391"/>
      <c r="D185" s="391"/>
      <c r="E185" s="391"/>
      <c r="F185" s="391"/>
      <c r="G185" s="391"/>
      <c r="H185" s="391"/>
      <c r="I185" s="391"/>
      <c r="J185" s="392"/>
    </row>
    <row r="186" spans="1:10">
      <c r="A186" s="390"/>
      <c r="B186" s="391"/>
      <c r="C186" s="391"/>
      <c r="D186" s="391"/>
      <c r="E186" s="391"/>
      <c r="F186" s="391"/>
      <c r="G186" s="391"/>
      <c r="H186" s="391"/>
      <c r="I186" s="391"/>
      <c r="J186" s="392"/>
    </row>
    <row r="187" spans="1:10">
      <c r="A187" s="393"/>
      <c r="B187" s="394"/>
      <c r="C187" s="394"/>
      <c r="D187" s="394"/>
      <c r="E187" s="394"/>
      <c r="F187" s="394"/>
      <c r="G187" s="394"/>
      <c r="H187" s="394"/>
      <c r="I187" s="394"/>
      <c r="J187" s="395"/>
    </row>
  </sheetData>
  <mergeCells count="3">
    <mergeCell ref="A6:H6"/>
    <mergeCell ref="A182:J182"/>
    <mergeCell ref="A183:J187"/>
  </mergeCells>
  <hyperlinks>
    <hyperlink ref="I3" location="F!A1" display="&lt;F&gt;"/>
  </hyperlink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0"/>
  <sheetViews>
    <sheetView view="pageBreakPreview" zoomScale="60" workbookViewId="0">
      <selection activeCell="F9" sqref="A9:F9"/>
    </sheetView>
  </sheetViews>
  <sheetFormatPr baseColWidth="10" defaultRowHeight="16.5"/>
  <cols>
    <col min="1" max="2" width="11.42578125" style="42"/>
    <col min="3" max="3" width="12.5703125" style="42" bestFit="1" customWidth="1"/>
    <col min="4" max="4" width="14" style="42" bestFit="1" customWidth="1"/>
    <col min="5" max="5" width="17.7109375" style="42" bestFit="1" customWidth="1"/>
    <col min="6" max="6" width="38.7109375" style="42" customWidth="1"/>
    <col min="7" max="7" width="11.42578125" style="42"/>
    <col min="8" max="8" width="32.42578125" style="42" customWidth="1"/>
    <col min="9" max="16384" width="11.42578125" style="42"/>
  </cols>
  <sheetData>
    <row r="1" spans="1:9" s="37" customFormat="1" ht="23.25">
      <c r="A1" s="44" t="str">
        <f>+F!A1</f>
        <v>PFOI S.A.</v>
      </c>
      <c r="B1" s="45"/>
      <c r="C1" s="45"/>
      <c r="H1" s="45" t="s">
        <v>114</v>
      </c>
      <c r="I1" s="38" t="s">
        <v>136</v>
      </c>
    </row>
    <row r="2" spans="1:9" s="37" customFormat="1">
      <c r="A2" s="44" t="str">
        <f>+F!A2</f>
        <v>Audit des comptes</v>
      </c>
      <c r="B2" s="45"/>
      <c r="C2" s="45"/>
      <c r="H2" s="45" t="s">
        <v>115</v>
      </c>
      <c r="I2" s="39" t="str">
        <f>+F!G2</f>
        <v>LI</v>
      </c>
    </row>
    <row r="3" spans="1:9" s="37" customFormat="1">
      <c r="A3" s="44" t="str">
        <f>+F!A3</f>
        <v>Exercice clos le 31 juillet 2013</v>
      </c>
      <c r="B3" s="45"/>
      <c r="C3" s="45"/>
      <c r="H3" s="36" t="s">
        <v>121</v>
      </c>
      <c r="I3" s="43" t="s">
        <v>116</v>
      </c>
    </row>
    <row r="4" spans="1:9" s="37" customFormat="1"/>
    <row r="5" spans="1:9" s="37" customFormat="1"/>
    <row r="6" spans="1:9" s="37" customFormat="1" ht="20.25">
      <c r="A6" s="374" t="s">
        <v>135</v>
      </c>
      <c r="B6" s="374"/>
      <c r="C6" s="374"/>
      <c r="D6" s="374"/>
      <c r="E6" s="374"/>
      <c r="F6" s="374"/>
      <c r="G6" s="374"/>
      <c r="H6" s="374"/>
      <c r="I6" s="374"/>
    </row>
    <row r="7" spans="1:9" s="37" customFormat="1"/>
    <row r="8" spans="1:9" s="37" customFormat="1"/>
    <row r="9" spans="1:9" s="41" customFormat="1" ht="15">
      <c r="A9" s="41" t="s">
        <v>181</v>
      </c>
      <c r="B9" s="41" t="s">
        <v>123</v>
      </c>
      <c r="C9" s="41" t="s">
        <v>206</v>
      </c>
      <c r="D9" s="41" t="s">
        <v>207</v>
      </c>
      <c r="E9" s="41" t="s">
        <v>208</v>
      </c>
      <c r="F9" s="41" t="s">
        <v>130</v>
      </c>
    </row>
    <row r="10" spans="1:9">
      <c r="A10" s="207"/>
      <c r="B10" s="207"/>
      <c r="C10" s="207"/>
      <c r="D10" s="208"/>
      <c r="E10" s="205">
        <f>C10-D10</f>
        <v>0</v>
      </c>
      <c r="F10" s="208"/>
    </row>
    <row r="11" spans="1:9">
      <c r="A11" s="207"/>
      <c r="B11" s="207"/>
      <c r="C11" s="207"/>
      <c r="D11" s="208"/>
      <c r="E11" s="205">
        <f t="shared" ref="E11:E74" si="0">C11-D11</f>
        <v>0</v>
      </c>
      <c r="F11" s="208"/>
    </row>
    <row r="12" spans="1:9">
      <c r="A12" s="207"/>
      <c r="B12" s="207"/>
      <c r="C12" s="207"/>
      <c r="D12" s="208"/>
      <c r="E12" s="205">
        <f t="shared" si="0"/>
        <v>0</v>
      </c>
      <c r="F12" s="208"/>
    </row>
    <row r="13" spans="1:9">
      <c r="A13" s="207"/>
      <c r="B13" s="207"/>
      <c r="C13" s="207"/>
      <c r="D13" s="208"/>
      <c r="E13" s="205">
        <f t="shared" si="0"/>
        <v>0</v>
      </c>
      <c r="F13" s="208"/>
    </row>
    <row r="14" spans="1:9">
      <c r="A14" s="207"/>
      <c r="B14" s="207" t="s">
        <v>120</v>
      </c>
      <c r="C14" s="207"/>
      <c r="D14" s="208"/>
      <c r="E14" s="205">
        <f t="shared" si="0"/>
        <v>0</v>
      </c>
      <c r="F14" s="208"/>
    </row>
    <row r="15" spans="1:9">
      <c r="A15" s="207"/>
      <c r="B15" s="207"/>
      <c r="C15" s="207"/>
      <c r="D15" s="208"/>
      <c r="E15" s="205">
        <f t="shared" si="0"/>
        <v>0</v>
      </c>
      <c r="F15" s="208"/>
    </row>
    <row r="16" spans="1:9">
      <c r="A16" s="207"/>
      <c r="B16" s="207"/>
      <c r="C16" s="207"/>
      <c r="D16" s="208"/>
      <c r="E16" s="205">
        <f t="shared" si="0"/>
        <v>0</v>
      </c>
      <c r="F16" s="208"/>
    </row>
    <row r="17" spans="1:6">
      <c r="A17" s="207"/>
      <c r="B17" s="207"/>
      <c r="C17" s="207"/>
      <c r="D17" s="208"/>
      <c r="E17" s="205">
        <f t="shared" si="0"/>
        <v>0</v>
      </c>
      <c r="F17" s="208"/>
    </row>
    <row r="18" spans="1:6">
      <c r="A18" s="207"/>
      <c r="B18" s="207"/>
      <c r="C18" s="207"/>
      <c r="D18" s="208"/>
      <c r="E18" s="205">
        <f t="shared" si="0"/>
        <v>0</v>
      </c>
      <c r="F18" s="208"/>
    </row>
    <row r="19" spans="1:6">
      <c r="A19" s="207"/>
      <c r="B19" s="207"/>
      <c r="C19" s="207"/>
      <c r="D19" s="208"/>
      <c r="E19" s="205">
        <f t="shared" si="0"/>
        <v>0</v>
      </c>
      <c r="F19" s="208"/>
    </row>
    <row r="20" spans="1:6">
      <c r="A20" s="207"/>
      <c r="B20" s="207"/>
      <c r="C20" s="207"/>
      <c r="D20" s="208"/>
      <c r="E20" s="205">
        <f t="shared" si="0"/>
        <v>0</v>
      </c>
      <c r="F20" s="208"/>
    </row>
    <row r="21" spans="1:6">
      <c r="A21" s="207"/>
      <c r="B21" s="207"/>
      <c r="C21" s="207"/>
      <c r="D21" s="208"/>
      <c r="E21" s="205">
        <f t="shared" si="0"/>
        <v>0</v>
      </c>
      <c r="F21" s="208"/>
    </row>
    <row r="22" spans="1:6">
      <c r="A22" s="207"/>
      <c r="B22" s="207"/>
      <c r="C22" s="207"/>
      <c r="D22" s="208"/>
      <c r="E22" s="205">
        <f t="shared" si="0"/>
        <v>0</v>
      </c>
      <c r="F22" s="208"/>
    </row>
    <row r="23" spans="1:6">
      <c r="A23" s="207"/>
      <c r="B23" s="207"/>
      <c r="C23" s="207"/>
      <c r="D23" s="208"/>
      <c r="E23" s="205">
        <f t="shared" si="0"/>
        <v>0</v>
      </c>
      <c r="F23" s="208"/>
    </row>
    <row r="24" spans="1:6">
      <c r="A24" s="207"/>
      <c r="B24" s="207"/>
      <c r="C24" s="207"/>
      <c r="D24" s="208"/>
      <c r="E24" s="205">
        <f t="shared" si="0"/>
        <v>0</v>
      </c>
      <c r="F24" s="208"/>
    </row>
    <row r="25" spans="1:6">
      <c r="A25" s="207"/>
      <c r="B25" s="207"/>
      <c r="C25" s="207"/>
      <c r="D25" s="208"/>
      <c r="E25" s="205">
        <f t="shared" si="0"/>
        <v>0</v>
      </c>
      <c r="F25" s="208"/>
    </row>
    <row r="26" spans="1:6">
      <c r="A26" s="207"/>
      <c r="B26" s="207"/>
      <c r="C26" s="207"/>
      <c r="D26" s="208"/>
      <c r="E26" s="205">
        <f t="shared" si="0"/>
        <v>0</v>
      </c>
      <c r="F26" s="208"/>
    </row>
    <row r="27" spans="1:6">
      <c r="A27" s="207"/>
      <c r="B27" s="207"/>
      <c r="C27" s="207"/>
      <c r="D27" s="208"/>
      <c r="E27" s="205">
        <f t="shared" si="0"/>
        <v>0</v>
      </c>
      <c r="F27" s="208"/>
    </row>
    <row r="28" spans="1:6">
      <c r="A28" s="207"/>
      <c r="B28" s="207"/>
      <c r="C28" s="207"/>
      <c r="D28" s="208"/>
      <c r="E28" s="205">
        <f t="shared" si="0"/>
        <v>0</v>
      </c>
      <c r="F28" s="208"/>
    </row>
    <row r="29" spans="1:6">
      <c r="A29" s="207"/>
      <c r="B29" s="207"/>
      <c r="C29" s="207"/>
      <c r="D29" s="208"/>
      <c r="E29" s="205">
        <f t="shared" si="0"/>
        <v>0</v>
      </c>
      <c r="F29" s="208"/>
    </row>
    <row r="30" spans="1:6">
      <c r="A30" s="207"/>
      <c r="B30" s="207"/>
      <c r="C30" s="207"/>
      <c r="D30" s="208"/>
      <c r="E30" s="205">
        <f t="shared" si="0"/>
        <v>0</v>
      </c>
      <c r="F30" s="208"/>
    </row>
    <row r="31" spans="1:6">
      <c r="A31" s="207"/>
      <c r="B31" s="207"/>
      <c r="C31" s="207"/>
      <c r="D31" s="208"/>
      <c r="E31" s="205">
        <f t="shared" si="0"/>
        <v>0</v>
      </c>
      <c r="F31" s="208"/>
    </row>
    <row r="32" spans="1:6">
      <c r="A32" s="207"/>
      <c r="B32" s="207"/>
      <c r="C32" s="207"/>
      <c r="D32" s="208"/>
      <c r="E32" s="205">
        <f t="shared" si="0"/>
        <v>0</v>
      </c>
      <c r="F32" s="208"/>
    </row>
    <row r="33" spans="1:6">
      <c r="A33" s="207"/>
      <c r="B33" s="207"/>
      <c r="C33" s="207"/>
      <c r="D33" s="208"/>
      <c r="E33" s="205">
        <f t="shared" si="0"/>
        <v>0</v>
      </c>
      <c r="F33" s="208"/>
    </row>
    <row r="34" spans="1:6">
      <c r="A34" s="207"/>
      <c r="B34" s="207"/>
      <c r="C34" s="207"/>
      <c r="D34" s="208"/>
      <c r="E34" s="205">
        <f t="shared" si="0"/>
        <v>0</v>
      </c>
      <c r="F34" s="208"/>
    </row>
    <row r="35" spans="1:6">
      <c r="A35" s="207"/>
      <c r="B35" s="207"/>
      <c r="C35" s="207"/>
      <c r="D35" s="208"/>
      <c r="E35" s="205">
        <f t="shared" si="0"/>
        <v>0</v>
      </c>
      <c r="F35" s="208"/>
    </row>
    <row r="36" spans="1:6">
      <c r="A36" s="207"/>
      <c r="B36" s="207"/>
      <c r="C36" s="207"/>
      <c r="D36" s="208"/>
      <c r="E36" s="205">
        <f t="shared" si="0"/>
        <v>0</v>
      </c>
      <c r="F36" s="208"/>
    </row>
    <row r="37" spans="1:6">
      <c r="A37" s="207"/>
      <c r="B37" s="207"/>
      <c r="C37" s="207"/>
      <c r="D37" s="208"/>
      <c r="E37" s="205">
        <f t="shared" si="0"/>
        <v>0</v>
      </c>
      <c r="F37" s="208"/>
    </row>
    <row r="38" spans="1:6">
      <c r="A38" s="207"/>
      <c r="B38" s="207"/>
      <c r="C38" s="207"/>
      <c r="D38" s="208"/>
      <c r="E38" s="205">
        <f t="shared" si="0"/>
        <v>0</v>
      </c>
      <c r="F38" s="208"/>
    </row>
    <row r="39" spans="1:6">
      <c r="A39" s="207"/>
      <c r="B39" s="207"/>
      <c r="C39" s="207"/>
      <c r="D39" s="208"/>
      <c r="E39" s="205">
        <f t="shared" si="0"/>
        <v>0</v>
      </c>
      <c r="F39" s="208"/>
    </row>
    <row r="40" spans="1:6">
      <c r="A40" s="207"/>
      <c r="B40" s="207"/>
      <c r="C40" s="207"/>
      <c r="D40" s="208"/>
      <c r="E40" s="205">
        <f t="shared" si="0"/>
        <v>0</v>
      </c>
      <c r="F40" s="208"/>
    </row>
    <row r="41" spans="1:6">
      <c r="A41" s="207"/>
      <c r="B41" s="207"/>
      <c r="C41" s="207"/>
      <c r="D41" s="208"/>
      <c r="E41" s="205">
        <f t="shared" si="0"/>
        <v>0</v>
      </c>
      <c r="F41" s="208"/>
    </row>
    <row r="42" spans="1:6">
      <c r="A42" s="207"/>
      <c r="B42" s="207"/>
      <c r="C42" s="207"/>
      <c r="D42" s="208"/>
      <c r="E42" s="205">
        <f t="shared" si="0"/>
        <v>0</v>
      </c>
      <c r="F42" s="208"/>
    </row>
    <row r="43" spans="1:6">
      <c r="A43" s="207"/>
      <c r="B43" s="207"/>
      <c r="C43" s="207"/>
      <c r="D43" s="208"/>
      <c r="E43" s="205">
        <f t="shared" si="0"/>
        <v>0</v>
      </c>
      <c r="F43" s="208"/>
    </row>
    <row r="44" spans="1:6">
      <c r="A44" s="207"/>
      <c r="B44" s="207"/>
      <c r="C44" s="207"/>
      <c r="D44" s="208"/>
      <c r="E44" s="205">
        <f t="shared" si="0"/>
        <v>0</v>
      </c>
      <c r="F44" s="208"/>
    </row>
    <row r="45" spans="1:6">
      <c r="A45" s="207"/>
      <c r="B45" s="207"/>
      <c r="C45" s="207"/>
      <c r="D45" s="208"/>
      <c r="E45" s="205">
        <f t="shared" si="0"/>
        <v>0</v>
      </c>
      <c r="F45" s="208"/>
    </row>
    <row r="46" spans="1:6">
      <c r="A46" s="207"/>
      <c r="B46" s="207"/>
      <c r="C46" s="207"/>
      <c r="D46" s="208"/>
      <c r="E46" s="205">
        <f t="shared" si="0"/>
        <v>0</v>
      </c>
      <c r="F46" s="208"/>
    </row>
    <row r="47" spans="1:6">
      <c r="A47" s="207"/>
      <c r="B47" s="207"/>
      <c r="C47" s="207"/>
      <c r="D47" s="208"/>
      <c r="E47" s="205">
        <f t="shared" si="0"/>
        <v>0</v>
      </c>
      <c r="F47" s="208"/>
    </row>
    <row r="48" spans="1:6">
      <c r="A48" s="207"/>
      <c r="B48" s="207"/>
      <c r="C48" s="207"/>
      <c r="D48" s="208"/>
      <c r="E48" s="205">
        <f t="shared" si="0"/>
        <v>0</v>
      </c>
      <c r="F48" s="208"/>
    </row>
    <row r="49" spans="1:6">
      <c r="A49" s="207"/>
      <c r="B49" s="207"/>
      <c r="C49" s="207"/>
      <c r="D49" s="208"/>
      <c r="E49" s="205">
        <f t="shared" si="0"/>
        <v>0</v>
      </c>
      <c r="F49" s="208"/>
    </row>
    <row r="50" spans="1:6">
      <c r="A50" s="207"/>
      <c r="B50" s="207"/>
      <c r="C50" s="207"/>
      <c r="D50" s="208"/>
      <c r="E50" s="205">
        <f t="shared" si="0"/>
        <v>0</v>
      </c>
      <c r="F50" s="208"/>
    </row>
    <row r="51" spans="1:6">
      <c r="A51" s="207"/>
      <c r="B51" s="207"/>
      <c r="C51" s="207"/>
      <c r="D51" s="208"/>
      <c r="E51" s="205">
        <f t="shared" si="0"/>
        <v>0</v>
      </c>
      <c r="F51" s="208"/>
    </row>
    <row r="52" spans="1:6">
      <c r="A52" s="207"/>
      <c r="B52" s="207"/>
      <c r="C52" s="207"/>
      <c r="D52" s="208"/>
      <c r="E52" s="205">
        <f t="shared" si="0"/>
        <v>0</v>
      </c>
      <c r="F52" s="208"/>
    </row>
    <row r="53" spans="1:6">
      <c r="A53" s="207"/>
      <c r="B53" s="207"/>
      <c r="C53" s="207"/>
      <c r="D53" s="208"/>
      <c r="E53" s="205">
        <f t="shared" si="0"/>
        <v>0</v>
      </c>
      <c r="F53" s="208"/>
    </row>
    <row r="54" spans="1:6">
      <c r="A54" s="207"/>
      <c r="B54" s="207"/>
      <c r="C54" s="207"/>
      <c r="D54" s="208"/>
      <c r="E54" s="205">
        <f t="shared" si="0"/>
        <v>0</v>
      </c>
      <c r="F54" s="208"/>
    </row>
    <row r="55" spans="1:6">
      <c r="A55" s="207"/>
      <c r="B55" s="207"/>
      <c r="C55" s="207"/>
      <c r="D55" s="208"/>
      <c r="E55" s="205">
        <f t="shared" si="0"/>
        <v>0</v>
      </c>
      <c r="F55" s="208"/>
    </row>
    <row r="56" spans="1:6">
      <c r="A56" s="207"/>
      <c r="B56" s="207"/>
      <c r="C56" s="207"/>
      <c r="D56" s="208"/>
      <c r="E56" s="205">
        <f t="shared" si="0"/>
        <v>0</v>
      </c>
      <c r="F56" s="208"/>
    </row>
    <row r="57" spans="1:6">
      <c r="A57" s="207"/>
      <c r="B57" s="207"/>
      <c r="C57" s="207"/>
      <c r="D57" s="208"/>
      <c r="E57" s="205">
        <f t="shared" si="0"/>
        <v>0</v>
      </c>
      <c r="F57" s="208"/>
    </row>
    <row r="58" spans="1:6">
      <c r="A58" s="207"/>
      <c r="B58" s="207"/>
      <c r="C58" s="207"/>
      <c r="D58" s="208"/>
      <c r="E58" s="205">
        <f t="shared" si="0"/>
        <v>0</v>
      </c>
      <c r="F58" s="208"/>
    </row>
    <row r="59" spans="1:6">
      <c r="A59" s="207"/>
      <c r="B59" s="207"/>
      <c r="C59" s="207"/>
      <c r="D59" s="208"/>
      <c r="E59" s="205">
        <f t="shared" si="0"/>
        <v>0</v>
      </c>
      <c r="F59" s="208"/>
    </row>
    <row r="60" spans="1:6">
      <c r="A60" s="207"/>
      <c r="B60" s="207"/>
      <c r="C60" s="207"/>
      <c r="D60" s="208"/>
      <c r="E60" s="205">
        <f t="shared" si="0"/>
        <v>0</v>
      </c>
      <c r="F60" s="208"/>
    </row>
    <row r="61" spans="1:6">
      <c r="A61" s="207"/>
      <c r="B61" s="207"/>
      <c r="C61" s="207"/>
      <c r="D61" s="208"/>
      <c r="E61" s="205">
        <f t="shared" si="0"/>
        <v>0</v>
      </c>
      <c r="F61" s="208"/>
    </row>
    <row r="62" spans="1:6">
      <c r="A62" s="207"/>
      <c r="B62" s="207"/>
      <c r="C62" s="207"/>
      <c r="D62" s="208"/>
      <c r="E62" s="205">
        <f t="shared" si="0"/>
        <v>0</v>
      </c>
      <c r="F62" s="208"/>
    </row>
    <row r="63" spans="1:6">
      <c r="A63" s="207"/>
      <c r="B63" s="207"/>
      <c r="C63" s="207"/>
      <c r="D63" s="208"/>
      <c r="E63" s="205">
        <f t="shared" si="0"/>
        <v>0</v>
      </c>
      <c r="F63" s="208"/>
    </row>
    <row r="64" spans="1:6">
      <c r="A64" s="207"/>
      <c r="B64" s="207"/>
      <c r="C64" s="207"/>
      <c r="D64" s="208"/>
      <c r="E64" s="205">
        <f t="shared" si="0"/>
        <v>0</v>
      </c>
      <c r="F64" s="208"/>
    </row>
    <row r="65" spans="1:6">
      <c r="A65" s="207"/>
      <c r="B65" s="207"/>
      <c r="C65" s="207"/>
      <c r="D65" s="208"/>
      <c r="E65" s="205">
        <f t="shared" si="0"/>
        <v>0</v>
      </c>
      <c r="F65" s="208"/>
    </row>
    <row r="66" spans="1:6">
      <c r="A66" s="207"/>
      <c r="B66" s="207"/>
      <c r="C66" s="207"/>
      <c r="D66" s="208"/>
      <c r="E66" s="205">
        <f t="shared" si="0"/>
        <v>0</v>
      </c>
      <c r="F66" s="208"/>
    </row>
    <row r="67" spans="1:6">
      <c r="A67" s="207"/>
      <c r="B67" s="207"/>
      <c r="C67" s="207"/>
      <c r="D67" s="208"/>
      <c r="E67" s="205">
        <f t="shared" si="0"/>
        <v>0</v>
      </c>
      <c r="F67" s="208"/>
    </row>
    <row r="68" spans="1:6">
      <c r="A68" s="207"/>
      <c r="B68" s="207"/>
      <c r="C68" s="207"/>
      <c r="D68" s="208"/>
      <c r="E68" s="205">
        <f t="shared" si="0"/>
        <v>0</v>
      </c>
      <c r="F68" s="208"/>
    </row>
    <row r="69" spans="1:6">
      <c r="A69" s="207"/>
      <c r="B69" s="207"/>
      <c r="C69" s="207"/>
      <c r="D69" s="208"/>
      <c r="E69" s="205">
        <f t="shared" si="0"/>
        <v>0</v>
      </c>
      <c r="F69" s="208"/>
    </row>
    <row r="70" spans="1:6">
      <c r="A70" s="207"/>
      <c r="B70" s="207"/>
      <c r="C70" s="207"/>
      <c r="D70" s="208"/>
      <c r="E70" s="205">
        <f t="shared" si="0"/>
        <v>0</v>
      </c>
      <c r="F70" s="208"/>
    </row>
    <row r="71" spans="1:6">
      <c r="A71" s="207"/>
      <c r="B71" s="207"/>
      <c r="C71" s="207"/>
      <c r="D71" s="208"/>
      <c r="E71" s="205">
        <f t="shared" si="0"/>
        <v>0</v>
      </c>
      <c r="F71" s="208"/>
    </row>
    <row r="72" spans="1:6">
      <c r="A72" s="207"/>
      <c r="B72" s="207"/>
      <c r="C72" s="207"/>
      <c r="D72" s="208"/>
      <c r="E72" s="205">
        <f t="shared" si="0"/>
        <v>0</v>
      </c>
      <c r="F72" s="208"/>
    </row>
    <row r="73" spans="1:6">
      <c r="A73" s="207"/>
      <c r="B73" s="207"/>
      <c r="C73" s="207"/>
      <c r="D73" s="208"/>
      <c r="E73" s="205">
        <f t="shared" si="0"/>
        <v>0</v>
      </c>
      <c r="F73" s="208"/>
    </row>
    <row r="74" spans="1:6">
      <c r="A74" s="207"/>
      <c r="B74" s="207"/>
      <c r="C74" s="207"/>
      <c r="D74" s="208"/>
      <c r="E74" s="205">
        <f t="shared" si="0"/>
        <v>0</v>
      </c>
      <c r="F74" s="208"/>
    </row>
    <row r="75" spans="1:6">
      <c r="A75" s="207"/>
      <c r="B75" s="207"/>
      <c r="C75" s="207"/>
      <c r="D75" s="208"/>
      <c r="E75" s="205">
        <f t="shared" ref="E75:E130" si="1">C75-D75</f>
        <v>0</v>
      </c>
      <c r="F75" s="208"/>
    </row>
    <row r="76" spans="1:6">
      <c r="A76" s="207"/>
      <c r="B76" s="207"/>
      <c r="C76" s="207"/>
      <c r="D76" s="208"/>
      <c r="E76" s="205">
        <f t="shared" si="1"/>
        <v>0</v>
      </c>
      <c r="F76" s="208"/>
    </row>
    <row r="77" spans="1:6">
      <c r="A77" s="207"/>
      <c r="B77" s="207"/>
      <c r="C77" s="207"/>
      <c r="D77" s="208"/>
      <c r="E77" s="205">
        <f t="shared" si="1"/>
        <v>0</v>
      </c>
      <c r="F77" s="208"/>
    </row>
    <row r="78" spans="1:6">
      <c r="A78" s="207"/>
      <c r="B78" s="207"/>
      <c r="C78" s="207"/>
      <c r="D78" s="208"/>
      <c r="E78" s="205">
        <f t="shared" si="1"/>
        <v>0</v>
      </c>
      <c r="F78" s="208"/>
    </row>
    <row r="79" spans="1:6">
      <c r="A79" s="207"/>
      <c r="B79" s="207"/>
      <c r="C79" s="207"/>
      <c r="D79" s="208"/>
      <c r="E79" s="205">
        <f t="shared" si="1"/>
        <v>0</v>
      </c>
      <c r="F79" s="208"/>
    </row>
    <row r="80" spans="1:6">
      <c r="A80" s="207"/>
      <c r="B80" s="207"/>
      <c r="C80" s="207"/>
      <c r="D80" s="208"/>
      <c r="E80" s="205">
        <f t="shared" si="1"/>
        <v>0</v>
      </c>
      <c r="F80" s="208"/>
    </row>
    <row r="81" spans="1:6">
      <c r="A81" s="207"/>
      <c r="B81" s="207"/>
      <c r="C81" s="207"/>
      <c r="D81" s="208"/>
      <c r="E81" s="205">
        <f t="shared" si="1"/>
        <v>0</v>
      </c>
      <c r="F81" s="208"/>
    </row>
    <row r="82" spans="1:6">
      <c r="A82" s="207"/>
      <c r="B82" s="207"/>
      <c r="C82" s="207"/>
      <c r="D82" s="208"/>
      <c r="E82" s="205">
        <f t="shared" si="1"/>
        <v>0</v>
      </c>
      <c r="F82" s="208"/>
    </row>
    <row r="83" spans="1:6">
      <c r="A83" s="207"/>
      <c r="B83" s="207"/>
      <c r="C83" s="207"/>
      <c r="D83" s="208"/>
      <c r="E83" s="205">
        <f t="shared" si="1"/>
        <v>0</v>
      </c>
      <c r="F83" s="208"/>
    </row>
    <row r="84" spans="1:6">
      <c r="E84" s="83">
        <f t="shared" si="1"/>
        <v>0</v>
      </c>
    </row>
    <row r="85" spans="1:6">
      <c r="E85" s="83">
        <f t="shared" si="1"/>
        <v>0</v>
      </c>
    </row>
    <row r="86" spans="1:6">
      <c r="E86" s="83">
        <f t="shared" si="1"/>
        <v>0</v>
      </c>
    </row>
    <row r="87" spans="1:6">
      <c r="E87" s="83">
        <f t="shared" si="1"/>
        <v>0</v>
      </c>
    </row>
    <row r="88" spans="1:6">
      <c r="E88" s="83">
        <f t="shared" si="1"/>
        <v>0</v>
      </c>
    </row>
    <row r="89" spans="1:6">
      <c r="E89" s="83">
        <f t="shared" si="1"/>
        <v>0</v>
      </c>
    </row>
    <row r="90" spans="1:6">
      <c r="E90" s="83">
        <f t="shared" si="1"/>
        <v>0</v>
      </c>
    </row>
    <row r="91" spans="1:6">
      <c r="E91" s="83">
        <f t="shared" si="1"/>
        <v>0</v>
      </c>
    </row>
    <row r="92" spans="1:6">
      <c r="E92" s="83">
        <f t="shared" si="1"/>
        <v>0</v>
      </c>
    </row>
    <row r="93" spans="1:6">
      <c r="E93" s="83">
        <f t="shared" si="1"/>
        <v>0</v>
      </c>
    </row>
    <row r="94" spans="1:6">
      <c r="E94" s="83">
        <f t="shared" si="1"/>
        <v>0</v>
      </c>
    </row>
    <row r="95" spans="1:6">
      <c r="E95" s="83">
        <f t="shared" si="1"/>
        <v>0</v>
      </c>
    </row>
    <row r="96" spans="1:6">
      <c r="E96" s="83">
        <f t="shared" si="1"/>
        <v>0</v>
      </c>
    </row>
    <row r="97" spans="5:5">
      <c r="E97" s="83">
        <f t="shared" si="1"/>
        <v>0</v>
      </c>
    </row>
    <row r="98" spans="5:5">
      <c r="E98" s="83">
        <f t="shared" si="1"/>
        <v>0</v>
      </c>
    </row>
    <row r="99" spans="5:5">
      <c r="E99" s="83">
        <f t="shared" si="1"/>
        <v>0</v>
      </c>
    </row>
    <row r="100" spans="5:5">
      <c r="E100" s="83">
        <f t="shared" si="1"/>
        <v>0</v>
      </c>
    </row>
    <row r="101" spans="5:5">
      <c r="E101" s="83">
        <f t="shared" si="1"/>
        <v>0</v>
      </c>
    </row>
    <row r="102" spans="5:5">
      <c r="E102" s="83">
        <f t="shared" si="1"/>
        <v>0</v>
      </c>
    </row>
    <row r="103" spans="5:5">
      <c r="E103" s="83">
        <f t="shared" si="1"/>
        <v>0</v>
      </c>
    </row>
    <row r="104" spans="5:5">
      <c r="E104" s="83">
        <f t="shared" si="1"/>
        <v>0</v>
      </c>
    </row>
    <row r="105" spans="5:5">
      <c r="E105" s="83">
        <f t="shared" si="1"/>
        <v>0</v>
      </c>
    </row>
    <row r="106" spans="5:5">
      <c r="E106" s="83">
        <f t="shared" si="1"/>
        <v>0</v>
      </c>
    </row>
    <row r="107" spans="5:5">
      <c r="E107" s="83">
        <f t="shared" si="1"/>
        <v>0</v>
      </c>
    </row>
    <row r="108" spans="5:5">
      <c r="E108" s="83">
        <f t="shared" si="1"/>
        <v>0</v>
      </c>
    </row>
    <row r="109" spans="5:5">
      <c r="E109" s="83">
        <f t="shared" si="1"/>
        <v>0</v>
      </c>
    </row>
    <row r="110" spans="5:5">
      <c r="E110" s="83">
        <f t="shared" si="1"/>
        <v>0</v>
      </c>
    </row>
    <row r="111" spans="5:5">
      <c r="E111" s="83">
        <f t="shared" si="1"/>
        <v>0</v>
      </c>
    </row>
    <row r="112" spans="5:5">
      <c r="E112" s="83">
        <f t="shared" si="1"/>
        <v>0</v>
      </c>
    </row>
    <row r="113" spans="5:5">
      <c r="E113" s="83">
        <f t="shared" si="1"/>
        <v>0</v>
      </c>
    </row>
    <row r="114" spans="5:5">
      <c r="E114" s="83">
        <f t="shared" si="1"/>
        <v>0</v>
      </c>
    </row>
    <row r="115" spans="5:5">
      <c r="E115" s="83">
        <f t="shared" si="1"/>
        <v>0</v>
      </c>
    </row>
    <row r="116" spans="5:5">
      <c r="E116" s="83">
        <f t="shared" si="1"/>
        <v>0</v>
      </c>
    </row>
    <row r="117" spans="5:5">
      <c r="E117" s="83">
        <f t="shared" si="1"/>
        <v>0</v>
      </c>
    </row>
    <row r="118" spans="5:5">
      <c r="E118" s="83">
        <f t="shared" si="1"/>
        <v>0</v>
      </c>
    </row>
    <row r="119" spans="5:5">
      <c r="E119" s="83">
        <f t="shared" si="1"/>
        <v>0</v>
      </c>
    </row>
    <row r="120" spans="5:5">
      <c r="E120" s="83">
        <f t="shared" si="1"/>
        <v>0</v>
      </c>
    </row>
    <row r="121" spans="5:5">
      <c r="E121" s="83">
        <f t="shared" si="1"/>
        <v>0</v>
      </c>
    </row>
    <row r="122" spans="5:5">
      <c r="E122" s="83">
        <f t="shared" si="1"/>
        <v>0</v>
      </c>
    </row>
    <row r="123" spans="5:5">
      <c r="E123" s="83">
        <f t="shared" si="1"/>
        <v>0</v>
      </c>
    </row>
    <row r="124" spans="5:5">
      <c r="E124" s="83">
        <f t="shared" si="1"/>
        <v>0</v>
      </c>
    </row>
    <row r="125" spans="5:5">
      <c r="E125" s="83">
        <f t="shared" si="1"/>
        <v>0</v>
      </c>
    </row>
    <row r="126" spans="5:5">
      <c r="E126" s="83">
        <f t="shared" si="1"/>
        <v>0</v>
      </c>
    </row>
    <row r="127" spans="5:5">
      <c r="E127" s="83">
        <f t="shared" si="1"/>
        <v>0</v>
      </c>
    </row>
    <row r="128" spans="5:5">
      <c r="E128" s="83">
        <f t="shared" si="1"/>
        <v>0</v>
      </c>
    </row>
    <row r="129" spans="5:5">
      <c r="E129" s="83">
        <f t="shared" si="1"/>
        <v>0</v>
      </c>
    </row>
    <row r="130" spans="5:5">
      <c r="E130" s="83">
        <f t="shared" si="1"/>
        <v>0</v>
      </c>
    </row>
  </sheetData>
  <mergeCells count="1">
    <mergeCell ref="A6:I6"/>
  </mergeCells>
  <hyperlinks>
    <hyperlink ref="I3" location="F!A1" display="&lt;F&gt;"/>
  </hyperlinks>
  <pageMargins left="0.7" right="0.7" top="0.75" bottom="0.75" header="0.3" footer="0.3"/>
  <pageSetup paperSize="9"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view="pageBreakPreview" zoomScale="60" workbookViewId="0">
      <selection activeCell="A19" sqref="A19:C21"/>
    </sheetView>
  </sheetViews>
  <sheetFormatPr baseColWidth="10" defaultRowHeight="16.5"/>
  <cols>
    <col min="1" max="1" width="31.140625" style="42" bestFit="1" customWidth="1"/>
    <col min="2" max="3" width="19.42578125" style="42" bestFit="1" customWidth="1"/>
    <col min="4" max="6" width="11.42578125" style="42"/>
    <col min="7" max="7" width="32.42578125" style="42" customWidth="1"/>
    <col min="8" max="16384" width="11.42578125" style="42"/>
  </cols>
  <sheetData>
    <row r="1" spans="1:8" s="37" customFormat="1" ht="23.25">
      <c r="A1" s="44" t="str">
        <f>+F!A1</f>
        <v>PFOI S.A.</v>
      </c>
      <c r="B1" s="45"/>
      <c r="G1" s="45" t="s">
        <v>114</v>
      </c>
      <c r="H1" s="38" t="s">
        <v>138</v>
      </c>
    </row>
    <row r="2" spans="1:8" s="37" customFormat="1">
      <c r="A2" s="44" t="str">
        <f>+F!A2</f>
        <v>Audit des comptes</v>
      </c>
      <c r="B2" s="45"/>
      <c r="G2" s="45" t="s">
        <v>115</v>
      </c>
      <c r="H2" s="39" t="str">
        <f>+F!G2</f>
        <v>LI</v>
      </c>
    </row>
    <row r="3" spans="1:8" s="37" customFormat="1">
      <c r="A3" s="44" t="str">
        <f>+F!A3</f>
        <v>Exercice clos le 31 juillet 2013</v>
      </c>
      <c r="B3" s="45"/>
      <c r="G3" s="36" t="s">
        <v>121</v>
      </c>
      <c r="H3" s="43" t="s">
        <v>116</v>
      </c>
    </row>
    <row r="4" spans="1:8" s="37" customFormat="1"/>
    <row r="5" spans="1:8" s="37" customFormat="1"/>
    <row r="6" spans="1:8" s="37" customFormat="1" ht="20.25">
      <c r="A6" s="374" t="s">
        <v>137</v>
      </c>
      <c r="B6" s="374"/>
      <c r="C6" s="374"/>
      <c r="D6" s="374"/>
      <c r="E6" s="374"/>
      <c r="F6" s="374"/>
      <c r="G6" s="374"/>
      <c r="H6" s="374"/>
    </row>
    <row r="7" spans="1:8" s="37" customFormat="1"/>
    <row r="8" spans="1:8" s="37" customFormat="1"/>
    <row r="9" spans="1:8">
      <c r="A9" s="167" t="s">
        <v>1166</v>
      </c>
      <c r="B9" s="168">
        <v>2013</v>
      </c>
      <c r="C9" s="168">
        <v>2012</v>
      </c>
    </row>
    <row r="10" spans="1:8">
      <c r="B10" s="85"/>
      <c r="C10" s="85"/>
      <c r="D10" s="85"/>
    </row>
    <row r="11" spans="1:8">
      <c r="A11" s="42" t="s">
        <v>1167</v>
      </c>
      <c r="B11" s="209">
        <f>+'F1'!E9+'F1'!E10+'F1'!E12+'F1'!E17+'F1'!E19+'F1'!E21+'F1'!E25+'F1'!E27+'F1'!E33+'F1'!E70+'F1'!E117+'F1'!E137</f>
        <v>71297850554.809998</v>
      </c>
      <c r="C11" s="209" t="e">
        <f>+'F1'!F9+'F1'!F10+'F1'!F12+'F1'!F17+'F1'!F19+'F1'!F21+'F1'!F25+'F1'!F27+'F1'!F33+'F1'!F70+'F1'!F117+'F1'!F137</f>
        <v>#N/A</v>
      </c>
    </row>
    <row r="12" spans="1:8">
      <c r="A12" s="42" t="s">
        <v>1168</v>
      </c>
      <c r="B12" s="209">
        <f>+'F1'!E11+'F1'!E13+'F1'!E14+'F1'!E15+'F1'!E16+'F1'!E18+'F1'!E20+'F1'!E22+'F1'!E23+'F1'!E24+'F1'!E26+'F1'!E28+'F1'!E29+'F1'!E30+'F1'!E31+'F1'!E32+'F1'!E34+'F1'!E35+'F1'!E36+'F1'!E37+'F1'!E62+'F1'!E63+'F1'!E64+'F1'!E65+'F1'!E66+'F1'!E67+'F1'!E68+'F1'!E69+'F1'!E71+'F1'!E72+'F1'!E73+'F1'!E74+'F1'!E75+'F1'!E76+'F1'!E77+'F1'!E78+'F1'!E79+'F1'!E80+'F1'!E81+'F1'!E82+'F1'!E83+'F1'!E84+'F1'!E85+'F1'!E86+'F1'!E87+'F1'!E88+'F1'!E89+'F1'!E90+'F1'!E91+'F1'!E92+'F1'!E93+'F1'!E94+'F1'!E95+'F1'!E96+'F1'!E97+'F1'!E98+'F1'!E99+'F1'!E100+'F1'!E101+'F1'!E102+'F1'!E103+'F1'!E104+'F1'!E105+'F1'!E106+'F1'!E107+'F1'!E108+'F1'!E109+'F1'!E110+'F1'!E111+'F1'!E112+'F1'!E113+'F1'!E114+'F1'!E115+'F1'!E116+'F1'!E118+'F1'!E119+'F1'!E120+'F1'!E121+'F1'!E122+'F1'!E123+'F1'!E124+'F1'!E125+'F1'!E126+'F1'!E127+'F1'!E128+'F1'!E129+'F1'!E130+'F1'!E131+'F1'!E132+'F1'!E133+'F1'!E134+'F1'!E135+'F1'!E136</f>
        <v>13827240162.160004</v>
      </c>
      <c r="C12" s="209" t="e">
        <f>+'F1'!F11+'F1'!F13+'F1'!F14+'F1'!F15+'F1'!F16+'F1'!F18+'F1'!F20+'F1'!F22+'F1'!F23+'F1'!F24+'F1'!F26+'F1'!F28+'F1'!F29+'F1'!F30+'F1'!F31+'F1'!F32+'F1'!F34+'F1'!F35+'F1'!F36+'F1'!F37+'F1'!F62+'F1'!F63+'F1'!F64+'F1'!F65+'F1'!F66+'F1'!F67+'F1'!F68+'F1'!F69+'F1'!F71+'F1'!F72+'F1'!F73+'F1'!F74+'F1'!F75+'F1'!F76+'F1'!F77+'F1'!F78+'F1'!F79+'F1'!F80+'F1'!F81+'F1'!F82+'F1'!F83+'F1'!F84+'F1'!F85+'F1'!F86+'F1'!F87+'F1'!F88+'F1'!F89+'F1'!F90+'F1'!F91+'F1'!F92+'F1'!F93+'F1'!F94+'F1'!F95+'F1'!F96+'F1'!F97+'F1'!F98+'F1'!F99+'F1'!F100+'F1'!F101+'F1'!F102+'F1'!F103+'F1'!F104+'F1'!F105+'F1'!F106+'F1'!F107+'F1'!F108+'F1'!F109+'F1'!F110+'F1'!F111+'F1'!F112+'F1'!F113+'F1'!F114+'F1'!F115+'F1'!F116+'F1'!F118+'F1'!F119+'F1'!F120+'F1'!F121+'F1'!F122+'F1'!F123+'F1'!F124+'F1'!F125+'F1'!F126+'F1'!F127+'F1'!F128+'F1'!F129+'F1'!F130+'F1'!F131+'F1'!F132+'F1'!F133+'F1'!F134+'F1'!F135+'F1'!F136</f>
        <v>#N/A</v>
      </c>
    </row>
    <row r="13" spans="1:8">
      <c r="A13" s="42" t="s">
        <v>1169</v>
      </c>
      <c r="B13" s="211">
        <f>+B12*1.2+B11</f>
        <v>87890538749.402008</v>
      </c>
      <c r="C13" s="211" t="e">
        <f>+C12*1.2+C11</f>
        <v>#N/A</v>
      </c>
    </row>
    <row r="15" spans="1:8">
      <c r="A15" s="42" t="s">
        <v>1170</v>
      </c>
      <c r="B15" s="210">
        <f>SUM('[5]BAL GEN AR JUILT 2013'!$F$169:$F$198)</f>
        <v>164909324041.35999</v>
      </c>
      <c r="C15" s="210">
        <f>SUM('[6]Balance Ariary 2012'!$F$167:$F$189)</f>
        <v>93005021182.180038</v>
      </c>
    </row>
    <row r="16" spans="1:8">
      <c r="B16" s="212">
        <f>B15/B13</f>
        <v>1.8763034837180583</v>
      </c>
      <c r="C16" s="212" t="e">
        <f>+C15/C13</f>
        <v>#N/A</v>
      </c>
    </row>
    <row r="17" spans="1:3">
      <c r="A17" s="42" t="s">
        <v>1174</v>
      </c>
      <c r="B17" s="212">
        <f>B16*360</f>
        <v>675.46925413850101</v>
      </c>
      <c r="C17" s="212" t="e">
        <f>C16*360</f>
        <v>#N/A</v>
      </c>
    </row>
    <row r="19" spans="1:3">
      <c r="A19" s="208"/>
      <c r="B19" s="208"/>
      <c r="C19" s="208"/>
    </row>
    <row r="20" spans="1:3">
      <c r="A20" s="213" t="s">
        <v>1171</v>
      </c>
      <c r="B20" s="208"/>
      <c r="C20" s="208"/>
    </row>
    <row r="21" spans="1:3">
      <c r="A21" s="208"/>
      <c r="B21" s="208" t="s">
        <v>1172</v>
      </c>
      <c r="C21" s="208" t="s">
        <v>1173</v>
      </c>
    </row>
  </sheetData>
  <mergeCells count="1">
    <mergeCell ref="A6:H6"/>
  </mergeCells>
  <hyperlinks>
    <hyperlink ref="H3" location="F!A1" display="&lt;F&gt;"/>
  </hyperlinks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"/>
  <sheetViews>
    <sheetView topLeftCell="A2" workbookViewId="0">
      <selection activeCell="E9" sqref="E9:G34"/>
    </sheetView>
  </sheetViews>
  <sheetFormatPr baseColWidth="10" defaultRowHeight="16.5"/>
  <cols>
    <col min="1" max="1" width="11.42578125" style="42"/>
    <col min="2" max="2" width="28.28515625" style="42" customWidth="1"/>
    <col min="3" max="4" width="16.42578125" style="42" bestFit="1" customWidth="1"/>
    <col min="5" max="7" width="15.42578125" style="42" bestFit="1" customWidth="1"/>
    <col min="8" max="8" width="32.42578125" style="42" customWidth="1"/>
    <col min="9" max="16384" width="11.42578125" style="42"/>
  </cols>
  <sheetData>
    <row r="1" spans="1:9" s="37" customFormat="1" ht="23.25">
      <c r="A1" s="44" t="str">
        <f>+F!A1</f>
        <v>PFOI S.A.</v>
      </c>
      <c r="B1" s="45"/>
      <c r="C1" s="45"/>
      <c r="H1" s="45" t="s">
        <v>114</v>
      </c>
      <c r="I1" s="38" t="s">
        <v>140</v>
      </c>
    </row>
    <row r="2" spans="1:9" s="37" customFormat="1">
      <c r="A2" s="44" t="str">
        <f>+F!A2</f>
        <v>Audit des comptes</v>
      </c>
      <c r="B2" s="45"/>
      <c r="C2" s="45"/>
      <c r="H2" s="45" t="s">
        <v>115</v>
      </c>
      <c r="I2" s="39" t="str">
        <f>+F!G2</f>
        <v>LI</v>
      </c>
    </row>
    <row r="3" spans="1:9" s="37" customFormat="1">
      <c r="A3" s="44" t="str">
        <f>+F!A3</f>
        <v>Exercice clos le 31 juillet 2013</v>
      </c>
      <c r="B3" s="45"/>
      <c r="C3" s="45"/>
      <c r="H3" s="36" t="s">
        <v>121</v>
      </c>
      <c r="I3" s="43" t="s">
        <v>116</v>
      </c>
    </row>
    <row r="4" spans="1:9" s="37" customFormat="1"/>
    <row r="5" spans="1:9" s="37" customFormat="1"/>
    <row r="6" spans="1:9" s="37" customFormat="1" ht="20.25">
      <c r="A6" s="374" t="s">
        <v>139</v>
      </c>
      <c r="B6" s="374"/>
      <c r="C6" s="374"/>
      <c r="D6" s="374"/>
      <c r="E6" s="374"/>
      <c r="F6" s="374"/>
      <c r="G6" s="374"/>
      <c r="H6" s="374"/>
      <c r="I6" s="374"/>
    </row>
    <row r="7" spans="1:9">
      <c r="A7" s="46"/>
      <c r="B7" s="46"/>
      <c r="C7" s="47"/>
      <c r="D7" s="47"/>
      <c r="E7" s="51"/>
      <c r="F7" s="51"/>
      <c r="G7" s="48"/>
      <c r="H7" s="50"/>
    </row>
    <row r="8" spans="1:9">
      <c r="A8" s="52"/>
      <c r="B8" s="52"/>
      <c r="C8" s="54">
        <v>2013</v>
      </c>
      <c r="D8" s="54">
        <v>2012</v>
      </c>
      <c r="E8" s="54">
        <v>2011</v>
      </c>
      <c r="F8" s="54">
        <v>2010</v>
      </c>
      <c r="G8" s="54">
        <v>2009</v>
      </c>
      <c r="H8" s="50"/>
    </row>
    <row r="9" spans="1:9">
      <c r="A9" s="375" t="s">
        <v>141</v>
      </c>
      <c r="B9" s="375"/>
      <c r="C9" s="214"/>
      <c r="D9" s="214"/>
      <c r="E9" s="303"/>
      <c r="F9" s="303"/>
      <c r="G9" s="303"/>
      <c r="H9" s="50"/>
    </row>
    <row r="10" spans="1:9">
      <c r="A10" s="55"/>
      <c r="B10" s="55"/>
      <c r="C10" s="49"/>
      <c r="D10" s="49"/>
      <c r="E10" s="303"/>
      <c r="F10" s="303"/>
      <c r="G10" s="303"/>
      <c r="H10" s="50"/>
    </row>
    <row r="11" spans="1:9">
      <c r="A11" s="52"/>
      <c r="B11" s="52" t="s">
        <v>142</v>
      </c>
      <c r="C11" s="216"/>
      <c r="D11" s="216"/>
      <c r="E11" s="218"/>
      <c r="F11" s="218"/>
      <c r="G11" s="218"/>
      <c r="H11" s="50"/>
    </row>
    <row r="12" spans="1:9">
      <c r="A12" s="52"/>
      <c r="B12" s="52"/>
      <c r="C12" s="53"/>
      <c r="D12" s="53"/>
      <c r="E12" s="218"/>
      <c r="F12" s="218"/>
      <c r="G12" s="218"/>
      <c r="H12" s="50"/>
    </row>
    <row r="13" spans="1:9">
      <c r="A13" s="375" t="s">
        <v>143</v>
      </c>
      <c r="B13" s="375"/>
      <c r="C13" s="214"/>
      <c r="D13" s="215"/>
      <c r="E13" s="303"/>
      <c r="F13" s="303"/>
      <c r="G13" s="303"/>
      <c r="H13" s="50"/>
    </row>
    <row r="14" spans="1:9">
      <c r="A14" s="52"/>
      <c r="B14" s="52"/>
      <c r="C14" s="53"/>
      <c r="D14" s="53"/>
      <c r="E14" s="218"/>
      <c r="F14" s="218"/>
      <c r="G14" s="218"/>
      <c r="H14" s="50"/>
    </row>
    <row r="15" spans="1:9">
      <c r="A15" s="56" t="s">
        <v>144</v>
      </c>
      <c r="B15" s="52"/>
      <c r="C15" s="216">
        <f>+D15</f>
        <v>0</v>
      </c>
      <c r="D15" s="217">
        <f>+E15</f>
        <v>0</v>
      </c>
      <c r="E15" s="218">
        <f>+F15</f>
        <v>0</v>
      </c>
      <c r="F15" s="218">
        <f>+G15</f>
        <v>0</v>
      </c>
      <c r="G15" s="218"/>
      <c r="H15" s="50"/>
    </row>
    <row r="16" spans="1:9">
      <c r="A16" s="56" t="s">
        <v>145</v>
      </c>
      <c r="B16" s="52"/>
      <c r="C16" s="53"/>
      <c r="D16" s="53"/>
      <c r="E16" s="303"/>
      <c r="F16" s="303"/>
      <c r="G16" s="303"/>
      <c r="H16" s="50"/>
    </row>
    <row r="17" spans="1:8">
      <c r="A17" s="302" t="s">
        <v>146</v>
      </c>
      <c r="B17" s="57" t="s">
        <v>147</v>
      </c>
      <c r="C17" s="219"/>
      <c r="D17" s="219"/>
      <c r="E17" s="218"/>
      <c r="F17" s="218"/>
      <c r="G17" s="218"/>
      <c r="H17" s="50"/>
    </row>
    <row r="18" spans="1:8">
      <c r="A18" s="58"/>
      <c r="B18" s="59"/>
      <c r="C18" s="53"/>
      <c r="D18" s="53"/>
      <c r="E18" s="218"/>
      <c r="F18" s="218"/>
      <c r="G18" s="218"/>
      <c r="H18" s="50"/>
    </row>
    <row r="19" spans="1:8">
      <c r="A19" s="56" t="s">
        <v>148</v>
      </c>
      <c r="B19" s="52"/>
      <c r="C19" s="53"/>
      <c r="D19" s="53"/>
      <c r="E19" s="303"/>
      <c r="F19" s="303"/>
      <c r="G19" s="303"/>
      <c r="H19" s="50"/>
    </row>
    <row r="20" spans="1:8">
      <c r="A20" s="300" t="s">
        <v>149</v>
      </c>
      <c r="B20" s="220" t="s">
        <v>150</v>
      </c>
      <c r="C20" s="216"/>
      <c r="D20" s="216"/>
      <c r="E20" s="218"/>
      <c r="F20" s="218"/>
      <c r="G20" s="218"/>
      <c r="H20" s="50"/>
    </row>
    <row r="21" spans="1:8">
      <c r="A21" s="300" t="s">
        <v>151</v>
      </c>
      <c r="B21" s="220" t="s">
        <v>152</v>
      </c>
      <c r="C21" s="216"/>
      <c r="D21" s="216"/>
      <c r="E21" s="218"/>
      <c r="F21" s="218"/>
      <c r="G21" s="218"/>
      <c r="H21" s="50"/>
    </row>
    <row r="22" spans="1:8">
      <c r="A22" s="300" t="s">
        <v>153</v>
      </c>
      <c r="B22" s="220" t="s">
        <v>154</v>
      </c>
      <c r="C22" s="216"/>
      <c r="D22" s="216"/>
      <c r="E22" s="218"/>
      <c r="F22" s="218"/>
      <c r="G22" s="218"/>
      <c r="H22" s="50"/>
    </row>
    <row r="23" spans="1:8">
      <c r="A23" s="300" t="s">
        <v>155</v>
      </c>
      <c r="B23" s="220" t="s">
        <v>156</v>
      </c>
      <c r="C23" s="216"/>
      <c r="D23" s="216"/>
      <c r="E23" s="218"/>
      <c r="F23" s="218"/>
      <c r="G23" s="218"/>
      <c r="H23" s="50"/>
    </row>
    <row r="24" spans="1:8">
      <c r="A24" s="300" t="s">
        <v>157</v>
      </c>
      <c r="B24" s="220" t="s">
        <v>158</v>
      </c>
      <c r="C24" s="216"/>
      <c r="D24" s="216"/>
      <c r="E24" s="218"/>
      <c r="F24" s="218"/>
      <c r="G24" s="218"/>
      <c r="H24" s="50"/>
    </row>
    <row r="25" spans="1:8">
      <c r="A25" s="300" t="s">
        <v>159</v>
      </c>
      <c r="B25" s="220" t="s">
        <v>160</v>
      </c>
      <c r="C25" s="216"/>
      <c r="D25" s="216"/>
      <c r="E25" s="218"/>
      <c r="F25" s="218"/>
      <c r="G25" s="218"/>
      <c r="H25" s="50"/>
    </row>
    <row r="26" spans="1:8">
      <c r="A26" s="300" t="s">
        <v>161</v>
      </c>
      <c r="B26" s="220" t="s">
        <v>162</v>
      </c>
      <c r="C26" s="216"/>
      <c r="D26" s="216"/>
      <c r="E26" s="218"/>
      <c r="F26" s="218"/>
      <c r="G26" s="218"/>
      <c r="H26" s="50"/>
    </row>
    <row r="27" spans="1:8">
      <c r="A27" s="300">
        <v>608801</v>
      </c>
      <c r="B27" s="220" t="s">
        <v>163</v>
      </c>
      <c r="C27" s="216"/>
      <c r="D27" s="216"/>
      <c r="E27" s="218"/>
      <c r="F27" s="218"/>
      <c r="G27" s="218"/>
      <c r="H27" s="50"/>
    </row>
    <row r="28" spans="1:8">
      <c r="A28" s="301" t="s">
        <v>164</v>
      </c>
      <c r="B28" s="221" t="s">
        <v>165</v>
      </c>
      <c r="C28" s="216"/>
      <c r="D28" s="216"/>
      <c r="E28" s="218"/>
      <c r="F28" s="218"/>
      <c r="G28" s="218"/>
      <c r="H28" s="50"/>
    </row>
    <row r="29" spans="1:8">
      <c r="A29" s="56" t="s">
        <v>166</v>
      </c>
      <c r="B29" s="52"/>
      <c r="C29" s="216"/>
      <c r="D29" s="216"/>
      <c r="E29" s="222"/>
      <c r="F29" s="222"/>
      <c r="G29" s="222"/>
      <c r="H29" s="50"/>
    </row>
    <row r="30" spans="1:8">
      <c r="A30" s="52"/>
      <c r="B30" s="52"/>
      <c r="C30" s="53"/>
      <c r="D30" s="53"/>
      <c r="E30" s="218"/>
      <c r="F30" s="218"/>
      <c r="G30" s="218"/>
      <c r="H30" s="50"/>
    </row>
    <row r="31" spans="1:8">
      <c r="A31" s="376" t="s">
        <v>167</v>
      </c>
      <c r="B31" s="376"/>
      <c r="C31" s="223"/>
      <c r="D31" s="61"/>
      <c r="E31" s="304"/>
      <c r="F31" s="304"/>
      <c r="G31" s="304"/>
      <c r="H31" s="50"/>
    </row>
    <row r="32" spans="1:8">
      <c r="A32" s="55"/>
      <c r="B32" s="55"/>
      <c r="C32" s="49"/>
      <c r="D32" s="49"/>
      <c r="E32" s="303"/>
      <c r="F32" s="303"/>
      <c r="G32" s="303"/>
      <c r="H32" s="50"/>
    </row>
    <row r="33" spans="1:8">
      <c r="A33" s="376" t="s">
        <v>168</v>
      </c>
      <c r="B33" s="376"/>
      <c r="C33" s="224"/>
      <c r="D33" s="62"/>
      <c r="E33" s="305"/>
      <c r="F33" s="305"/>
      <c r="G33" s="305"/>
      <c r="H33" s="50"/>
    </row>
    <row r="34" spans="1:8">
      <c r="A34" s="63" t="s">
        <v>169</v>
      </c>
      <c r="B34" s="60"/>
      <c r="C34" s="224"/>
      <c r="D34" s="62"/>
      <c r="E34" s="305"/>
      <c r="F34" s="305"/>
      <c r="G34" s="305"/>
      <c r="H34" s="50"/>
    </row>
    <row r="35" spans="1:8">
      <c r="A35" s="50"/>
      <c r="B35" s="50"/>
      <c r="C35" s="50"/>
      <c r="D35" s="50"/>
      <c r="E35" s="50"/>
      <c r="F35" s="50"/>
      <c r="G35" s="50"/>
      <c r="H35" s="50"/>
    </row>
  </sheetData>
  <protectedRanges>
    <protectedRange password="C6CE" sqref="A1:A3" name="Plage1"/>
  </protectedRanges>
  <mergeCells count="5">
    <mergeCell ref="A6:I6"/>
    <mergeCell ref="A9:B9"/>
    <mergeCell ref="A13:B13"/>
    <mergeCell ref="A31:B31"/>
    <mergeCell ref="A33:B33"/>
  </mergeCells>
  <hyperlinks>
    <hyperlink ref="I3" location="F!A1" display="&lt;F&g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16"/>
  <sheetViews>
    <sheetView view="pageBreakPreview" zoomScale="60" workbookViewId="0">
      <selection activeCell="I9" sqref="A9:I9"/>
    </sheetView>
  </sheetViews>
  <sheetFormatPr baseColWidth="10" defaultRowHeight="16.5"/>
  <cols>
    <col min="1" max="1" width="11.42578125" style="42"/>
    <col min="2" max="2" width="42.85546875" style="42" bestFit="1" customWidth="1"/>
    <col min="3" max="3" width="19.42578125" style="42" customWidth="1"/>
    <col min="4" max="4" width="19.140625" style="42" bestFit="1" customWidth="1"/>
    <col min="5" max="5" width="21" style="42" customWidth="1"/>
    <col min="6" max="6" width="18.42578125" style="42" bestFit="1" customWidth="1"/>
    <col min="7" max="7" width="31.42578125" style="42" customWidth="1"/>
    <col min="8" max="8" width="18.42578125" style="42" customWidth="1"/>
    <col min="9" max="9" width="27.85546875" style="42" customWidth="1"/>
    <col min="10" max="16384" width="11.42578125" style="42"/>
  </cols>
  <sheetData>
    <row r="1" spans="1:9" s="37" customFormat="1" ht="23.25">
      <c r="A1" s="44" t="str">
        <f>+F!A1</f>
        <v>PFOI S.A.</v>
      </c>
      <c r="B1" s="45"/>
      <c r="C1" s="65"/>
      <c r="H1" s="45" t="s">
        <v>114</v>
      </c>
      <c r="I1" s="38" t="s">
        <v>170</v>
      </c>
    </row>
    <row r="2" spans="1:9" s="37" customFormat="1">
      <c r="A2" s="44" t="str">
        <f>+F!A2</f>
        <v>Audit des comptes</v>
      </c>
      <c r="B2" s="45"/>
      <c r="C2" s="65"/>
      <c r="H2" s="45" t="s">
        <v>115</v>
      </c>
      <c r="I2" s="39" t="str">
        <f>+F!G2</f>
        <v>LI</v>
      </c>
    </row>
    <row r="3" spans="1:9" s="37" customFormat="1">
      <c r="A3" s="44" t="str">
        <f>+F!A3</f>
        <v>Exercice clos le 31 juillet 2013</v>
      </c>
      <c r="B3" s="45"/>
      <c r="C3" s="65"/>
      <c r="H3" s="36" t="s">
        <v>121</v>
      </c>
      <c r="I3" s="43" t="s">
        <v>116</v>
      </c>
    </row>
    <row r="4" spans="1:9" s="37" customFormat="1"/>
    <row r="5" spans="1:9" s="37" customFormat="1"/>
    <row r="6" spans="1:9" s="37" customFormat="1" ht="20.25">
      <c r="A6" s="374" t="s">
        <v>171</v>
      </c>
      <c r="B6" s="374"/>
      <c r="C6" s="374"/>
      <c r="D6" s="374"/>
      <c r="E6" s="374"/>
      <c r="F6" s="374"/>
      <c r="G6" s="374"/>
      <c r="H6" s="374"/>
      <c r="I6" s="374"/>
    </row>
    <row r="7" spans="1:9" s="37" customFormat="1"/>
    <row r="8" spans="1:9" s="37" customFormat="1"/>
    <row r="9" spans="1:9" s="64" customFormat="1" ht="45">
      <c r="A9" s="91" t="s">
        <v>172</v>
      </c>
      <c r="B9" s="91" t="s">
        <v>173</v>
      </c>
      <c r="C9" s="91" t="s">
        <v>174</v>
      </c>
      <c r="D9" s="91" t="s">
        <v>175</v>
      </c>
      <c r="E9" s="91" t="s">
        <v>176</v>
      </c>
      <c r="F9" s="91" t="s">
        <v>177</v>
      </c>
      <c r="G9" s="91" t="s">
        <v>179</v>
      </c>
      <c r="H9" s="91" t="s">
        <v>178</v>
      </c>
      <c r="I9" s="91" t="s">
        <v>179</v>
      </c>
    </row>
    <row r="10" spans="1:9">
      <c r="A10" s="225">
        <v>4010</v>
      </c>
      <c r="B10" s="225" t="s">
        <v>367</v>
      </c>
      <c r="C10" s="226">
        <v>-2860524086.6900001</v>
      </c>
      <c r="D10" s="227">
        <f>C10</f>
        <v>-2860524086.6900001</v>
      </c>
      <c r="E10" s="227">
        <f>C10</f>
        <v>-2860524086.6900001</v>
      </c>
      <c r="F10" s="230">
        <f>C10-D10</f>
        <v>0</v>
      </c>
      <c r="G10" s="232"/>
      <c r="H10" s="231">
        <f>C10-E10</f>
        <v>0</v>
      </c>
      <c r="I10" s="232"/>
    </row>
    <row r="11" spans="1:9">
      <c r="A11" s="225">
        <v>4015</v>
      </c>
      <c r="B11" s="225" t="s">
        <v>368</v>
      </c>
      <c r="C11" s="226">
        <v>-155807311589.92001</v>
      </c>
      <c r="D11" s="227">
        <f t="shared" ref="D11:D12" si="0">C11</f>
        <v>-155807311589.92001</v>
      </c>
      <c r="E11" s="227">
        <f>C11</f>
        <v>-155807311589.92001</v>
      </c>
      <c r="F11" s="230">
        <f t="shared" ref="F11:F39" si="1">C11-D11</f>
        <v>0</v>
      </c>
      <c r="G11" s="232"/>
      <c r="H11" s="231">
        <f t="shared" ref="H11:H39" si="2">C11-E11</f>
        <v>0</v>
      </c>
      <c r="I11" s="232"/>
    </row>
    <row r="12" spans="1:9">
      <c r="A12" s="225">
        <v>4019</v>
      </c>
      <c r="B12" s="225" t="s">
        <v>369</v>
      </c>
      <c r="C12" s="226">
        <v>-3466130592.5599999</v>
      </c>
      <c r="D12" s="227">
        <f t="shared" si="0"/>
        <v>-3466130592.5599999</v>
      </c>
      <c r="E12" s="227">
        <f>C12</f>
        <v>-3466130592.5599999</v>
      </c>
      <c r="F12" s="230">
        <f t="shared" si="1"/>
        <v>0</v>
      </c>
      <c r="G12" s="232"/>
      <c r="H12" s="231">
        <f t="shared" si="2"/>
        <v>0</v>
      </c>
      <c r="I12" s="232"/>
    </row>
    <row r="13" spans="1:9">
      <c r="A13" s="225">
        <v>403020</v>
      </c>
      <c r="B13" s="225" t="s">
        <v>370</v>
      </c>
      <c r="C13" s="226"/>
      <c r="D13" s="228"/>
      <c r="E13" s="229"/>
      <c r="F13" s="230"/>
      <c r="G13" s="232"/>
      <c r="H13" s="231"/>
      <c r="I13" s="232"/>
    </row>
    <row r="14" spans="1:9">
      <c r="A14" s="225">
        <v>403089</v>
      </c>
      <c r="B14" s="225" t="s">
        <v>371</v>
      </c>
      <c r="C14" s="226">
        <v>-169871567.52000001</v>
      </c>
      <c r="D14" s="227">
        <f>C14</f>
        <v>-169871567.52000001</v>
      </c>
      <c r="E14" s="229" t="s">
        <v>120</v>
      </c>
      <c r="F14" s="230">
        <f t="shared" si="1"/>
        <v>0</v>
      </c>
      <c r="G14" s="232"/>
      <c r="H14" s="231" t="e">
        <f t="shared" si="2"/>
        <v>#VALUE!</v>
      </c>
      <c r="I14" s="232"/>
    </row>
    <row r="15" spans="1:9">
      <c r="A15" s="225">
        <v>403100</v>
      </c>
      <c r="B15" s="225" t="s">
        <v>372</v>
      </c>
      <c r="C15" s="226">
        <v>-136519276</v>
      </c>
      <c r="D15" s="227">
        <f t="shared" ref="D15:D19" si="3">C15</f>
        <v>-136519276</v>
      </c>
      <c r="E15" s="229" t="s">
        <v>120</v>
      </c>
      <c r="F15" s="230">
        <f t="shared" si="1"/>
        <v>0</v>
      </c>
      <c r="G15" s="232"/>
      <c r="H15" s="231" t="e">
        <f t="shared" si="2"/>
        <v>#VALUE!</v>
      </c>
      <c r="I15" s="232"/>
    </row>
    <row r="16" spans="1:9">
      <c r="A16" s="225">
        <v>403101</v>
      </c>
      <c r="B16" s="225" t="s">
        <v>373</v>
      </c>
      <c r="C16" s="226">
        <v>-859790799.88999999</v>
      </c>
      <c r="D16" s="227">
        <f t="shared" si="3"/>
        <v>-859790799.88999999</v>
      </c>
      <c r="E16" s="229" t="s">
        <v>120</v>
      </c>
      <c r="F16" s="230">
        <f t="shared" si="1"/>
        <v>0</v>
      </c>
      <c r="G16" s="232"/>
      <c r="H16" s="231" t="e">
        <f t="shared" si="2"/>
        <v>#VALUE!</v>
      </c>
      <c r="I16" s="232"/>
    </row>
    <row r="17" spans="1:9">
      <c r="A17" s="225">
        <v>403191</v>
      </c>
      <c r="B17" s="225" t="s">
        <v>374</v>
      </c>
      <c r="C17" s="226">
        <v>-186847968</v>
      </c>
      <c r="D17" s="227">
        <f t="shared" si="3"/>
        <v>-186847968</v>
      </c>
      <c r="E17" s="229" t="s">
        <v>120</v>
      </c>
      <c r="F17" s="230">
        <f t="shared" si="1"/>
        <v>0</v>
      </c>
      <c r="G17" s="232"/>
      <c r="H17" s="231" t="e">
        <f t="shared" si="2"/>
        <v>#VALUE!</v>
      </c>
      <c r="I17" s="232"/>
    </row>
    <row r="18" spans="1:9">
      <c r="A18" s="225">
        <v>403247</v>
      </c>
      <c r="B18" s="225" t="s">
        <v>375</v>
      </c>
      <c r="C18" s="226">
        <v>-162067200</v>
      </c>
      <c r="D18" s="227">
        <f t="shared" si="3"/>
        <v>-162067200</v>
      </c>
      <c r="E18" s="229" t="s">
        <v>120</v>
      </c>
      <c r="F18" s="230">
        <f t="shared" si="1"/>
        <v>0</v>
      </c>
      <c r="G18" s="232"/>
      <c r="H18" s="231" t="e">
        <f t="shared" si="2"/>
        <v>#VALUE!</v>
      </c>
      <c r="I18" s="232"/>
    </row>
    <row r="19" spans="1:9">
      <c r="A19" s="225">
        <v>408000</v>
      </c>
      <c r="B19" s="225" t="s">
        <v>376</v>
      </c>
      <c r="C19" s="226">
        <v>-162036114.47999999</v>
      </c>
      <c r="D19" s="227">
        <f t="shared" si="3"/>
        <v>-162036114.47999999</v>
      </c>
      <c r="E19" s="229" t="s">
        <v>120</v>
      </c>
      <c r="F19" s="230">
        <f t="shared" si="1"/>
        <v>0</v>
      </c>
      <c r="G19" s="232"/>
      <c r="H19" s="231" t="e">
        <f t="shared" si="2"/>
        <v>#VALUE!</v>
      </c>
      <c r="I19" s="232"/>
    </row>
    <row r="20" spans="1:9">
      <c r="A20" s="225">
        <v>408010</v>
      </c>
      <c r="B20" s="225" t="s">
        <v>377</v>
      </c>
      <c r="C20" s="226"/>
      <c r="D20" s="228"/>
      <c r="E20" s="229"/>
      <c r="F20" s="230"/>
      <c r="G20" s="232"/>
      <c r="H20" s="231"/>
      <c r="I20" s="232"/>
    </row>
    <row r="21" spans="1:9">
      <c r="A21" s="225">
        <v>408020</v>
      </c>
      <c r="B21" s="225" t="s">
        <v>378</v>
      </c>
      <c r="C21" s="226">
        <v>-15410000</v>
      </c>
      <c r="D21" s="227">
        <f>C21</f>
        <v>-15410000</v>
      </c>
      <c r="E21" s="229" t="s">
        <v>120</v>
      </c>
      <c r="F21" s="230">
        <f t="shared" si="1"/>
        <v>0</v>
      </c>
      <c r="G21" s="232"/>
      <c r="H21" s="231" t="e">
        <f t="shared" si="2"/>
        <v>#VALUE!</v>
      </c>
      <c r="I21" s="232"/>
    </row>
    <row r="22" spans="1:9">
      <c r="A22" s="225">
        <v>408030</v>
      </c>
      <c r="B22" s="225" t="s">
        <v>379</v>
      </c>
      <c r="C22" s="226"/>
      <c r="D22" s="228"/>
      <c r="E22" s="229"/>
      <c r="F22" s="230"/>
      <c r="G22" s="232"/>
      <c r="H22" s="231"/>
      <c r="I22" s="232"/>
    </row>
    <row r="23" spans="1:9">
      <c r="A23" s="225">
        <v>408040</v>
      </c>
      <c r="B23" s="225" t="s">
        <v>380</v>
      </c>
      <c r="C23" s="226"/>
      <c r="D23" s="228"/>
      <c r="E23" s="229"/>
      <c r="F23" s="230"/>
      <c r="G23" s="232"/>
      <c r="H23" s="231"/>
      <c r="I23" s="232"/>
    </row>
    <row r="24" spans="1:9">
      <c r="A24" s="225">
        <v>408100</v>
      </c>
      <c r="B24" s="225" t="s">
        <v>381</v>
      </c>
      <c r="C24" s="226">
        <v>-139292647.16</v>
      </c>
      <c r="D24" s="227">
        <f>C24</f>
        <v>-139292647.16</v>
      </c>
      <c r="E24" s="229" t="s">
        <v>120</v>
      </c>
      <c r="F24" s="230">
        <f t="shared" si="1"/>
        <v>0</v>
      </c>
      <c r="G24" s="232"/>
      <c r="H24" s="231" t="e">
        <f t="shared" si="2"/>
        <v>#VALUE!</v>
      </c>
      <c r="I24" s="232"/>
    </row>
    <row r="25" spans="1:9">
      <c r="A25" s="225">
        <v>408110</v>
      </c>
      <c r="B25" s="225" t="s">
        <v>382</v>
      </c>
      <c r="C25" s="226">
        <v>-2634660.15</v>
      </c>
      <c r="D25" s="227">
        <f>C25</f>
        <v>-2634660.15</v>
      </c>
      <c r="E25" s="229" t="s">
        <v>120</v>
      </c>
      <c r="F25" s="230">
        <f t="shared" si="1"/>
        <v>0</v>
      </c>
      <c r="G25" s="232"/>
      <c r="H25" s="231" t="e">
        <f t="shared" si="2"/>
        <v>#VALUE!</v>
      </c>
      <c r="I25" s="232"/>
    </row>
    <row r="26" spans="1:9">
      <c r="A26" s="225">
        <v>408115</v>
      </c>
      <c r="B26" s="225" t="s">
        <v>383</v>
      </c>
      <c r="C26" s="226"/>
      <c r="D26" s="228"/>
      <c r="E26" s="229"/>
      <c r="F26" s="230"/>
      <c r="G26" s="232"/>
      <c r="H26" s="231"/>
      <c r="I26" s="232"/>
    </row>
    <row r="27" spans="1:9">
      <c r="A27" s="225">
        <v>408130</v>
      </c>
      <c r="B27" s="225" t="s">
        <v>384</v>
      </c>
      <c r="C27" s="226">
        <v>-30000000</v>
      </c>
      <c r="D27" s="227">
        <f>C27</f>
        <v>-30000000</v>
      </c>
      <c r="E27" s="229" t="s">
        <v>120</v>
      </c>
      <c r="F27" s="230">
        <f t="shared" si="1"/>
        <v>0</v>
      </c>
      <c r="G27" s="232"/>
      <c r="H27" s="231" t="e">
        <f t="shared" si="2"/>
        <v>#VALUE!</v>
      </c>
      <c r="I27" s="232"/>
    </row>
    <row r="28" spans="1:9">
      <c r="A28" s="225">
        <v>408300</v>
      </c>
      <c r="B28" s="225" t="s">
        <v>385</v>
      </c>
      <c r="C28" s="226">
        <v>-24615333</v>
      </c>
      <c r="D28" s="227">
        <f t="shared" ref="D28:D39" si="4">C28</f>
        <v>-24615333</v>
      </c>
      <c r="E28" s="229" t="s">
        <v>120</v>
      </c>
      <c r="F28" s="230">
        <f t="shared" si="1"/>
        <v>0</v>
      </c>
      <c r="G28" s="232"/>
      <c r="H28" s="231" t="e">
        <f t="shared" si="2"/>
        <v>#VALUE!</v>
      </c>
      <c r="I28" s="232"/>
    </row>
    <row r="29" spans="1:9">
      <c r="A29" s="225">
        <v>408310</v>
      </c>
      <c r="B29" s="225" t="s">
        <v>386</v>
      </c>
      <c r="C29" s="226">
        <v>-9333331</v>
      </c>
      <c r="D29" s="227">
        <f t="shared" si="4"/>
        <v>-9333331</v>
      </c>
      <c r="E29" s="229" t="s">
        <v>120</v>
      </c>
      <c r="F29" s="230">
        <f t="shared" si="1"/>
        <v>0</v>
      </c>
      <c r="G29" s="232"/>
      <c r="H29" s="231" t="e">
        <f t="shared" si="2"/>
        <v>#VALUE!</v>
      </c>
      <c r="I29" s="232"/>
    </row>
    <row r="30" spans="1:9">
      <c r="A30" s="225">
        <v>408350</v>
      </c>
      <c r="B30" s="225" t="s">
        <v>387</v>
      </c>
      <c r="C30" s="226">
        <v>-5903345</v>
      </c>
      <c r="D30" s="227">
        <f t="shared" si="4"/>
        <v>-5903345</v>
      </c>
      <c r="E30" s="229" t="s">
        <v>120</v>
      </c>
      <c r="F30" s="230">
        <f t="shared" si="1"/>
        <v>0</v>
      </c>
      <c r="G30" s="232"/>
      <c r="H30" s="231" t="e">
        <f t="shared" si="2"/>
        <v>#VALUE!</v>
      </c>
      <c r="I30" s="232"/>
    </row>
    <row r="31" spans="1:9">
      <c r="A31" s="225">
        <v>408360</v>
      </c>
      <c r="B31" s="225" t="s">
        <v>388</v>
      </c>
      <c r="C31" s="226">
        <v>-4600000</v>
      </c>
      <c r="D31" s="227">
        <f t="shared" si="4"/>
        <v>-4600000</v>
      </c>
      <c r="E31" s="229" t="s">
        <v>120</v>
      </c>
      <c r="F31" s="230">
        <f t="shared" si="1"/>
        <v>0</v>
      </c>
      <c r="G31" s="232"/>
      <c r="H31" s="231" t="e">
        <f t="shared" si="2"/>
        <v>#VALUE!</v>
      </c>
      <c r="I31" s="232"/>
    </row>
    <row r="32" spans="1:9">
      <c r="A32" s="225">
        <v>408370</v>
      </c>
      <c r="B32" s="225" t="s">
        <v>389</v>
      </c>
      <c r="C32" s="226">
        <v>-446234100</v>
      </c>
      <c r="D32" s="227">
        <f t="shared" si="4"/>
        <v>-446234100</v>
      </c>
      <c r="E32" s="229" t="s">
        <v>120</v>
      </c>
      <c r="F32" s="230">
        <f t="shared" si="1"/>
        <v>0</v>
      </c>
      <c r="G32" s="232"/>
      <c r="H32" s="231" t="e">
        <f t="shared" si="2"/>
        <v>#VALUE!</v>
      </c>
      <c r="I32" s="232"/>
    </row>
    <row r="33" spans="1:9">
      <c r="A33" s="225">
        <v>408400</v>
      </c>
      <c r="B33" s="225" t="s">
        <v>390</v>
      </c>
      <c r="C33" s="226">
        <v>-20396750.449999999</v>
      </c>
      <c r="D33" s="227">
        <f t="shared" si="4"/>
        <v>-20396750.449999999</v>
      </c>
      <c r="E33" s="229" t="s">
        <v>120</v>
      </c>
      <c r="F33" s="230">
        <f t="shared" si="1"/>
        <v>0</v>
      </c>
      <c r="G33" s="232"/>
      <c r="H33" s="231" t="e">
        <f t="shared" si="2"/>
        <v>#VALUE!</v>
      </c>
      <c r="I33" s="232"/>
    </row>
    <row r="34" spans="1:9">
      <c r="A34" s="225">
        <v>408601</v>
      </c>
      <c r="B34" s="225" t="s">
        <v>391</v>
      </c>
      <c r="C34" s="226">
        <v>-94821130.859999999</v>
      </c>
      <c r="D34" s="227">
        <f t="shared" si="4"/>
        <v>-94821130.859999999</v>
      </c>
      <c r="E34" s="229" t="s">
        <v>120</v>
      </c>
      <c r="F34" s="230">
        <f t="shared" si="1"/>
        <v>0</v>
      </c>
      <c r="G34" s="232"/>
      <c r="H34" s="231" t="e">
        <f t="shared" si="2"/>
        <v>#VALUE!</v>
      </c>
      <c r="I34" s="232"/>
    </row>
    <row r="35" spans="1:9">
      <c r="A35" s="225">
        <v>408630</v>
      </c>
      <c r="B35" s="225" t="s">
        <v>392</v>
      </c>
      <c r="C35" s="226">
        <v>-304983548.68000001</v>
      </c>
      <c r="D35" s="227">
        <f t="shared" si="4"/>
        <v>-304983548.68000001</v>
      </c>
      <c r="E35" s="229" t="s">
        <v>120</v>
      </c>
      <c r="F35" s="230">
        <f t="shared" si="1"/>
        <v>0</v>
      </c>
      <c r="G35" s="232"/>
      <c r="H35" s="231" t="e">
        <f t="shared" si="2"/>
        <v>#VALUE!</v>
      </c>
      <c r="I35" s="232"/>
    </row>
    <row r="36" spans="1:9">
      <c r="A36" s="225">
        <v>4090</v>
      </c>
      <c r="B36" s="225" t="s">
        <v>393</v>
      </c>
      <c r="C36" s="226">
        <v>360265422.17000002</v>
      </c>
      <c r="D36" s="227">
        <f t="shared" si="4"/>
        <v>360265422.17000002</v>
      </c>
      <c r="E36" s="227">
        <f>C36</f>
        <v>360265422.17000002</v>
      </c>
      <c r="F36" s="230">
        <f t="shared" si="1"/>
        <v>0</v>
      </c>
      <c r="G36" s="232"/>
      <c r="H36" s="231">
        <f t="shared" si="2"/>
        <v>0</v>
      </c>
      <c r="I36" s="232"/>
    </row>
    <row r="37" spans="1:9">
      <c r="A37" s="225">
        <v>409600</v>
      </c>
      <c r="B37" s="225" t="s">
        <v>394</v>
      </c>
      <c r="C37" s="226">
        <v>33194176.899999999</v>
      </c>
      <c r="D37" s="227">
        <f t="shared" si="4"/>
        <v>33194176.899999999</v>
      </c>
      <c r="E37" s="229" t="s">
        <v>120</v>
      </c>
      <c r="F37" s="230">
        <f t="shared" si="1"/>
        <v>0</v>
      </c>
      <c r="G37" s="232"/>
      <c r="H37" s="231" t="e">
        <f t="shared" si="2"/>
        <v>#VALUE!</v>
      </c>
      <c r="I37" s="232"/>
    </row>
    <row r="38" spans="1:9">
      <c r="A38" s="225">
        <v>409610</v>
      </c>
      <c r="B38" s="225" t="s">
        <v>395</v>
      </c>
      <c r="C38" s="226">
        <v>3560000</v>
      </c>
      <c r="D38" s="227">
        <f t="shared" si="4"/>
        <v>3560000</v>
      </c>
      <c r="E38" s="229" t="s">
        <v>120</v>
      </c>
      <c r="F38" s="230">
        <f t="shared" si="1"/>
        <v>0</v>
      </c>
      <c r="G38" s="232"/>
      <c r="H38" s="231" t="e">
        <f t="shared" si="2"/>
        <v>#VALUE!</v>
      </c>
      <c r="I38" s="232"/>
    </row>
    <row r="39" spans="1:9">
      <c r="A39" s="225">
        <v>4099</v>
      </c>
      <c r="B39" s="225" t="s">
        <v>396</v>
      </c>
      <c r="C39" s="226">
        <v>600000</v>
      </c>
      <c r="D39" s="227">
        <f t="shared" si="4"/>
        <v>600000</v>
      </c>
      <c r="E39" s="227">
        <f>C39</f>
        <v>600000</v>
      </c>
      <c r="F39" s="230">
        <f t="shared" si="1"/>
        <v>0</v>
      </c>
      <c r="G39" s="232"/>
      <c r="H39" s="231">
        <f t="shared" si="2"/>
        <v>0</v>
      </c>
      <c r="I39" s="232"/>
    </row>
    <row r="41" spans="1:9">
      <c r="A41" s="84" t="s">
        <v>1138</v>
      </c>
    </row>
    <row r="42" spans="1:9" s="90" customFormat="1" ht="13.5"/>
    <row r="43" spans="1:9" s="90" customFormat="1" ht="15">
      <c r="A43" s="377" t="s">
        <v>1040</v>
      </c>
      <c r="B43" s="377"/>
      <c r="C43" s="377"/>
      <c r="D43" s="94"/>
      <c r="E43" s="94"/>
      <c r="F43" s="94"/>
    </row>
    <row r="44" spans="1:9" s="90" customFormat="1" ht="15">
      <c r="A44" s="95" t="s">
        <v>181</v>
      </c>
      <c r="B44" s="95" t="s">
        <v>123</v>
      </c>
      <c r="C44" s="96" t="s">
        <v>124</v>
      </c>
      <c r="D44" s="96" t="s">
        <v>125</v>
      </c>
      <c r="E44" s="96" t="s">
        <v>187</v>
      </c>
      <c r="F44" s="96" t="s">
        <v>633</v>
      </c>
    </row>
    <row r="45" spans="1:9" s="90" customFormat="1" ht="13.5">
      <c r="A45" s="97"/>
      <c r="B45" s="97"/>
      <c r="C45" s="98"/>
      <c r="D45" s="98"/>
      <c r="E45" s="237"/>
      <c r="F45" s="237"/>
    </row>
    <row r="46" spans="1:9" s="90" customFormat="1" ht="13.5">
      <c r="A46" s="88"/>
      <c r="B46" s="88"/>
      <c r="C46" s="89"/>
      <c r="D46" s="89"/>
      <c r="E46" s="238"/>
      <c r="F46" s="238"/>
    </row>
    <row r="47" spans="1:9" s="90" customFormat="1" ht="13.5">
      <c r="A47" s="233" t="s">
        <v>634</v>
      </c>
      <c r="B47" s="233" t="s">
        <v>635</v>
      </c>
      <c r="C47" s="234">
        <v>32266228.940000001</v>
      </c>
      <c r="D47" s="234">
        <v>46321848.200000003</v>
      </c>
      <c r="E47" s="238"/>
      <c r="F47" s="238">
        <v>14055619.26</v>
      </c>
    </row>
    <row r="48" spans="1:9" s="90" customFormat="1" ht="13.5">
      <c r="A48" s="233" t="s">
        <v>636</v>
      </c>
      <c r="B48" s="233" t="s">
        <v>637</v>
      </c>
      <c r="C48" s="234">
        <v>52006.62</v>
      </c>
      <c r="D48" s="234">
        <v>17015476.960000001</v>
      </c>
      <c r="E48" s="238"/>
      <c r="F48" s="238">
        <v>16963470.34</v>
      </c>
    </row>
    <row r="49" spans="1:6" s="90" customFormat="1" ht="13.5">
      <c r="A49" s="233" t="s">
        <v>638</v>
      </c>
      <c r="B49" s="233" t="s">
        <v>639</v>
      </c>
      <c r="C49" s="234">
        <v>71866870.760000005</v>
      </c>
      <c r="D49" s="234">
        <v>71866870.760000005</v>
      </c>
      <c r="E49" s="238"/>
      <c r="F49" s="238"/>
    </row>
    <row r="50" spans="1:6" s="90" customFormat="1" ht="13.5">
      <c r="A50" s="233" t="s">
        <v>640</v>
      </c>
      <c r="B50" s="233" t="s">
        <v>641</v>
      </c>
      <c r="C50" s="234">
        <v>8980304.1799999997</v>
      </c>
      <c r="D50" s="234">
        <v>8980304.1799999997</v>
      </c>
      <c r="E50" s="238"/>
      <c r="F50" s="238"/>
    </row>
    <row r="51" spans="1:6" s="90" customFormat="1" ht="13.5">
      <c r="A51" s="233" t="s">
        <v>642</v>
      </c>
      <c r="B51" s="233" t="s">
        <v>643</v>
      </c>
      <c r="C51" s="234">
        <v>14495622.4</v>
      </c>
      <c r="D51" s="234">
        <v>14495622.4</v>
      </c>
      <c r="E51" s="238"/>
      <c r="F51" s="238"/>
    </row>
    <row r="52" spans="1:6" s="90" customFormat="1" ht="13.5">
      <c r="A52" s="233" t="s">
        <v>644</v>
      </c>
      <c r="B52" s="233" t="s">
        <v>645</v>
      </c>
      <c r="C52" s="234">
        <v>34136116.869999997</v>
      </c>
      <c r="D52" s="234">
        <v>34668807.719999999</v>
      </c>
      <c r="E52" s="238"/>
      <c r="F52" s="238">
        <v>532690.85</v>
      </c>
    </row>
    <row r="53" spans="1:6" s="90" customFormat="1" ht="13.5">
      <c r="A53" s="233" t="s">
        <v>646</v>
      </c>
      <c r="B53" s="233" t="s">
        <v>647</v>
      </c>
      <c r="C53" s="234">
        <v>1695131.81</v>
      </c>
      <c r="D53" s="234">
        <v>1695131.81</v>
      </c>
      <c r="E53" s="238"/>
      <c r="F53" s="238"/>
    </row>
    <row r="54" spans="1:6" s="90" customFormat="1" ht="13.5">
      <c r="A54" s="233" t="s">
        <v>648</v>
      </c>
      <c r="B54" s="233" t="s">
        <v>649</v>
      </c>
      <c r="C54" s="234">
        <v>3160776.7</v>
      </c>
      <c r="D54" s="234">
        <v>3160776.7</v>
      </c>
      <c r="E54" s="238"/>
      <c r="F54" s="238"/>
    </row>
    <row r="55" spans="1:6" s="90" customFormat="1" ht="13.5">
      <c r="A55" s="233" t="s">
        <v>650</v>
      </c>
      <c r="B55" s="233" t="s">
        <v>651</v>
      </c>
      <c r="C55" s="234">
        <v>11387.82</v>
      </c>
      <c r="D55" s="234">
        <v>282514.53999999998</v>
      </c>
      <c r="E55" s="238"/>
      <c r="F55" s="238">
        <v>271126.71999999997</v>
      </c>
    </row>
    <row r="56" spans="1:6" s="90" customFormat="1" ht="13.5">
      <c r="A56" s="233" t="s">
        <v>652</v>
      </c>
      <c r="B56" s="233" t="s">
        <v>653</v>
      </c>
      <c r="C56" s="234">
        <v>5380117.0300000003</v>
      </c>
      <c r="D56" s="234">
        <v>14016619.380000001</v>
      </c>
      <c r="E56" s="238"/>
      <c r="F56" s="238">
        <v>8636502.3499999996</v>
      </c>
    </row>
    <row r="57" spans="1:6" s="90" customFormat="1" ht="13.5">
      <c r="A57" s="233" t="s">
        <v>654</v>
      </c>
      <c r="B57" s="233" t="s">
        <v>655</v>
      </c>
      <c r="C57" s="234">
        <v>10274826.560000001</v>
      </c>
      <c r="D57" s="234">
        <v>10274826.560000001</v>
      </c>
      <c r="E57" s="238"/>
      <c r="F57" s="238"/>
    </row>
    <row r="58" spans="1:6" s="90" customFormat="1" ht="13.5">
      <c r="A58" s="233" t="s">
        <v>656</v>
      </c>
      <c r="B58" s="233" t="s">
        <v>657</v>
      </c>
      <c r="C58" s="234">
        <v>338003960.02999997</v>
      </c>
      <c r="D58" s="234">
        <v>337470112.80000001</v>
      </c>
      <c r="E58" s="238">
        <v>533847.23</v>
      </c>
      <c r="F58" s="238"/>
    </row>
    <row r="59" spans="1:6" s="90" customFormat="1" ht="13.5">
      <c r="A59" s="233" t="s">
        <v>658</v>
      </c>
      <c r="B59" s="233" t="s">
        <v>659</v>
      </c>
      <c r="C59" s="234">
        <v>9645139.4800000004</v>
      </c>
      <c r="D59" s="234">
        <v>9645139.4800000004</v>
      </c>
      <c r="E59" s="238"/>
      <c r="F59" s="238"/>
    </row>
    <row r="60" spans="1:6" s="90" customFormat="1" ht="13.5">
      <c r="A60" s="233" t="s">
        <v>660</v>
      </c>
      <c r="B60" s="233" t="s">
        <v>661</v>
      </c>
      <c r="C60" s="234">
        <v>9628804.9800000004</v>
      </c>
      <c r="D60" s="234">
        <v>10852222.109999999</v>
      </c>
      <c r="E60" s="238"/>
      <c r="F60" s="238">
        <v>1223417.1299999999</v>
      </c>
    </row>
    <row r="61" spans="1:6" s="90" customFormat="1" ht="13.5">
      <c r="A61" s="233" t="s">
        <v>662</v>
      </c>
      <c r="B61" s="233" t="s">
        <v>663</v>
      </c>
      <c r="C61" s="234">
        <v>16948620.050000001</v>
      </c>
      <c r="D61" s="234">
        <v>16948620.050000001</v>
      </c>
      <c r="E61" s="238"/>
      <c r="F61" s="238"/>
    </row>
    <row r="62" spans="1:6" s="90" customFormat="1" ht="13.5">
      <c r="A62" s="233" t="s">
        <v>664</v>
      </c>
      <c r="B62" s="233" t="s">
        <v>665</v>
      </c>
      <c r="C62" s="234">
        <v>9399012.5999999996</v>
      </c>
      <c r="D62" s="234">
        <v>9399012.5999999996</v>
      </c>
      <c r="E62" s="238"/>
      <c r="F62" s="238"/>
    </row>
    <row r="63" spans="1:6" s="90" customFormat="1" ht="13.5">
      <c r="A63" s="233" t="s">
        <v>666</v>
      </c>
      <c r="B63" s="233" t="s">
        <v>667</v>
      </c>
      <c r="C63" s="234">
        <v>81241822.230000004</v>
      </c>
      <c r="D63" s="234">
        <v>81241822.230000004</v>
      </c>
      <c r="E63" s="238"/>
      <c r="F63" s="238"/>
    </row>
    <row r="64" spans="1:6" s="90" customFormat="1" ht="13.5">
      <c r="A64" s="233" t="s">
        <v>668</v>
      </c>
      <c r="B64" s="233" t="s">
        <v>669</v>
      </c>
      <c r="C64" s="234">
        <v>814676.39</v>
      </c>
      <c r="D64" s="234">
        <v>814676.39</v>
      </c>
      <c r="E64" s="238"/>
      <c r="F64" s="238"/>
    </row>
    <row r="65" spans="1:6" s="90" customFormat="1" ht="13.5">
      <c r="A65" s="233" t="s">
        <v>670</v>
      </c>
      <c r="B65" s="233" t="s">
        <v>671</v>
      </c>
      <c r="C65" s="234">
        <v>147819820.65000001</v>
      </c>
      <c r="D65" s="234">
        <v>147472363.97</v>
      </c>
      <c r="E65" s="238">
        <v>347456.68</v>
      </c>
      <c r="F65" s="238"/>
    </row>
    <row r="66" spans="1:6" s="90" customFormat="1" ht="13.5">
      <c r="A66" s="233" t="s">
        <v>672</v>
      </c>
      <c r="B66" s="233" t="s">
        <v>673</v>
      </c>
      <c r="C66" s="234">
        <v>10939368.689999999</v>
      </c>
      <c r="D66" s="234">
        <v>10939368.689999999</v>
      </c>
      <c r="E66" s="238"/>
      <c r="F66" s="238"/>
    </row>
    <row r="67" spans="1:6" s="90" customFormat="1" ht="13.5">
      <c r="A67" s="233" t="s">
        <v>674</v>
      </c>
      <c r="B67" s="233" t="s">
        <v>675</v>
      </c>
      <c r="C67" s="234">
        <v>14450124.01</v>
      </c>
      <c r="D67" s="234">
        <v>18121891.329999998</v>
      </c>
      <c r="E67" s="238"/>
      <c r="F67" s="238">
        <v>3671767.32</v>
      </c>
    </row>
    <row r="68" spans="1:6" s="90" customFormat="1" ht="13.5">
      <c r="A68" s="233" t="s">
        <v>676</v>
      </c>
      <c r="B68" s="233" t="s">
        <v>677</v>
      </c>
      <c r="C68" s="234">
        <v>2212462.7000000002</v>
      </c>
      <c r="D68" s="234">
        <v>2272535.09</v>
      </c>
      <c r="E68" s="238"/>
      <c r="F68" s="238">
        <v>60072.39</v>
      </c>
    </row>
    <row r="69" spans="1:6" s="90" customFormat="1" ht="13.5">
      <c r="A69" s="233" t="s">
        <v>678</v>
      </c>
      <c r="B69" s="233" t="s">
        <v>679</v>
      </c>
      <c r="C69" s="234">
        <v>3367956</v>
      </c>
      <c r="D69" s="234">
        <v>3367956</v>
      </c>
      <c r="E69" s="238"/>
      <c r="F69" s="238"/>
    </row>
    <row r="70" spans="1:6" s="90" customFormat="1" ht="13.5">
      <c r="A70" s="233" t="s">
        <v>680</v>
      </c>
      <c r="B70" s="233" t="s">
        <v>681</v>
      </c>
      <c r="C70" s="234">
        <v>10454573.869999999</v>
      </c>
      <c r="D70" s="234">
        <v>10454573.869999999</v>
      </c>
      <c r="E70" s="238"/>
      <c r="F70" s="238"/>
    </row>
    <row r="71" spans="1:6" s="90" customFormat="1" ht="13.5">
      <c r="A71" s="233" t="s">
        <v>682</v>
      </c>
      <c r="B71" s="233" t="s">
        <v>683</v>
      </c>
      <c r="C71" s="234">
        <v>1428172126.8800001</v>
      </c>
      <c r="D71" s="234">
        <v>1621029595.3900001</v>
      </c>
      <c r="E71" s="238"/>
      <c r="F71" s="238">
        <v>192857468.50999999</v>
      </c>
    </row>
    <row r="72" spans="1:6" s="90" customFormat="1" ht="13.5">
      <c r="A72" s="233" t="s">
        <v>684</v>
      </c>
      <c r="B72" s="233" t="s">
        <v>685</v>
      </c>
      <c r="C72" s="234">
        <v>3128584.7</v>
      </c>
      <c r="D72" s="234">
        <v>3128584.7</v>
      </c>
      <c r="E72" s="238"/>
      <c r="F72" s="238"/>
    </row>
    <row r="73" spans="1:6" s="90" customFormat="1" ht="13.5">
      <c r="A73" s="233" t="s">
        <v>686</v>
      </c>
      <c r="B73" s="233" t="s">
        <v>687</v>
      </c>
      <c r="C73" s="234">
        <v>33845039.130000003</v>
      </c>
      <c r="D73" s="234">
        <v>34032028.020000003</v>
      </c>
      <c r="E73" s="238"/>
      <c r="F73" s="238">
        <v>186988.89</v>
      </c>
    </row>
    <row r="74" spans="1:6" s="90" customFormat="1" ht="13.5">
      <c r="A74" s="233" t="s">
        <v>688</v>
      </c>
      <c r="B74" s="233" t="s">
        <v>689</v>
      </c>
      <c r="C74" s="234">
        <v>561661</v>
      </c>
      <c r="D74" s="234">
        <v>561661</v>
      </c>
      <c r="E74" s="238"/>
      <c r="F74" s="238"/>
    </row>
    <row r="75" spans="1:6" s="90" customFormat="1" ht="13.5">
      <c r="A75" s="233" t="s">
        <v>690</v>
      </c>
      <c r="B75" s="233" t="s">
        <v>691</v>
      </c>
      <c r="C75" s="234">
        <v>5410686.4800000004</v>
      </c>
      <c r="D75" s="234">
        <v>10409342.24</v>
      </c>
      <c r="E75" s="238"/>
      <c r="F75" s="238">
        <v>4998655.76</v>
      </c>
    </row>
    <row r="76" spans="1:6" s="90" customFormat="1" ht="13.5">
      <c r="A76" s="233" t="s">
        <v>692</v>
      </c>
      <c r="B76" s="233" t="s">
        <v>693</v>
      </c>
      <c r="C76" s="234">
        <v>7908414.4699999997</v>
      </c>
      <c r="D76" s="234">
        <v>7908414.4699999997</v>
      </c>
      <c r="E76" s="238"/>
      <c r="F76" s="238"/>
    </row>
    <row r="77" spans="1:6" s="90" customFormat="1" ht="13.5">
      <c r="A77" s="233" t="s">
        <v>694</v>
      </c>
      <c r="B77" s="233" t="s">
        <v>695</v>
      </c>
      <c r="C77" s="234">
        <v>2606053.5</v>
      </c>
      <c r="D77" s="234">
        <v>64652250.600000001</v>
      </c>
      <c r="E77" s="238"/>
      <c r="F77" s="238">
        <v>62046197.100000001</v>
      </c>
    </row>
    <row r="78" spans="1:6" s="90" customFormat="1" ht="13.5">
      <c r="A78" s="233" t="s">
        <v>696</v>
      </c>
      <c r="B78" s="233" t="s">
        <v>697</v>
      </c>
      <c r="C78" s="234">
        <v>704591.63</v>
      </c>
      <c r="D78" s="234"/>
      <c r="E78" s="238">
        <v>704591.63</v>
      </c>
      <c r="F78" s="238"/>
    </row>
    <row r="79" spans="1:6" s="90" customFormat="1" ht="13.5">
      <c r="A79" s="233" t="s">
        <v>698</v>
      </c>
      <c r="B79" s="233" t="s">
        <v>699</v>
      </c>
      <c r="C79" s="234">
        <v>183685168.94999999</v>
      </c>
      <c r="D79" s="234">
        <v>418695493.51999998</v>
      </c>
      <c r="E79" s="238"/>
      <c r="F79" s="238">
        <v>235010324.56999999</v>
      </c>
    </row>
    <row r="80" spans="1:6" s="90" customFormat="1" ht="13.5">
      <c r="A80" s="233" t="s">
        <v>700</v>
      </c>
      <c r="B80" s="233" t="s">
        <v>701</v>
      </c>
      <c r="C80" s="234">
        <v>5677468.3899999997</v>
      </c>
      <c r="D80" s="234">
        <v>5677468.3899999997</v>
      </c>
      <c r="E80" s="238"/>
      <c r="F80" s="238"/>
    </row>
    <row r="81" spans="1:6" s="90" customFormat="1" ht="13.5">
      <c r="A81" s="233" t="s">
        <v>702</v>
      </c>
      <c r="B81" s="233" t="s">
        <v>703</v>
      </c>
      <c r="C81" s="234">
        <v>7859740.4900000002</v>
      </c>
      <c r="D81" s="234">
        <v>7859740.4900000002</v>
      </c>
      <c r="E81" s="238"/>
      <c r="F81" s="238"/>
    </row>
    <row r="82" spans="1:6" s="90" customFormat="1" ht="13.5">
      <c r="A82" s="233" t="s">
        <v>704</v>
      </c>
      <c r="B82" s="233" t="s">
        <v>705</v>
      </c>
      <c r="C82" s="234">
        <v>71291799.620000005</v>
      </c>
      <c r="D82" s="234">
        <v>71968460.969999999</v>
      </c>
      <c r="E82" s="238"/>
      <c r="F82" s="238">
        <v>676661.35</v>
      </c>
    </row>
    <row r="83" spans="1:6" s="90" customFormat="1" ht="13.5">
      <c r="A83" s="233" t="s">
        <v>706</v>
      </c>
      <c r="B83" s="233" t="s">
        <v>707</v>
      </c>
      <c r="C83" s="234">
        <v>922180602.89999998</v>
      </c>
      <c r="D83" s="234">
        <v>1682016368.3900001</v>
      </c>
      <c r="E83" s="238"/>
      <c r="F83" s="238">
        <v>759835765.49000001</v>
      </c>
    </row>
    <row r="84" spans="1:6" s="90" customFormat="1" ht="13.5">
      <c r="A84" s="233" t="s">
        <v>708</v>
      </c>
      <c r="B84" s="233" t="s">
        <v>709</v>
      </c>
      <c r="C84" s="234">
        <v>13955224.5</v>
      </c>
      <c r="D84" s="234">
        <v>13955224.5</v>
      </c>
      <c r="E84" s="238"/>
      <c r="F84" s="238"/>
    </row>
    <row r="85" spans="1:6" s="90" customFormat="1" ht="13.5">
      <c r="A85" s="233" t="s">
        <v>710</v>
      </c>
      <c r="B85" s="233" t="s">
        <v>711</v>
      </c>
      <c r="C85" s="234">
        <v>4064565.4</v>
      </c>
      <c r="D85" s="234">
        <v>4064565.4</v>
      </c>
      <c r="E85" s="238"/>
      <c r="F85" s="238"/>
    </row>
    <row r="86" spans="1:6" s="90" customFormat="1" ht="13.5">
      <c r="A86" s="233" t="s">
        <v>712</v>
      </c>
      <c r="B86" s="233" t="s">
        <v>713</v>
      </c>
      <c r="C86" s="234">
        <v>2151852.2000000002</v>
      </c>
      <c r="D86" s="234">
        <v>2151852.2000000002</v>
      </c>
      <c r="E86" s="238"/>
      <c r="F86" s="238"/>
    </row>
    <row r="87" spans="1:6" s="90" customFormat="1" ht="13.5">
      <c r="A87" s="233" t="s">
        <v>714</v>
      </c>
      <c r="B87" s="233" t="s">
        <v>715</v>
      </c>
      <c r="C87" s="234">
        <v>8545625.3499999996</v>
      </c>
      <c r="D87" s="234">
        <v>15822793.529999999</v>
      </c>
      <c r="E87" s="238"/>
      <c r="F87" s="238">
        <v>7277168.1799999997</v>
      </c>
    </row>
    <row r="88" spans="1:6" s="90" customFormat="1" ht="13.5">
      <c r="A88" s="233" t="s">
        <v>716</v>
      </c>
      <c r="B88" s="233" t="s">
        <v>717</v>
      </c>
      <c r="C88" s="234">
        <v>10916319.4</v>
      </c>
      <c r="D88" s="234">
        <v>10916319.4</v>
      </c>
      <c r="E88" s="238"/>
      <c r="F88" s="238"/>
    </row>
    <row r="89" spans="1:6" s="90" customFormat="1" ht="13.5">
      <c r="A89" s="233" t="s">
        <v>718</v>
      </c>
      <c r="B89" s="233" t="s">
        <v>719</v>
      </c>
      <c r="C89" s="234">
        <v>1274929.3</v>
      </c>
      <c r="D89" s="234">
        <v>1266621.58</v>
      </c>
      <c r="E89" s="238">
        <v>8307.7199999999993</v>
      </c>
      <c r="F89" s="238"/>
    </row>
    <row r="90" spans="1:6" s="90" customFormat="1" ht="13.5">
      <c r="A90" s="233" t="s">
        <v>720</v>
      </c>
      <c r="B90" s="233" t="s">
        <v>721</v>
      </c>
      <c r="C90" s="234">
        <v>146143.29</v>
      </c>
      <c r="D90" s="234">
        <v>5543556.7800000003</v>
      </c>
      <c r="E90" s="238"/>
      <c r="F90" s="238">
        <v>5397413.4900000002</v>
      </c>
    </row>
    <row r="91" spans="1:6" s="90" customFormat="1" ht="13.5">
      <c r="A91" s="233" t="s">
        <v>722</v>
      </c>
      <c r="B91" s="233" t="s">
        <v>723</v>
      </c>
      <c r="C91" s="234">
        <v>80565.8</v>
      </c>
      <c r="D91" s="234">
        <v>80565.8</v>
      </c>
      <c r="E91" s="238"/>
      <c r="F91" s="238"/>
    </row>
    <row r="92" spans="1:6" s="90" customFormat="1" ht="13.5">
      <c r="A92" s="233" t="s">
        <v>724</v>
      </c>
      <c r="B92" s="233" t="s">
        <v>725</v>
      </c>
      <c r="C92" s="234">
        <v>65891544.219999999</v>
      </c>
      <c r="D92" s="234">
        <v>59847605.049999997</v>
      </c>
      <c r="E92" s="238">
        <v>6043939.1699999999</v>
      </c>
      <c r="F92" s="238"/>
    </row>
    <row r="93" spans="1:6" s="90" customFormat="1" ht="13.5">
      <c r="A93" s="233" t="s">
        <v>726</v>
      </c>
      <c r="B93" s="233" t="s">
        <v>727</v>
      </c>
      <c r="C93" s="234">
        <v>16186163.380000001</v>
      </c>
      <c r="D93" s="234">
        <v>16186163.380000001</v>
      </c>
      <c r="E93" s="238"/>
      <c r="F93" s="238"/>
    </row>
    <row r="94" spans="1:6" s="90" customFormat="1" ht="13.5">
      <c r="A94" s="233" t="s">
        <v>728</v>
      </c>
      <c r="B94" s="233" t="s">
        <v>729</v>
      </c>
      <c r="C94" s="234">
        <v>26606650.93</v>
      </c>
      <c r="D94" s="234">
        <v>26606650.93</v>
      </c>
      <c r="E94" s="238"/>
      <c r="F94" s="238"/>
    </row>
    <row r="95" spans="1:6" s="90" customFormat="1" ht="13.5">
      <c r="A95" s="233" t="s">
        <v>730</v>
      </c>
      <c r="B95" s="233" t="s">
        <v>731</v>
      </c>
      <c r="C95" s="234">
        <v>171536906.65000001</v>
      </c>
      <c r="D95" s="234">
        <v>587458179.85000002</v>
      </c>
      <c r="E95" s="238"/>
      <c r="F95" s="238">
        <v>415921273.19999999</v>
      </c>
    </row>
    <row r="96" spans="1:6" s="90" customFormat="1" ht="13.5">
      <c r="A96" s="233" t="s">
        <v>732</v>
      </c>
      <c r="B96" s="233" t="s">
        <v>733</v>
      </c>
      <c r="C96" s="234">
        <v>1688613487.97</v>
      </c>
      <c r="D96" s="234">
        <v>1688613487.97</v>
      </c>
      <c r="E96" s="238"/>
      <c r="F96" s="238"/>
    </row>
    <row r="97" spans="1:6" s="90" customFormat="1" ht="13.5">
      <c r="A97" s="233" t="s">
        <v>734</v>
      </c>
      <c r="B97" s="233" t="s">
        <v>735</v>
      </c>
      <c r="C97" s="234">
        <v>70880957.75</v>
      </c>
      <c r="D97" s="234">
        <v>115227528.59999999</v>
      </c>
      <c r="E97" s="238"/>
      <c r="F97" s="238">
        <v>44346570.850000001</v>
      </c>
    </row>
    <row r="98" spans="1:6" s="90" customFormat="1" ht="13.5">
      <c r="A98" s="233" t="s">
        <v>736</v>
      </c>
      <c r="B98" s="233" t="s">
        <v>737</v>
      </c>
      <c r="C98" s="234">
        <v>536383181.66000003</v>
      </c>
      <c r="D98" s="234">
        <v>712345804.86000001</v>
      </c>
      <c r="E98" s="238"/>
      <c r="F98" s="238">
        <v>175962623.19999999</v>
      </c>
    </row>
    <row r="99" spans="1:6" s="90" customFormat="1" ht="13.5">
      <c r="A99" s="233" t="s">
        <v>738</v>
      </c>
      <c r="B99" s="233" t="s">
        <v>739</v>
      </c>
      <c r="C99" s="234">
        <v>2297607599.6599998</v>
      </c>
      <c r="D99" s="234">
        <v>2995031279.6399999</v>
      </c>
      <c r="E99" s="238"/>
      <c r="F99" s="238">
        <v>697423679.98000002</v>
      </c>
    </row>
    <row r="100" spans="1:6" s="90" customFormat="1" ht="13.5">
      <c r="A100" s="233" t="s">
        <v>740</v>
      </c>
      <c r="B100" s="233" t="s">
        <v>741</v>
      </c>
      <c r="C100" s="234">
        <v>2632938.2799999998</v>
      </c>
      <c r="D100" s="234">
        <v>24437642.530000001</v>
      </c>
      <c r="E100" s="238"/>
      <c r="F100" s="238">
        <v>21804704.25</v>
      </c>
    </row>
    <row r="101" spans="1:6" s="90" customFormat="1" ht="13.5">
      <c r="A101" s="233" t="s">
        <v>742</v>
      </c>
      <c r="B101" s="233" t="s">
        <v>743</v>
      </c>
      <c r="C101" s="234">
        <v>66490.28</v>
      </c>
      <c r="D101" s="234">
        <v>34240128.229999997</v>
      </c>
      <c r="E101" s="238"/>
      <c r="F101" s="238">
        <v>34173637.950000003</v>
      </c>
    </row>
    <row r="102" spans="1:6" s="90" customFormat="1" ht="13.5">
      <c r="A102" s="233" t="s">
        <v>744</v>
      </c>
      <c r="B102" s="233" t="s">
        <v>745</v>
      </c>
      <c r="C102" s="234"/>
      <c r="D102" s="234">
        <v>2506220.11</v>
      </c>
      <c r="E102" s="238"/>
      <c r="F102" s="238">
        <v>2506220.11</v>
      </c>
    </row>
    <row r="103" spans="1:6" s="90" customFormat="1" ht="13.5">
      <c r="A103" s="233" t="s">
        <v>746</v>
      </c>
      <c r="B103" s="233" t="s">
        <v>747</v>
      </c>
      <c r="C103" s="234">
        <v>315988318.51999998</v>
      </c>
      <c r="D103" s="234">
        <v>544708456.05999994</v>
      </c>
      <c r="E103" s="238"/>
      <c r="F103" s="238">
        <v>228720137.53999999</v>
      </c>
    </row>
    <row r="104" spans="1:6" s="90" customFormat="1" ht="13.5">
      <c r="A104" s="233" t="s">
        <v>748</v>
      </c>
      <c r="B104" s="233" t="s">
        <v>749</v>
      </c>
      <c r="C104" s="234">
        <v>2355010.83</v>
      </c>
      <c r="D104" s="234">
        <v>2355010.83</v>
      </c>
      <c r="E104" s="238"/>
      <c r="F104" s="238"/>
    </row>
    <row r="105" spans="1:6" s="90" customFormat="1" ht="13.5">
      <c r="A105" s="233" t="s">
        <v>750</v>
      </c>
      <c r="B105" s="233" t="s">
        <v>751</v>
      </c>
      <c r="C105" s="234">
        <v>2507466.96</v>
      </c>
      <c r="D105" s="234">
        <v>2507466.96</v>
      </c>
      <c r="E105" s="238"/>
      <c r="F105" s="238"/>
    </row>
    <row r="106" spans="1:6" s="90" customFormat="1" ht="13.5">
      <c r="A106" s="233" t="s">
        <v>752</v>
      </c>
      <c r="B106" s="233" t="s">
        <v>753</v>
      </c>
      <c r="C106" s="234">
        <v>80517693.549999997</v>
      </c>
      <c r="D106" s="234">
        <v>58030768.390000001</v>
      </c>
      <c r="E106" s="238">
        <v>22486925.16</v>
      </c>
      <c r="F106" s="238"/>
    </row>
    <row r="107" spans="1:6" s="90" customFormat="1" ht="13.5">
      <c r="A107" s="233" t="s">
        <v>754</v>
      </c>
      <c r="B107" s="233" t="s">
        <v>755</v>
      </c>
      <c r="C107" s="234">
        <v>5051934</v>
      </c>
      <c r="D107" s="234">
        <v>5051934</v>
      </c>
      <c r="E107" s="238"/>
      <c r="F107" s="238"/>
    </row>
    <row r="108" spans="1:6" s="90" customFormat="1" ht="13.5">
      <c r="A108" s="233" t="s">
        <v>756</v>
      </c>
      <c r="B108" s="233" t="s">
        <v>757</v>
      </c>
      <c r="C108" s="234">
        <v>2202305.2400000002</v>
      </c>
      <c r="D108" s="234">
        <v>2202305.2400000002</v>
      </c>
      <c r="E108" s="238"/>
      <c r="F108" s="238"/>
    </row>
    <row r="109" spans="1:6" s="90" customFormat="1" ht="13.5">
      <c r="A109" s="233" t="s">
        <v>758</v>
      </c>
      <c r="B109" s="233" t="s">
        <v>759</v>
      </c>
      <c r="C109" s="234">
        <v>870181</v>
      </c>
      <c r="D109" s="234">
        <v>870181</v>
      </c>
      <c r="E109" s="238"/>
      <c r="F109" s="238"/>
    </row>
    <row r="110" spans="1:6" s="90" customFormat="1" ht="13.5">
      <c r="A110" s="233" t="s">
        <v>760</v>
      </c>
      <c r="B110" s="233" t="s">
        <v>761</v>
      </c>
      <c r="C110" s="234">
        <v>508643.15</v>
      </c>
      <c r="D110" s="234">
        <v>508643.15</v>
      </c>
      <c r="E110" s="238"/>
      <c r="F110" s="238"/>
    </row>
    <row r="111" spans="1:6" s="90" customFormat="1" ht="13.5">
      <c r="A111" s="233" t="s">
        <v>762</v>
      </c>
      <c r="B111" s="233" t="s">
        <v>763</v>
      </c>
      <c r="C111" s="234">
        <v>43911002.5</v>
      </c>
      <c r="D111" s="234"/>
      <c r="E111" s="238">
        <v>43911002.5</v>
      </c>
      <c r="F111" s="238"/>
    </row>
    <row r="112" spans="1:6" s="90" customFormat="1" ht="13.5">
      <c r="A112" s="233"/>
      <c r="B112" s="233"/>
      <c r="C112" s="234"/>
      <c r="D112" s="234"/>
      <c r="E112" s="238"/>
      <c r="F112" s="238"/>
    </row>
    <row r="113" spans="1:6" s="90" customFormat="1" ht="13.5">
      <c r="A113" s="233"/>
      <c r="B113" s="233" t="s">
        <v>764</v>
      </c>
      <c r="C113" s="234">
        <v>8881731371.2800007</v>
      </c>
      <c r="D113" s="234">
        <v>11742255457.969999</v>
      </c>
      <c r="E113" s="238">
        <v>74036070.090000004</v>
      </c>
      <c r="F113" s="238">
        <v>2934560156.7800002</v>
      </c>
    </row>
    <row r="114" spans="1:6" s="90" customFormat="1" ht="13.5">
      <c r="A114" s="233"/>
      <c r="B114" s="233"/>
      <c r="C114" s="234"/>
      <c r="D114" s="234"/>
      <c r="E114" s="238"/>
      <c r="F114" s="238">
        <v>2860524086.6900001</v>
      </c>
    </row>
    <row r="115" spans="1:6" s="90" customFormat="1" ht="13.5">
      <c r="A115" s="233"/>
      <c r="B115" s="233" t="s">
        <v>765</v>
      </c>
      <c r="C115" s="234">
        <v>44408656856.400002</v>
      </c>
      <c r="D115" s="234">
        <v>58711277289.849998</v>
      </c>
      <c r="E115" s="238">
        <v>370180350.44999999</v>
      </c>
      <c r="F115" s="238">
        <v>14672800783.9</v>
      </c>
    </row>
    <row r="116" spans="1:6" s="90" customFormat="1" ht="13.5">
      <c r="A116" s="233"/>
      <c r="B116" s="233"/>
      <c r="C116" s="234"/>
      <c r="D116" s="234"/>
      <c r="E116" s="238"/>
      <c r="F116" s="238">
        <v>14302620433.450001</v>
      </c>
    </row>
    <row r="117" spans="1:6" s="90" customFormat="1" ht="13.5">
      <c r="A117" s="233"/>
      <c r="B117" s="233"/>
      <c r="C117" s="234"/>
      <c r="D117" s="234"/>
      <c r="E117" s="89"/>
      <c r="F117" s="89"/>
    </row>
    <row r="118" spans="1:6" s="90" customFormat="1" ht="13.5">
      <c r="A118" s="235"/>
      <c r="B118" s="235"/>
      <c r="C118" s="236"/>
      <c r="D118" s="236"/>
      <c r="E118" s="89"/>
      <c r="F118" s="89"/>
    </row>
    <row r="119" spans="1:6" s="90" customFormat="1" ht="15.75" customHeight="1">
      <c r="A119" s="377" t="s">
        <v>1041</v>
      </c>
      <c r="B119" s="377"/>
      <c r="C119" s="377"/>
      <c r="D119" s="377"/>
      <c r="E119" s="99"/>
      <c r="F119" s="99"/>
    </row>
    <row r="120" spans="1:6" s="90" customFormat="1" ht="15">
      <c r="A120" s="105" t="s">
        <v>181</v>
      </c>
      <c r="B120" s="105" t="s">
        <v>123</v>
      </c>
      <c r="C120" s="106" t="s">
        <v>124</v>
      </c>
      <c r="D120" s="106" t="s">
        <v>125</v>
      </c>
      <c r="E120" s="100" t="s">
        <v>187</v>
      </c>
      <c r="F120" s="100" t="s">
        <v>633</v>
      </c>
    </row>
    <row r="121" spans="1:6" s="90" customFormat="1" ht="13.5">
      <c r="A121" s="88"/>
      <c r="B121" s="88"/>
      <c r="C121" s="89"/>
      <c r="D121" s="89"/>
      <c r="E121" s="89"/>
      <c r="F121" s="89"/>
    </row>
    <row r="122" spans="1:6" s="90" customFormat="1" ht="13.5">
      <c r="A122" s="233" t="s">
        <v>766</v>
      </c>
      <c r="B122" s="233" t="s">
        <v>767</v>
      </c>
      <c r="C122" s="234">
        <v>654847946.53999996</v>
      </c>
      <c r="D122" s="234">
        <v>10364904584.370001</v>
      </c>
      <c r="E122" s="238"/>
      <c r="F122" s="238">
        <v>9710056637.8299999</v>
      </c>
    </row>
    <row r="123" spans="1:6" s="90" customFormat="1" ht="13.5">
      <c r="A123" s="233" t="s">
        <v>768</v>
      </c>
      <c r="B123" s="233" t="s">
        <v>769</v>
      </c>
      <c r="C123" s="234">
        <v>3832596</v>
      </c>
      <c r="D123" s="234">
        <v>95080926</v>
      </c>
      <c r="E123" s="238"/>
      <c r="F123" s="238">
        <v>91248330</v>
      </c>
    </row>
    <row r="124" spans="1:6" s="90" customFormat="1" ht="13.5">
      <c r="A124" s="233" t="s">
        <v>770</v>
      </c>
      <c r="B124" s="233" t="s">
        <v>771</v>
      </c>
      <c r="C124" s="234">
        <v>30882345</v>
      </c>
      <c r="D124" s="234">
        <v>801486190.34000003</v>
      </c>
      <c r="E124" s="238"/>
      <c r="F124" s="238">
        <v>770603845.34000003</v>
      </c>
    </row>
    <row r="125" spans="1:6" s="90" customFormat="1" ht="13.5">
      <c r="A125" s="233" t="s">
        <v>772</v>
      </c>
      <c r="B125" s="233" t="s">
        <v>773</v>
      </c>
      <c r="C125" s="234">
        <v>6229894763.1599998</v>
      </c>
      <c r="D125" s="234">
        <v>151465297539.91</v>
      </c>
      <c r="E125" s="238"/>
      <c r="F125" s="238">
        <f>+D125-C125</f>
        <v>145235402776.75</v>
      </c>
    </row>
    <row r="126" spans="1:6" s="90" customFormat="1" ht="13.5">
      <c r="A126" s="233"/>
      <c r="B126" s="233"/>
      <c r="C126" s="234"/>
      <c r="D126" s="234"/>
      <c r="E126" s="238"/>
      <c r="F126" s="238"/>
    </row>
    <row r="127" spans="1:6" s="90" customFormat="1" ht="13.5">
      <c r="A127" s="233"/>
      <c r="B127" s="233" t="s">
        <v>774</v>
      </c>
      <c r="C127" s="234">
        <v>6919457650.6999998</v>
      </c>
      <c r="D127" s="234">
        <f>SUM(D122:D126)</f>
        <v>162726769240.62</v>
      </c>
      <c r="E127" s="238"/>
      <c r="F127" s="238">
        <f>+D127-C127</f>
        <v>155807311589.91998</v>
      </c>
    </row>
    <row r="128" spans="1:6" s="90" customFormat="1" ht="13.5">
      <c r="A128" s="233"/>
      <c r="B128" s="233"/>
      <c r="C128" s="234"/>
      <c r="D128" s="234"/>
      <c r="E128" s="238"/>
      <c r="F128" s="238">
        <v>55807311589.919998</v>
      </c>
    </row>
    <row r="129" spans="1:6" s="90" customFormat="1" ht="13.5">
      <c r="A129" s="233"/>
      <c r="B129" s="233" t="s">
        <v>775</v>
      </c>
      <c r="C129" s="234">
        <v>34597288253.5</v>
      </c>
      <c r="D129" s="234">
        <v>13633846203.1</v>
      </c>
      <c r="E129" s="238"/>
      <c r="F129" s="238">
        <v>79036557949.600006</v>
      </c>
    </row>
    <row r="130" spans="1:6" s="90" customFormat="1" ht="13.5">
      <c r="A130" s="88"/>
      <c r="B130" s="88"/>
      <c r="C130" s="89"/>
      <c r="D130" s="89"/>
      <c r="E130" s="238"/>
      <c r="F130" s="238">
        <v>79036557949.600006</v>
      </c>
    </row>
    <row r="131" spans="1:6" s="90" customFormat="1" ht="13.5">
      <c r="A131" s="88"/>
      <c r="B131" s="88"/>
      <c r="C131" s="89"/>
      <c r="D131" s="89"/>
      <c r="E131" s="89"/>
      <c r="F131" s="89"/>
    </row>
    <row r="132" spans="1:6" s="90" customFormat="1" ht="13.5">
      <c r="A132" s="88"/>
      <c r="B132" s="88"/>
      <c r="C132" s="89"/>
      <c r="D132" s="89"/>
      <c r="E132" s="89"/>
      <c r="F132" s="89"/>
    </row>
    <row r="133" spans="1:6" s="90" customFormat="1" ht="13.5">
      <c r="A133" s="103"/>
      <c r="B133" s="103"/>
      <c r="C133" s="104"/>
      <c r="D133" s="104"/>
      <c r="E133" s="89"/>
      <c r="F133" s="89"/>
    </row>
    <row r="134" spans="1:6" s="90" customFormat="1" ht="15.75" customHeight="1">
      <c r="A134" s="377" t="s">
        <v>1042</v>
      </c>
      <c r="B134" s="377"/>
      <c r="C134" s="377"/>
      <c r="D134" s="377"/>
      <c r="E134" s="99"/>
      <c r="F134" s="99"/>
    </row>
    <row r="135" spans="1:6" s="90" customFormat="1" ht="15">
      <c r="A135" s="105" t="s">
        <v>181</v>
      </c>
      <c r="B135" s="105" t="s">
        <v>123</v>
      </c>
      <c r="C135" s="106" t="s">
        <v>124</v>
      </c>
      <c r="D135" s="106" t="s">
        <v>125</v>
      </c>
      <c r="E135" s="100" t="s">
        <v>187</v>
      </c>
      <c r="F135" s="100" t="s">
        <v>633</v>
      </c>
    </row>
    <row r="136" spans="1:6" s="90" customFormat="1" ht="13.5">
      <c r="A136" s="88"/>
      <c r="B136" s="88"/>
      <c r="C136" s="89"/>
      <c r="D136" s="89"/>
      <c r="E136" s="89"/>
      <c r="F136" s="89"/>
    </row>
    <row r="137" spans="1:6" s="90" customFormat="1" ht="13.5">
      <c r="A137" s="233" t="s">
        <v>698</v>
      </c>
      <c r="B137" s="233" t="s">
        <v>699</v>
      </c>
      <c r="C137" s="234">
        <v>17651326.719999999</v>
      </c>
      <c r="D137" s="234">
        <v>17651326.719999999</v>
      </c>
      <c r="E137" s="239"/>
      <c r="F137" s="239"/>
    </row>
    <row r="138" spans="1:6" s="90" customFormat="1" ht="13.5">
      <c r="A138" s="233" t="s">
        <v>776</v>
      </c>
      <c r="B138" s="233" t="s">
        <v>777</v>
      </c>
      <c r="C138" s="234">
        <v>1359456</v>
      </c>
      <c r="D138" s="234">
        <v>6088656</v>
      </c>
      <c r="E138" s="239"/>
      <c r="F138" s="239">
        <v>4729200</v>
      </c>
    </row>
    <row r="139" spans="1:6" s="90" customFormat="1" ht="13.5">
      <c r="A139" s="233" t="s">
        <v>778</v>
      </c>
      <c r="B139" s="233" t="s">
        <v>779</v>
      </c>
      <c r="C139" s="234"/>
      <c r="D139" s="234">
        <v>5712115.4800000004</v>
      </c>
      <c r="E139" s="239"/>
      <c r="F139" s="239">
        <v>5712115.4800000004</v>
      </c>
    </row>
    <row r="140" spans="1:6" s="90" customFormat="1" ht="13.5">
      <c r="A140" s="233" t="s">
        <v>780</v>
      </c>
      <c r="B140" s="233" t="s">
        <v>781</v>
      </c>
      <c r="C140" s="234">
        <v>66646536</v>
      </c>
      <c r="D140" s="234">
        <v>129990026</v>
      </c>
      <c r="E140" s="239"/>
      <c r="F140" s="239">
        <v>63343490</v>
      </c>
    </row>
    <row r="141" spans="1:6" s="90" customFormat="1" ht="13.5">
      <c r="A141" s="233" t="s">
        <v>782</v>
      </c>
      <c r="B141" s="233" t="s">
        <v>783</v>
      </c>
      <c r="C141" s="234">
        <v>18528602.5</v>
      </c>
      <c r="D141" s="234">
        <v>21136824</v>
      </c>
      <c r="E141" s="239"/>
      <c r="F141" s="239">
        <v>2608221.5</v>
      </c>
    </row>
    <row r="142" spans="1:6" s="90" customFormat="1" ht="13.5">
      <c r="A142" s="233" t="s">
        <v>784</v>
      </c>
      <c r="B142" s="233" t="s">
        <v>785</v>
      </c>
      <c r="C142" s="234">
        <v>25982400</v>
      </c>
      <c r="D142" s="234">
        <v>28713100</v>
      </c>
      <c r="E142" s="239"/>
      <c r="F142" s="239">
        <v>2730700</v>
      </c>
    </row>
    <row r="143" spans="1:6" s="90" customFormat="1" ht="13.5">
      <c r="A143" s="233" t="s">
        <v>786</v>
      </c>
      <c r="B143" s="233" t="s">
        <v>787</v>
      </c>
      <c r="C143" s="234">
        <v>1812545.86</v>
      </c>
      <c r="D143" s="234">
        <v>1812545.86</v>
      </c>
      <c r="E143" s="239"/>
      <c r="F143" s="239"/>
    </row>
    <row r="144" spans="1:6" s="90" customFormat="1" ht="13.5">
      <c r="A144" s="233" t="s">
        <v>788</v>
      </c>
      <c r="B144" s="233" t="s">
        <v>789</v>
      </c>
      <c r="C144" s="234">
        <v>7799093</v>
      </c>
      <c r="D144" s="234">
        <v>8369035</v>
      </c>
      <c r="E144" s="239"/>
      <c r="F144" s="239">
        <v>569942</v>
      </c>
    </row>
    <row r="145" spans="1:6" s="90" customFormat="1" ht="13.5">
      <c r="A145" s="233" t="s">
        <v>790</v>
      </c>
      <c r="B145" s="233" t="s">
        <v>791</v>
      </c>
      <c r="C145" s="234">
        <v>4592000</v>
      </c>
      <c r="D145" s="234">
        <v>4592000</v>
      </c>
      <c r="E145" s="239"/>
      <c r="F145" s="239"/>
    </row>
    <row r="146" spans="1:6" s="90" customFormat="1" ht="13.5">
      <c r="A146" s="233" t="s">
        <v>792</v>
      </c>
      <c r="B146" s="233" t="s">
        <v>793</v>
      </c>
      <c r="C146" s="234">
        <v>4761120</v>
      </c>
      <c r="D146" s="234">
        <v>4761120</v>
      </c>
      <c r="E146" s="239"/>
      <c r="F146" s="239"/>
    </row>
    <row r="147" spans="1:6" s="90" customFormat="1" ht="13.5">
      <c r="A147" s="233" t="s">
        <v>794</v>
      </c>
      <c r="B147" s="233" t="s">
        <v>795</v>
      </c>
      <c r="C147" s="234"/>
      <c r="D147" s="234">
        <v>393300</v>
      </c>
      <c r="E147" s="239"/>
      <c r="F147" s="239">
        <v>393300</v>
      </c>
    </row>
    <row r="148" spans="1:6" s="90" customFormat="1" ht="13.5">
      <c r="A148" s="233" t="s">
        <v>796</v>
      </c>
      <c r="B148" s="233" t="s">
        <v>797</v>
      </c>
      <c r="C148" s="234">
        <v>396480</v>
      </c>
      <c r="D148" s="234">
        <v>396480</v>
      </c>
      <c r="E148" s="239"/>
      <c r="F148" s="239"/>
    </row>
    <row r="149" spans="1:6" s="90" customFormat="1" ht="13.5">
      <c r="A149" s="233" t="s">
        <v>798</v>
      </c>
      <c r="B149" s="233" t="s">
        <v>799</v>
      </c>
      <c r="C149" s="234">
        <v>214095413.36000001</v>
      </c>
      <c r="D149" s="234">
        <v>474315036.08999997</v>
      </c>
      <c r="E149" s="239"/>
      <c r="F149" s="239">
        <v>260219622.72999999</v>
      </c>
    </row>
    <row r="150" spans="1:6" s="90" customFormat="1" ht="13.5">
      <c r="A150" s="233" t="s">
        <v>800</v>
      </c>
      <c r="B150" s="233" t="s">
        <v>801</v>
      </c>
      <c r="C150" s="234">
        <v>114000</v>
      </c>
      <c r="D150" s="234">
        <v>114000</v>
      </c>
      <c r="E150" s="239"/>
      <c r="F150" s="239"/>
    </row>
    <row r="151" spans="1:6" s="90" customFormat="1" ht="13.5">
      <c r="A151" s="233" t="s">
        <v>802</v>
      </c>
      <c r="B151" s="233" t="s">
        <v>803</v>
      </c>
      <c r="C151" s="234">
        <v>1291500</v>
      </c>
      <c r="D151" s="234">
        <v>1291500</v>
      </c>
      <c r="E151" s="239"/>
      <c r="F151" s="239"/>
    </row>
    <row r="152" spans="1:6" s="90" customFormat="1" ht="13.5">
      <c r="A152" s="233" t="s">
        <v>804</v>
      </c>
      <c r="B152" s="233" t="s">
        <v>805</v>
      </c>
      <c r="C152" s="234">
        <v>3393500</v>
      </c>
      <c r="D152" s="234">
        <v>3393500</v>
      </c>
      <c r="E152" s="239"/>
      <c r="F152" s="239"/>
    </row>
    <row r="153" spans="1:6" s="90" customFormat="1" ht="13.5">
      <c r="A153" s="233" t="s">
        <v>806</v>
      </c>
      <c r="B153" s="233" t="s">
        <v>807</v>
      </c>
      <c r="C153" s="234">
        <v>298300</v>
      </c>
      <c r="D153" s="234">
        <v>423300</v>
      </c>
      <c r="E153" s="239"/>
      <c r="F153" s="239">
        <v>125000</v>
      </c>
    </row>
    <row r="154" spans="1:6" s="90" customFormat="1" ht="13.5">
      <c r="A154" s="233" t="s">
        <v>808</v>
      </c>
      <c r="B154" s="233" t="s">
        <v>809</v>
      </c>
      <c r="C154" s="234"/>
      <c r="D154" s="234">
        <v>1162232</v>
      </c>
      <c r="E154" s="239"/>
      <c r="F154" s="239">
        <v>1162232</v>
      </c>
    </row>
    <row r="155" spans="1:6" s="90" customFormat="1" ht="13.5">
      <c r="A155" s="233" t="s">
        <v>810</v>
      </c>
      <c r="B155" s="233" t="s">
        <v>811</v>
      </c>
      <c r="C155" s="234">
        <v>159062003</v>
      </c>
      <c r="D155" s="234">
        <v>179790679</v>
      </c>
      <c r="E155" s="239"/>
      <c r="F155" s="239">
        <v>20728676</v>
      </c>
    </row>
    <row r="156" spans="1:6" s="90" customFormat="1" ht="13.5">
      <c r="A156" s="233" t="s">
        <v>812</v>
      </c>
      <c r="B156" s="233" t="s">
        <v>813</v>
      </c>
      <c r="C156" s="234">
        <v>14839679</v>
      </c>
      <c r="D156" s="234">
        <v>17681460</v>
      </c>
      <c r="E156" s="239"/>
      <c r="F156" s="239">
        <v>2841781</v>
      </c>
    </row>
    <row r="157" spans="1:6" s="90" customFormat="1" ht="13.5">
      <c r="A157" s="233" t="s">
        <v>814</v>
      </c>
      <c r="B157" s="233" t="s">
        <v>815</v>
      </c>
      <c r="C157" s="234">
        <v>26568000</v>
      </c>
      <c r="D157" s="234">
        <v>38946000</v>
      </c>
      <c r="E157" s="239"/>
      <c r="F157" s="239">
        <v>12378000</v>
      </c>
    </row>
    <row r="158" spans="1:6" s="90" customFormat="1" ht="13.5">
      <c r="A158" s="233" t="s">
        <v>816</v>
      </c>
      <c r="B158" s="233" t="s">
        <v>817</v>
      </c>
      <c r="C158" s="234">
        <v>48080496.359999999</v>
      </c>
      <c r="D158" s="234">
        <v>63521156.82</v>
      </c>
      <c r="E158" s="239"/>
      <c r="F158" s="239">
        <v>15440660.460000001</v>
      </c>
    </row>
    <row r="159" spans="1:6" s="90" customFormat="1" ht="13.5">
      <c r="A159" s="233" t="s">
        <v>818</v>
      </c>
      <c r="B159" s="233" t="s">
        <v>819</v>
      </c>
      <c r="C159" s="234">
        <v>968000</v>
      </c>
      <c r="D159" s="234">
        <v>940000</v>
      </c>
      <c r="E159" s="239">
        <v>28000</v>
      </c>
      <c r="F159" s="239"/>
    </row>
    <row r="160" spans="1:6" s="90" customFormat="1" ht="13.5">
      <c r="A160" s="233" t="s">
        <v>820</v>
      </c>
      <c r="B160" s="233" t="s">
        <v>821</v>
      </c>
      <c r="C160" s="234">
        <v>167182416.34</v>
      </c>
      <c r="D160" s="234">
        <v>163973659.44</v>
      </c>
      <c r="E160" s="239">
        <v>3208756.9</v>
      </c>
      <c r="F160" s="239"/>
    </row>
    <row r="161" spans="1:6" s="90" customFormat="1" ht="13.5">
      <c r="A161" s="233" t="s">
        <v>822</v>
      </c>
      <c r="B161" s="233" t="s">
        <v>823</v>
      </c>
      <c r="C161" s="234">
        <v>7028400</v>
      </c>
      <c r="D161" s="234">
        <v>7771800</v>
      </c>
      <c r="E161" s="239"/>
      <c r="F161" s="239">
        <v>743400</v>
      </c>
    </row>
    <row r="162" spans="1:6" s="90" customFormat="1" ht="13.5">
      <c r="A162" s="233" t="s">
        <v>824</v>
      </c>
      <c r="B162" s="233" t="s">
        <v>825</v>
      </c>
      <c r="C162" s="234">
        <v>15595812</v>
      </c>
      <c r="D162" s="234">
        <v>20458816</v>
      </c>
      <c r="E162" s="239"/>
      <c r="F162" s="239">
        <v>4863004</v>
      </c>
    </row>
    <row r="163" spans="1:6" s="90" customFormat="1" ht="13.5">
      <c r="A163" s="233" t="s">
        <v>826</v>
      </c>
      <c r="B163" s="233" t="s">
        <v>827</v>
      </c>
      <c r="C163" s="234">
        <v>245991908.90000001</v>
      </c>
      <c r="D163" s="234">
        <v>433715180.04000002</v>
      </c>
      <c r="E163" s="239"/>
      <c r="F163" s="239">
        <v>187723271.13999999</v>
      </c>
    </row>
    <row r="164" spans="1:6" s="90" customFormat="1" ht="13.5">
      <c r="A164" s="233" t="s">
        <v>828</v>
      </c>
      <c r="B164" s="233" t="s">
        <v>829</v>
      </c>
      <c r="C164" s="234">
        <v>2781200</v>
      </c>
      <c r="D164" s="234">
        <v>3099000</v>
      </c>
      <c r="E164" s="239"/>
      <c r="F164" s="239">
        <v>317800</v>
      </c>
    </row>
    <row r="165" spans="1:6" s="90" customFormat="1" ht="13.5">
      <c r="A165" s="233" t="s">
        <v>830</v>
      </c>
      <c r="B165" s="233" t="s">
        <v>831</v>
      </c>
      <c r="C165" s="234">
        <v>2422595.59</v>
      </c>
      <c r="D165" s="234">
        <v>2422595.59</v>
      </c>
      <c r="E165" s="239"/>
      <c r="F165" s="239"/>
    </row>
    <row r="166" spans="1:6" s="90" customFormat="1" ht="13.5">
      <c r="A166" s="233" t="s">
        <v>832</v>
      </c>
      <c r="B166" s="233" t="s">
        <v>833</v>
      </c>
      <c r="C166" s="234">
        <v>175973899.40000001</v>
      </c>
      <c r="D166" s="234">
        <v>90953899.400000006</v>
      </c>
      <c r="E166" s="239">
        <v>85020000</v>
      </c>
      <c r="F166" s="239"/>
    </row>
    <row r="167" spans="1:6" s="90" customFormat="1" ht="13.5">
      <c r="A167" s="233" t="s">
        <v>834</v>
      </c>
      <c r="B167" s="233" t="s">
        <v>835</v>
      </c>
      <c r="C167" s="234">
        <v>3301866961.5</v>
      </c>
      <c r="D167" s="234">
        <v>5655498876.1000004</v>
      </c>
      <c r="E167" s="239"/>
      <c r="F167" s="239">
        <v>2353631914.5999999</v>
      </c>
    </row>
    <row r="168" spans="1:6" s="90" customFormat="1" ht="13.5">
      <c r="A168" s="233" t="s">
        <v>836</v>
      </c>
      <c r="B168" s="233" t="s">
        <v>837</v>
      </c>
      <c r="C168" s="234">
        <v>35799780</v>
      </c>
      <c r="D168" s="234">
        <v>40794780</v>
      </c>
      <c r="E168" s="239"/>
      <c r="F168" s="239">
        <v>4995000</v>
      </c>
    </row>
    <row r="169" spans="1:6" s="90" customFormat="1" ht="13.5">
      <c r="A169" s="233" t="s">
        <v>838</v>
      </c>
      <c r="B169" s="233" t="s">
        <v>839</v>
      </c>
      <c r="C169" s="234">
        <v>698200</v>
      </c>
      <c r="D169" s="234">
        <v>698200</v>
      </c>
      <c r="E169" s="239"/>
      <c r="F169" s="239"/>
    </row>
    <row r="170" spans="1:6" s="90" customFormat="1" ht="13.5">
      <c r="A170" s="233" t="s">
        <v>840</v>
      </c>
      <c r="B170" s="233" t="s">
        <v>841</v>
      </c>
      <c r="C170" s="234"/>
      <c r="D170" s="234">
        <v>1588800</v>
      </c>
      <c r="E170" s="239"/>
      <c r="F170" s="239">
        <v>1588800</v>
      </c>
    </row>
    <row r="171" spans="1:6" s="90" customFormat="1" ht="13.5">
      <c r="A171" s="233" t="s">
        <v>842</v>
      </c>
      <c r="B171" s="233" t="s">
        <v>843</v>
      </c>
      <c r="C171" s="234">
        <v>23107260</v>
      </c>
      <c r="D171" s="234">
        <v>28107260</v>
      </c>
      <c r="E171" s="239"/>
      <c r="F171" s="239">
        <v>5000000</v>
      </c>
    </row>
    <row r="172" spans="1:6" s="90" customFormat="1" ht="13.5">
      <c r="A172" s="233" t="s">
        <v>844</v>
      </c>
      <c r="B172" s="233" t="s">
        <v>845</v>
      </c>
      <c r="C172" s="234">
        <v>127611086.40000001</v>
      </c>
      <c r="D172" s="234">
        <v>140903158.40000001</v>
      </c>
      <c r="E172" s="239"/>
      <c r="F172" s="239">
        <v>13292072</v>
      </c>
    </row>
    <row r="173" spans="1:6" s="90" customFormat="1" ht="13.5">
      <c r="A173" s="233" t="s">
        <v>846</v>
      </c>
      <c r="B173" s="233" t="s">
        <v>847</v>
      </c>
      <c r="C173" s="234">
        <v>11473488</v>
      </c>
      <c r="D173" s="234">
        <v>23523216</v>
      </c>
      <c r="E173" s="239"/>
      <c r="F173" s="239">
        <v>12049728</v>
      </c>
    </row>
    <row r="174" spans="1:6" s="90" customFormat="1" ht="13.5">
      <c r="A174" s="233" t="s">
        <v>848</v>
      </c>
      <c r="B174" s="233" t="s">
        <v>849</v>
      </c>
      <c r="C174" s="234"/>
      <c r="D174" s="234">
        <v>26033138.600000001</v>
      </c>
      <c r="E174" s="239"/>
      <c r="F174" s="239">
        <v>26033138.600000001</v>
      </c>
    </row>
    <row r="175" spans="1:6" s="90" customFormat="1" ht="13.5">
      <c r="A175" s="233" t="s">
        <v>850</v>
      </c>
      <c r="B175" s="233" t="s">
        <v>851</v>
      </c>
      <c r="C175" s="234">
        <v>46312080</v>
      </c>
      <c r="D175" s="234">
        <v>68999156.840000004</v>
      </c>
      <c r="E175" s="239"/>
      <c r="F175" s="239">
        <v>22687076.84</v>
      </c>
    </row>
    <row r="176" spans="1:6" s="90" customFormat="1" ht="13.5">
      <c r="A176" s="233" t="s">
        <v>852</v>
      </c>
      <c r="B176" s="233" t="s">
        <v>853</v>
      </c>
      <c r="C176" s="234">
        <v>42034982.399999999</v>
      </c>
      <c r="D176" s="234">
        <v>75229159.299999997</v>
      </c>
      <c r="E176" s="239"/>
      <c r="F176" s="239">
        <v>33194176.899999999</v>
      </c>
    </row>
    <row r="177" spans="1:6" s="90" customFormat="1" ht="13.5">
      <c r="A177" s="233" t="s">
        <v>854</v>
      </c>
      <c r="B177" s="233" t="s">
        <v>855</v>
      </c>
      <c r="C177" s="234">
        <v>16449534</v>
      </c>
      <c r="D177" s="234">
        <v>16660734</v>
      </c>
      <c r="E177" s="239"/>
      <c r="F177" s="239">
        <v>211200</v>
      </c>
    </row>
    <row r="178" spans="1:6" s="90" customFormat="1" ht="13.5">
      <c r="A178" s="233" t="s">
        <v>856</v>
      </c>
      <c r="B178" s="233" t="s">
        <v>857</v>
      </c>
      <c r="C178" s="234">
        <v>193001.18</v>
      </c>
      <c r="D178" s="234">
        <v>193001.18</v>
      </c>
      <c r="E178" s="239"/>
      <c r="F178" s="239"/>
    </row>
    <row r="179" spans="1:6" s="90" customFormat="1" ht="13.5">
      <c r="A179" s="233" t="s">
        <v>858</v>
      </c>
      <c r="B179" s="233" t="s">
        <v>859</v>
      </c>
      <c r="C179" s="234">
        <v>16679433.6</v>
      </c>
      <c r="D179" s="234">
        <v>17619633.600000001</v>
      </c>
      <c r="E179" s="239"/>
      <c r="F179" s="239">
        <v>940200</v>
      </c>
    </row>
    <row r="180" spans="1:6" s="90" customFormat="1" ht="13.5">
      <c r="A180" s="233" t="s">
        <v>860</v>
      </c>
      <c r="B180" s="233" t="s">
        <v>861</v>
      </c>
      <c r="C180" s="234">
        <v>11897520</v>
      </c>
      <c r="D180" s="234">
        <v>15306360</v>
      </c>
      <c r="E180" s="239"/>
      <c r="F180" s="239">
        <v>3408840</v>
      </c>
    </row>
    <row r="181" spans="1:6" s="90" customFormat="1" ht="13.5">
      <c r="A181" s="233" t="s">
        <v>862</v>
      </c>
      <c r="B181" s="233" t="s">
        <v>863</v>
      </c>
      <c r="C181" s="234">
        <v>5910000</v>
      </c>
      <c r="D181" s="234">
        <v>5910000</v>
      </c>
      <c r="E181" s="239"/>
      <c r="F181" s="239"/>
    </row>
    <row r="182" spans="1:6" s="90" customFormat="1" ht="13.5">
      <c r="A182" s="233" t="s">
        <v>864</v>
      </c>
      <c r="B182" s="233" t="s">
        <v>865</v>
      </c>
      <c r="C182" s="234">
        <v>369804</v>
      </c>
      <c r="D182" s="234">
        <v>369804</v>
      </c>
      <c r="E182" s="239"/>
      <c r="F182" s="239"/>
    </row>
    <row r="183" spans="1:6" s="90" customFormat="1" ht="13.5">
      <c r="A183" s="233" t="s">
        <v>866</v>
      </c>
      <c r="B183" s="233" t="s">
        <v>867</v>
      </c>
      <c r="C183" s="234">
        <v>1561923.2</v>
      </c>
      <c r="D183" s="234">
        <v>3676925.6</v>
      </c>
      <c r="E183" s="239"/>
      <c r="F183" s="239">
        <v>2115002.4</v>
      </c>
    </row>
    <row r="184" spans="1:6" s="90" customFormat="1" ht="13.5">
      <c r="A184" s="233" t="s">
        <v>868</v>
      </c>
      <c r="B184" s="233" t="s">
        <v>869</v>
      </c>
      <c r="C184" s="234">
        <v>200808604.36000001</v>
      </c>
      <c r="D184" s="234">
        <v>372062065.94</v>
      </c>
      <c r="E184" s="239"/>
      <c r="F184" s="239">
        <v>171253461.58000001</v>
      </c>
    </row>
    <row r="185" spans="1:6" s="90" customFormat="1" ht="13.5">
      <c r="A185" s="233" t="s">
        <v>870</v>
      </c>
      <c r="B185" s="233" t="s">
        <v>871</v>
      </c>
      <c r="C185" s="234">
        <v>12510963.57</v>
      </c>
      <c r="D185" s="234">
        <v>16992243.27</v>
      </c>
      <c r="E185" s="239"/>
      <c r="F185" s="239">
        <v>4481279.7</v>
      </c>
    </row>
    <row r="186" spans="1:6" s="90" customFormat="1" ht="13.5">
      <c r="A186" s="233" t="s">
        <v>872</v>
      </c>
      <c r="B186" s="233" t="s">
        <v>873</v>
      </c>
      <c r="C186" s="234">
        <v>1312907616</v>
      </c>
      <c r="D186" s="234">
        <v>1219483632</v>
      </c>
      <c r="E186" s="239">
        <v>93423984</v>
      </c>
      <c r="F186" s="239"/>
    </row>
    <row r="187" spans="1:6" s="90" customFormat="1" ht="13.5">
      <c r="A187" s="233" t="s">
        <v>874</v>
      </c>
      <c r="B187" s="233" t="s">
        <v>875</v>
      </c>
      <c r="C187" s="234">
        <v>952056</v>
      </c>
      <c r="D187" s="234">
        <v>952056</v>
      </c>
      <c r="E187" s="239"/>
      <c r="F187" s="239"/>
    </row>
    <row r="188" spans="1:6" s="90" customFormat="1" ht="13.5">
      <c r="A188" s="233" t="s">
        <v>876</v>
      </c>
      <c r="B188" s="233" t="s">
        <v>877</v>
      </c>
      <c r="C188" s="234">
        <v>30703498</v>
      </c>
      <c r="D188" s="234">
        <v>30496498</v>
      </c>
      <c r="E188" s="239">
        <v>207000</v>
      </c>
      <c r="F188" s="239"/>
    </row>
    <row r="189" spans="1:6" s="90" customFormat="1" ht="13.5">
      <c r="A189" s="233" t="s">
        <v>878</v>
      </c>
      <c r="B189" s="233" t="s">
        <v>879</v>
      </c>
      <c r="C189" s="234">
        <v>540000</v>
      </c>
      <c r="D189" s="234">
        <v>540000</v>
      </c>
      <c r="E189" s="239"/>
      <c r="F189" s="239"/>
    </row>
    <row r="190" spans="1:6" s="90" customFormat="1" ht="13.5">
      <c r="A190" s="233" t="s">
        <v>880</v>
      </c>
      <c r="B190" s="233" t="s">
        <v>881</v>
      </c>
      <c r="C190" s="234">
        <v>49065000</v>
      </c>
      <c r="D190" s="234">
        <v>55481000</v>
      </c>
      <c r="E190" s="239"/>
      <c r="F190" s="239">
        <v>6416000</v>
      </c>
    </row>
    <row r="191" spans="1:6" s="90" customFormat="1" ht="13.5">
      <c r="A191" s="233" t="s">
        <v>882</v>
      </c>
      <c r="B191" s="233" t="s">
        <v>883</v>
      </c>
      <c r="C191" s="234">
        <v>54389748.259999998</v>
      </c>
      <c r="D191" s="234">
        <v>54389748.259999998</v>
      </c>
      <c r="E191" s="239"/>
      <c r="F191" s="239"/>
    </row>
    <row r="192" spans="1:6" s="90" customFormat="1" ht="13.5">
      <c r="A192" s="233" t="s">
        <v>884</v>
      </c>
      <c r="B192" s="233" t="s">
        <v>885</v>
      </c>
      <c r="C192" s="234">
        <v>73592278.379999995</v>
      </c>
      <c r="D192" s="234">
        <v>127987329.72</v>
      </c>
      <c r="E192" s="239"/>
      <c r="F192" s="239">
        <v>54395051.340000004</v>
      </c>
    </row>
    <row r="193" spans="1:6" s="90" customFormat="1" ht="13.5">
      <c r="A193" s="233" t="s">
        <v>886</v>
      </c>
      <c r="B193" s="233" t="s">
        <v>887</v>
      </c>
      <c r="C193" s="234">
        <v>14637831.6</v>
      </c>
      <c r="D193" s="234">
        <v>16041831.6</v>
      </c>
      <c r="E193" s="239"/>
      <c r="F193" s="239">
        <v>1404000</v>
      </c>
    </row>
    <row r="194" spans="1:6" s="90" customFormat="1" ht="13.5">
      <c r="A194" s="233" t="s">
        <v>888</v>
      </c>
      <c r="B194" s="233" t="s">
        <v>889</v>
      </c>
      <c r="C194" s="234">
        <v>678512880</v>
      </c>
      <c r="D194" s="234">
        <v>678512880</v>
      </c>
      <c r="E194" s="239"/>
      <c r="F194" s="239"/>
    </row>
    <row r="195" spans="1:6" s="90" customFormat="1" ht="13.5">
      <c r="A195" s="233" t="s">
        <v>890</v>
      </c>
      <c r="B195" s="233" t="s">
        <v>891</v>
      </c>
      <c r="C195" s="234"/>
      <c r="D195" s="234">
        <v>2583000</v>
      </c>
      <c r="E195" s="239"/>
      <c r="F195" s="239">
        <v>2583000</v>
      </c>
    </row>
    <row r="196" spans="1:6" s="90" customFormat="1" ht="13.5">
      <c r="A196" s="233" t="s">
        <v>892</v>
      </c>
      <c r="B196" s="233" t="s">
        <v>893</v>
      </c>
      <c r="C196" s="234">
        <v>508500</v>
      </c>
      <c r="D196" s="234">
        <v>508500</v>
      </c>
      <c r="E196" s="239"/>
      <c r="F196" s="239"/>
    </row>
    <row r="197" spans="1:6" s="90" customFormat="1" ht="13.5">
      <c r="A197" s="233" t="s">
        <v>894</v>
      </c>
      <c r="B197" s="233" t="s">
        <v>895</v>
      </c>
      <c r="C197" s="234">
        <v>181989.6</v>
      </c>
      <c r="D197" s="234">
        <v>181989.6</v>
      </c>
      <c r="E197" s="239"/>
      <c r="F197" s="239"/>
    </row>
    <row r="198" spans="1:6" s="90" customFormat="1" ht="13.5">
      <c r="A198" s="233" t="s">
        <v>896</v>
      </c>
      <c r="B198" s="233" t="s">
        <v>897</v>
      </c>
      <c r="C198" s="234">
        <v>26034854.469999999</v>
      </c>
      <c r="D198" s="234">
        <v>44466784.729999997</v>
      </c>
      <c r="E198" s="239"/>
      <c r="F198" s="239">
        <v>18431930.260000002</v>
      </c>
    </row>
    <row r="199" spans="1:6" s="90" customFormat="1" ht="13.5">
      <c r="A199" s="233" t="s">
        <v>898</v>
      </c>
      <c r="B199" s="233" t="s">
        <v>899</v>
      </c>
      <c r="C199" s="234">
        <v>664291.19999999995</v>
      </c>
      <c r="D199" s="234">
        <v>664291.19999999995</v>
      </c>
      <c r="E199" s="239"/>
      <c r="F199" s="239"/>
    </row>
    <row r="200" spans="1:6" s="90" customFormat="1" ht="13.5">
      <c r="A200" s="233" t="s">
        <v>900</v>
      </c>
      <c r="B200" s="233" t="s">
        <v>901</v>
      </c>
      <c r="C200" s="234">
        <v>2660500</v>
      </c>
      <c r="D200" s="234">
        <v>3511000</v>
      </c>
      <c r="E200" s="239"/>
      <c r="F200" s="239">
        <v>850500</v>
      </c>
    </row>
    <row r="201" spans="1:6" s="90" customFormat="1" ht="13.5">
      <c r="A201" s="233" t="s">
        <v>902</v>
      </c>
      <c r="B201" s="233" t="s">
        <v>903</v>
      </c>
      <c r="C201" s="234">
        <v>21720000</v>
      </c>
      <c r="D201" s="234">
        <v>32040000</v>
      </c>
      <c r="E201" s="239"/>
      <c r="F201" s="239">
        <v>10320000</v>
      </c>
    </row>
    <row r="202" spans="1:6" s="90" customFormat="1" ht="13.5">
      <c r="A202" s="233" t="s">
        <v>904</v>
      </c>
      <c r="B202" s="233" t="s">
        <v>905</v>
      </c>
      <c r="C202" s="234"/>
      <c r="D202" s="234">
        <v>5232000</v>
      </c>
      <c r="E202" s="239"/>
      <c r="F202" s="239">
        <v>5232000</v>
      </c>
    </row>
    <row r="203" spans="1:6" s="90" customFormat="1" ht="13.5">
      <c r="A203" s="233" t="s">
        <v>906</v>
      </c>
      <c r="B203" s="233" t="s">
        <v>907</v>
      </c>
      <c r="C203" s="234">
        <v>28965000</v>
      </c>
      <c r="D203" s="234">
        <v>30467500</v>
      </c>
      <c r="E203" s="239"/>
      <c r="F203" s="239">
        <v>1502500</v>
      </c>
    </row>
    <row r="204" spans="1:6" s="90" customFormat="1" ht="13.5">
      <c r="A204" s="233" t="s">
        <v>908</v>
      </c>
      <c r="B204" s="233" t="s">
        <v>909</v>
      </c>
      <c r="C204" s="234">
        <v>23200648</v>
      </c>
      <c r="D204" s="234">
        <v>26203084</v>
      </c>
      <c r="E204" s="239"/>
      <c r="F204" s="239">
        <v>3002436</v>
      </c>
    </row>
    <row r="205" spans="1:6" s="90" customFormat="1" ht="13.5">
      <c r="A205" s="233" t="s">
        <v>910</v>
      </c>
      <c r="B205" s="233" t="s">
        <v>911</v>
      </c>
      <c r="C205" s="234">
        <v>4687139.5199999996</v>
      </c>
      <c r="D205" s="234">
        <v>5871984.1900000004</v>
      </c>
      <c r="E205" s="239"/>
      <c r="F205" s="239">
        <v>1184844.67</v>
      </c>
    </row>
    <row r="206" spans="1:6" s="90" customFormat="1" ht="13.5">
      <c r="A206" s="233" t="s">
        <v>912</v>
      </c>
      <c r="B206" s="233" t="s">
        <v>913</v>
      </c>
      <c r="C206" s="234">
        <v>796800</v>
      </c>
      <c r="D206" s="234">
        <v>796800</v>
      </c>
      <c r="E206" s="239"/>
      <c r="F206" s="239"/>
    </row>
    <row r="207" spans="1:6" s="90" customFormat="1" ht="13.5">
      <c r="A207" s="233" t="s">
        <v>914</v>
      </c>
      <c r="B207" s="233" t="s">
        <v>915</v>
      </c>
      <c r="C207" s="234">
        <v>16812000</v>
      </c>
      <c r="D207" s="234">
        <v>23016000</v>
      </c>
      <c r="E207" s="239"/>
      <c r="F207" s="239">
        <v>6204000</v>
      </c>
    </row>
    <row r="208" spans="1:6" s="90" customFormat="1" ht="13.5">
      <c r="A208" s="233" t="s">
        <v>916</v>
      </c>
      <c r="B208" s="233" t="s">
        <v>917</v>
      </c>
      <c r="C208" s="234">
        <v>10575900</v>
      </c>
      <c r="D208" s="234">
        <v>10575900</v>
      </c>
      <c r="E208" s="239"/>
      <c r="F208" s="239"/>
    </row>
    <row r="209" spans="1:6" s="90" customFormat="1" ht="13.5">
      <c r="A209" s="233" t="s">
        <v>918</v>
      </c>
      <c r="B209" s="233" t="s">
        <v>919</v>
      </c>
      <c r="C209" s="234"/>
      <c r="D209" s="234">
        <v>170000</v>
      </c>
      <c r="E209" s="239"/>
      <c r="F209" s="239">
        <v>170000</v>
      </c>
    </row>
    <row r="210" spans="1:6" s="90" customFormat="1" ht="13.5">
      <c r="A210" s="233" t="s">
        <v>920</v>
      </c>
      <c r="B210" s="233" t="s">
        <v>921</v>
      </c>
      <c r="C210" s="234">
        <v>11195472</v>
      </c>
      <c r="D210" s="234">
        <v>12458352</v>
      </c>
      <c r="E210" s="239"/>
      <c r="F210" s="239">
        <v>1262880</v>
      </c>
    </row>
    <row r="211" spans="1:6" s="90" customFormat="1" ht="13.5">
      <c r="A211" s="233" t="s">
        <v>922</v>
      </c>
      <c r="B211" s="233" t="s">
        <v>923</v>
      </c>
      <c r="C211" s="234">
        <v>1188000</v>
      </c>
      <c r="D211" s="234">
        <v>1188000</v>
      </c>
      <c r="E211" s="239"/>
      <c r="F211" s="239"/>
    </row>
    <row r="212" spans="1:6" s="90" customFormat="1" ht="13.5">
      <c r="A212" s="233" t="s">
        <v>924</v>
      </c>
      <c r="B212" s="233" t="s">
        <v>925</v>
      </c>
      <c r="C212" s="234">
        <v>13041008.32</v>
      </c>
      <c r="D212" s="234">
        <v>14427008.32</v>
      </c>
      <c r="E212" s="239"/>
      <c r="F212" s="239">
        <v>1386000</v>
      </c>
    </row>
    <row r="213" spans="1:6" s="90" customFormat="1" ht="13.5">
      <c r="A213" s="233" t="s">
        <v>926</v>
      </c>
      <c r="B213" s="233" t="s">
        <v>927</v>
      </c>
      <c r="C213" s="234">
        <v>1478000</v>
      </c>
      <c r="D213" s="234">
        <v>2643900</v>
      </c>
      <c r="E213" s="239"/>
      <c r="F213" s="239">
        <v>1165900</v>
      </c>
    </row>
    <row r="214" spans="1:6" s="90" customFormat="1" ht="13.5">
      <c r="A214" s="233" t="s">
        <v>928</v>
      </c>
      <c r="B214" s="233" t="s">
        <v>929</v>
      </c>
      <c r="C214" s="234">
        <v>25058424.66</v>
      </c>
      <c r="D214" s="234">
        <v>29690039.079999998</v>
      </c>
      <c r="E214" s="239"/>
      <c r="F214" s="239">
        <v>4631614.42</v>
      </c>
    </row>
    <row r="215" spans="1:6" s="90" customFormat="1" ht="13.5">
      <c r="A215" s="233" t="s">
        <v>930</v>
      </c>
      <c r="B215" s="233" t="s">
        <v>931</v>
      </c>
      <c r="C215" s="234">
        <v>3713701.75</v>
      </c>
      <c r="D215" s="234">
        <v>4127801.65</v>
      </c>
      <c r="E215" s="239"/>
      <c r="F215" s="239">
        <v>414099.9</v>
      </c>
    </row>
    <row r="216" spans="1:6" s="90" customFormat="1" ht="13.5">
      <c r="A216" s="233" t="s">
        <v>932</v>
      </c>
      <c r="B216" s="233" t="s">
        <v>933</v>
      </c>
      <c r="C216" s="234">
        <v>19467200</v>
      </c>
      <c r="D216" s="234">
        <v>21175100</v>
      </c>
      <c r="E216" s="239"/>
      <c r="F216" s="239">
        <v>1707900</v>
      </c>
    </row>
    <row r="217" spans="1:6" s="90" customFormat="1" ht="13.5">
      <c r="A217" s="233" t="s">
        <v>934</v>
      </c>
      <c r="B217" s="233" t="s">
        <v>935</v>
      </c>
      <c r="C217" s="234">
        <v>181587120</v>
      </c>
      <c r="D217" s="234">
        <v>211379520</v>
      </c>
      <c r="E217" s="239"/>
      <c r="F217" s="239">
        <v>29792400</v>
      </c>
    </row>
    <row r="218" spans="1:6" s="90" customFormat="1" ht="13.5">
      <c r="A218" s="233" t="s">
        <v>936</v>
      </c>
      <c r="B218" s="233" t="s">
        <v>937</v>
      </c>
      <c r="C218" s="234">
        <v>4310028</v>
      </c>
      <c r="D218" s="234">
        <v>4310028</v>
      </c>
      <c r="E218" s="239"/>
      <c r="F218" s="239"/>
    </row>
    <row r="219" spans="1:6" s="90" customFormat="1" ht="13.5">
      <c r="A219" s="233" t="s">
        <v>938</v>
      </c>
      <c r="B219" s="233" t="s">
        <v>939</v>
      </c>
      <c r="C219" s="234">
        <v>65000000</v>
      </c>
      <c r="D219" s="234">
        <v>122200000</v>
      </c>
      <c r="E219" s="239"/>
      <c r="F219" s="239">
        <v>57200000</v>
      </c>
    </row>
    <row r="220" spans="1:6" s="90" customFormat="1" ht="13.5">
      <c r="A220" s="233" t="s">
        <v>940</v>
      </c>
      <c r="B220" s="233" t="s">
        <v>941</v>
      </c>
      <c r="C220" s="234">
        <v>49825931.189999998</v>
      </c>
      <c r="D220" s="234">
        <v>89903617.569999993</v>
      </c>
      <c r="E220" s="239"/>
      <c r="F220" s="239">
        <v>40077686.380000003</v>
      </c>
    </row>
    <row r="221" spans="1:6" s="90" customFormat="1" ht="13.5">
      <c r="A221" s="233" t="s">
        <v>942</v>
      </c>
      <c r="B221" s="233" t="s">
        <v>943</v>
      </c>
      <c r="C221" s="234">
        <v>782000</v>
      </c>
      <c r="D221" s="234">
        <v>782000</v>
      </c>
      <c r="E221" s="239"/>
      <c r="F221" s="239"/>
    </row>
    <row r="222" spans="1:6" s="90" customFormat="1" ht="13.5">
      <c r="A222" s="233" t="s">
        <v>944</v>
      </c>
      <c r="B222" s="233" t="s">
        <v>945</v>
      </c>
      <c r="C222" s="234">
        <v>4916400.99</v>
      </c>
      <c r="D222" s="234">
        <v>6637660.9400000004</v>
      </c>
      <c r="E222" s="239"/>
      <c r="F222" s="239">
        <v>1721259.95</v>
      </c>
    </row>
    <row r="223" spans="1:6" s="90" customFormat="1" ht="13.5">
      <c r="A223" s="233" t="s">
        <v>946</v>
      </c>
      <c r="B223" s="233" t="s">
        <v>947</v>
      </c>
      <c r="C223" s="234">
        <v>115904220</v>
      </c>
      <c r="D223" s="234">
        <v>150445300</v>
      </c>
      <c r="E223" s="239"/>
      <c r="F223" s="239">
        <v>34541080</v>
      </c>
    </row>
    <row r="224" spans="1:6" s="90" customFormat="1" ht="13.5">
      <c r="A224" s="233" t="s">
        <v>948</v>
      </c>
      <c r="B224" s="233" t="s">
        <v>949</v>
      </c>
      <c r="C224" s="234">
        <v>22536686.52</v>
      </c>
      <c r="D224" s="234">
        <v>30345086.52</v>
      </c>
      <c r="E224" s="239"/>
      <c r="F224" s="239">
        <v>7808400</v>
      </c>
    </row>
    <row r="225" spans="1:6" s="90" customFormat="1" ht="13.5">
      <c r="A225" s="233" t="s">
        <v>950</v>
      </c>
      <c r="B225" s="233" t="s">
        <v>951</v>
      </c>
      <c r="C225" s="234">
        <v>508937</v>
      </c>
      <c r="D225" s="234">
        <v>806564</v>
      </c>
      <c r="E225" s="239"/>
      <c r="F225" s="239">
        <v>297627</v>
      </c>
    </row>
    <row r="226" spans="1:6" s="90" customFormat="1" ht="13.5">
      <c r="A226" s="233" t="s">
        <v>952</v>
      </c>
      <c r="B226" s="233" t="s">
        <v>953</v>
      </c>
      <c r="C226" s="234">
        <v>777600</v>
      </c>
      <c r="D226" s="234">
        <v>777600</v>
      </c>
      <c r="E226" s="239"/>
      <c r="F226" s="239"/>
    </row>
    <row r="227" spans="1:6" s="90" customFormat="1" ht="13.5">
      <c r="A227" s="233" t="s">
        <v>954</v>
      </c>
      <c r="B227" s="233" t="s">
        <v>955</v>
      </c>
      <c r="C227" s="234">
        <v>129000</v>
      </c>
      <c r="D227" s="234">
        <v>129000</v>
      </c>
      <c r="E227" s="239"/>
      <c r="F227" s="239"/>
    </row>
    <row r="228" spans="1:6" s="90" customFormat="1" ht="13.5">
      <c r="A228" s="233" t="s">
        <v>956</v>
      </c>
      <c r="B228" s="233" t="s">
        <v>957</v>
      </c>
      <c r="C228" s="234">
        <v>831600</v>
      </c>
      <c r="D228" s="234">
        <v>831600</v>
      </c>
      <c r="E228" s="239"/>
      <c r="F228" s="239"/>
    </row>
    <row r="229" spans="1:6" s="90" customFormat="1" ht="13.5">
      <c r="A229" s="233" t="s">
        <v>958</v>
      </c>
      <c r="B229" s="233" t="s">
        <v>959</v>
      </c>
      <c r="C229" s="234">
        <v>194000</v>
      </c>
      <c r="D229" s="234">
        <v>194000</v>
      </c>
      <c r="E229" s="239"/>
      <c r="F229" s="239"/>
    </row>
    <row r="230" spans="1:6" s="90" customFormat="1" ht="13.5">
      <c r="A230" s="233" t="s">
        <v>960</v>
      </c>
      <c r="B230" s="233" t="s">
        <v>961</v>
      </c>
      <c r="C230" s="234">
        <v>4800000</v>
      </c>
      <c r="D230" s="234">
        <v>4800000</v>
      </c>
      <c r="E230" s="239"/>
      <c r="F230" s="239"/>
    </row>
    <row r="231" spans="1:6" s="90" customFormat="1" ht="13.5">
      <c r="A231" s="233" t="s">
        <v>962</v>
      </c>
      <c r="B231" s="233" t="s">
        <v>963</v>
      </c>
      <c r="C231" s="234">
        <v>1958442</v>
      </c>
      <c r="D231" s="234">
        <v>2248527.61</v>
      </c>
      <c r="E231" s="239"/>
      <c r="F231" s="239">
        <v>290085.61</v>
      </c>
    </row>
    <row r="232" spans="1:6" s="90" customFormat="1" ht="13.5">
      <c r="A232" s="233" t="s">
        <v>964</v>
      </c>
      <c r="B232" s="233" t="s">
        <v>965</v>
      </c>
      <c r="C232" s="234">
        <v>270000</v>
      </c>
      <c r="D232" s="234">
        <v>420000</v>
      </c>
      <c r="E232" s="239"/>
      <c r="F232" s="239">
        <v>150000</v>
      </c>
    </row>
    <row r="233" spans="1:6" s="90" customFormat="1" ht="13.5">
      <c r="A233" s="233" t="s">
        <v>966</v>
      </c>
      <c r="B233" s="233" t="s">
        <v>967</v>
      </c>
      <c r="C233" s="234">
        <v>37044000</v>
      </c>
      <c r="D233" s="234">
        <v>37044000</v>
      </c>
      <c r="E233" s="239"/>
      <c r="F233" s="239"/>
    </row>
    <row r="234" spans="1:6" s="90" customFormat="1" ht="13.5">
      <c r="A234" s="233" t="s">
        <v>968</v>
      </c>
      <c r="B234" s="233" t="s">
        <v>969</v>
      </c>
      <c r="C234" s="234">
        <v>163898000</v>
      </c>
      <c r="D234" s="234">
        <v>163898000</v>
      </c>
      <c r="E234" s="239"/>
      <c r="F234" s="239"/>
    </row>
    <row r="235" spans="1:6" s="90" customFormat="1" ht="13.5">
      <c r="A235" s="233" t="s">
        <v>970</v>
      </c>
      <c r="B235" s="233" t="s">
        <v>971</v>
      </c>
      <c r="C235" s="234">
        <v>1833600</v>
      </c>
      <c r="D235" s="234">
        <v>1833600</v>
      </c>
      <c r="E235" s="239"/>
      <c r="F235" s="239"/>
    </row>
    <row r="236" spans="1:6" s="90" customFormat="1" ht="13.5">
      <c r="A236" s="233" t="s">
        <v>972</v>
      </c>
      <c r="B236" s="233" t="s">
        <v>973</v>
      </c>
      <c r="C236" s="234">
        <v>4630700</v>
      </c>
      <c r="D236" s="234">
        <v>4630700</v>
      </c>
      <c r="E236" s="239"/>
      <c r="F236" s="239"/>
    </row>
    <row r="237" spans="1:6" s="90" customFormat="1" ht="13.5">
      <c r="A237" s="233" t="s">
        <v>974</v>
      </c>
      <c r="B237" s="233" t="s">
        <v>975</v>
      </c>
      <c r="C237" s="234">
        <v>1500000</v>
      </c>
      <c r="D237" s="234">
        <v>2500000</v>
      </c>
      <c r="E237" s="239"/>
      <c r="F237" s="239">
        <v>1000000</v>
      </c>
    </row>
    <row r="238" spans="1:6" s="90" customFormat="1" ht="13.5">
      <c r="A238" s="233" t="s">
        <v>976</v>
      </c>
      <c r="B238" s="233" t="s">
        <v>977</v>
      </c>
      <c r="C238" s="234">
        <v>375600</v>
      </c>
      <c r="D238" s="234">
        <v>3536670</v>
      </c>
      <c r="E238" s="239"/>
      <c r="F238" s="239">
        <v>3161070</v>
      </c>
    </row>
    <row r="239" spans="1:6" s="90" customFormat="1" ht="13.5">
      <c r="A239" s="233" t="s">
        <v>978</v>
      </c>
      <c r="B239" s="233" t="s">
        <v>979</v>
      </c>
      <c r="C239" s="234">
        <v>99125992</v>
      </c>
      <c r="D239" s="234">
        <v>196209358</v>
      </c>
      <c r="E239" s="239"/>
      <c r="F239" s="239">
        <v>97083366</v>
      </c>
    </row>
    <row r="240" spans="1:6" s="90" customFormat="1" ht="13.5">
      <c r="A240" s="233" t="s">
        <v>980</v>
      </c>
      <c r="B240" s="233" t="s">
        <v>981</v>
      </c>
      <c r="C240" s="234">
        <v>3178563</v>
      </c>
      <c r="D240" s="234">
        <v>3178563</v>
      </c>
      <c r="E240" s="239"/>
      <c r="F240" s="239"/>
    </row>
    <row r="241" spans="1:6" s="90" customFormat="1" ht="13.5">
      <c r="A241" s="233" t="s">
        <v>982</v>
      </c>
      <c r="B241" s="233" t="s">
        <v>983</v>
      </c>
      <c r="C241" s="234">
        <v>4320000</v>
      </c>
      <c r="D241" s="234">
        <v>4320000</v>
      </c>
      <c r="E241" s="239"/>
      <c r="F241" s="239"/>
    </row>
    <row r="242" spans="1:6" s="90" customFormat="1" ht="13.5">
      <c r="A242" s="233" t="s">
        <v>984</v>
      </c>
      <c r="B242" s="233" t="s">
        <v>985</v>
      </c>
      <c r="C242" s="234">
        <v>27912038</v>
      </c>
      <c r="D242" s="234">
        <v>35540233</v>
      </c>
      <c r="E242" s="239"/>
      <c r="F242" s="239">
        <v>7628195</v>
      </c>
    </row>
    <row r="243" spans="1:6" s="90" customFormat="1" ht="13.5">
      <c r="A243" s="233" t="s">
        <v>986</v>
      </c>
      <c r="B243" s="233" t="s">
        <v>987</v>
      </c>
      <c r="C243" s="234">
        <v>1142000</v>
      </c>
      <c r="D243" s="234">
        <v>1142000</v>
      </c>
      <c r="E243" s="239"/>
      <c r="F243" s="239"/>
    </row>
    <row r="244" spans="1:6" s="90" customFormat="1" ht="13.5">
      <c r="A244" s="233" t="s">
        <v>988</v>
      </c>
      <c r="B244" s="233" t="s">
        <v>989</v>
      </c>
      <c r="C244" s="234">
        <v>1308000</v>
      </c>
      <c r="D244" s="234">
        <v>1308000</v>
      </c>
      <c r="E244" s="239"/>
      <c r="F244" s="239"/>
    </row>
    <row r="245" spans="1:6" s="90" customFormat="1" ht="13.5">
      <c r="A245" s="233" t="s">
        <v>990</v>
      </c>
      <c r="B245" s="233" t="s">
        <v>991</v>
      </c>
      <c r="C245" s="234">
        <v>215900</v>
      </c>
      <c r="D245" s="234">
        <v>215900</v>
      </c>
      <c r="E245" s="239"/>
      <c r="F245" s="239"/>
    </row>
    <row r="246" spans="1:6" s="90" customFormat="1" ht="13.5">
      <c r="A246" s="233" t="s">
        <v>992</v>
      </c>
      <c r="B246" s="233" t="s">
        <v>993</v>
      </c>
      <c r="C246" s="234">
        <v>1300000</v>
      </c>
      <c r="D246" s="234">
        <v>1300000</v>
      </c>
      <c r="E246" s="239"/>
      <c r="F246" s="239"/>
    </row>
    <row r="247" spans="1:6" s="90" customFormat="1" ht="13.5">
      <c r="A247" s="233" t="s">
        <v>994</v>
      </c>
      <c r="B247" s="233" t="s">
        <v>995</v>
      </c>
      <c r="C247" s="234">
        <v>3972000</v>
      </c>
      <c r="D247" s="234">
        <v>4116000</v>
      </c>
      <c r="E247" s="239"/>
      <c r="F247" s="239">
        <v>144000</v>
      </c>
    </row>
    <row r="248" spans="1:6" s="90" customFormat="1" ht="13.5">
      <c r="A248" s="233" t="s">
        <v>996</v>
      </c>
      <c r="B248" s="233" t="s">
        <v>997</v>
      </c>
      <c r="C248" s="234">
        <v>570000</v>
      </c>
      <c r="D248" s="234">
        <v>570000</v>
      </c>
      <c r="E248" s="239"/>
      <c r="F248" s="239"/>
    </row>
    <row r="249" spans="1:6" s="90" customFormat="1" ht="13.5">
      <c r="A249" s="233" t="s">
        <v>998</v>
      </c>
      <c r="B249" s="233" t="s">
        <v>999</v>
      </c>
      <c r="C249" s="234">
        <v>2873514</v>
      </c>
      <c r="D249" s="234">
        <v>2873514</v>
      </c>
      <c r="E249" s="239"/>
      <c r="F249" s="239"/>
    </row>
    <row r="250" spans="1:6" s="90" customFormat="1" ht="13.5">
      <c r="A250" s="233" t="s">
        <v>1000</v>
      </c>
      <c r="B250" s="233" t="s">
        <v>1001</v>
      </c>
      <c r="C250" s="234">
        <v>796800</v>
      </c>
      <c r="D250" s="234">
        <v>2093400</v>
      </c>
      <c r="E250" s="239"/>
      <c r="F250" s="239">
        <v>1296600</v>
      </c>
    </row>
    <row r="251" spans="1:6" s="90" customFormat="1" ht="13.5">
      <c r="A251" s="233" t="s">
        <v>1002</v>
      </c>
      <c r="B251" s="233" t="s">
        <v>1003</v>
      </c>
      <c r="C251" s="234"/>
      <c r="D251" s="234">
        <v>1515600</v>
      </c>
      <c r="E251" s="239"/>
      <c r="F251" s="239">
        <v>1515600</v>
      </c>
    </row>
    <row r="252" spans="1:6" s="90" customFormat="1" ht="13.5">
      <c r="A252" s="233" t="s">
        <v>1004</v>
      </c>
      <c r="B252" s="233" t="s">
        <v>1005</v>
      </c>
      <c r="C252" s="234">
        <v>2300000</v>
      </c>
      <c r="D252" s="234">
        <v>2834000</v>
      </c>
      <c r="E252" s="239"/>
      <c r="F252" s="239">
        <v>534000</v>
      </c>
    </row>
    <row r="253" spans="1:6" s="90" customFormat="1" ht="13.5">
      <c r="A253" s="233"/>
      <c r="B253" s="233"/>
      <c r="C253" s="234"/>
      <c r="D253" s="234"/>
      <c r="E253" s="239"/>
      <c r="F253" s="239"/>
    </row>
    <row r="254" spans="1:6" s="90" customFormat="1" ht="13.5">
      <c r="A254" s="233"/>
      <c r="B254" s="233" t="s">
        <v>1006</v>
      </c>
      <c r="C254" s="234">
        <v>8330380316.6999998</v>
      </c>
      <c r="D254" s="234">
        <v>11796510909.26</v>
      </c>
      <c r="E254" s="239">
        <v>181887740.90000001</v>
      </c>
      <c r="F254" s="239">
        <v>3648018333.46</v>
      </c>
    </row>
    <row r="255" spans="1:6" s="90" customFormat="1" ht="13.5">
      <c r="A255" s="233"/>
      <c r="B255" s="233"/>
      <c r="C255" s="234"/>
      <c r="D255" s="234"/>
      <c r="E255" s="239"/>
      <c r="F255" s="239">
        <v>3466130592.5599999</v>
      </c>
    </row>
    <row r="256" spans="1:6" s="90" customFormat="1" ht="13.5">
      <c r="A256" s="233"/>
      <c r="B256" s="233" t="s">
        <v>1007</v>
      </c>
      <c r="C256" s="234">
        <v>41651901583.5</v>
      </c>
      <c r="D256" s="234">
        <v>58982554546.300003</v>
      </c>
      <c r="E256" s="239">
        <v>909438704.5</v>
      </c>
      <c r="F256" s="239">
        <v>18240091667.299999</v>
      </c>
    </row>
    <row r="257" spans="1:6" s="90" customFormat="1" ht="13.5">
      <c r="A257" s="233"/>
      <c r="B257" s="233"/>
      <c r="C257" s="234"/>
      <c r="D257" s="234"/>
      <c r="E257" s="239"/>
      <c r="F257" s="239">
        <v>17330652962.799999</v>
      </c>
    </row>
    <row r="258" spans="1:6" s="90" customFormat="1" ht="13.5">
      <c r="A258" s="88"/>
      <c r="B258" s="88"/>
      <c r="C258" s="89"/>
      <c r="D258" s="89"/>
      <c r="E258" s="89"/>
      <c r="F258" s="89"/>
    </row>
    <row r="259" spans="1:6" s="90" customFormat="1" ht="13.5">
      <c r="A259" s="88"/>
      <c r="B259" s="88"/>
      <c r="C259" s="89"/>
      <c r="D259" s="89"/>
      <c r="E259" s="89"/>
      <c r="F259" s="89"/>
    </row>
    <row r="260" spans="1:6" s="90" customFormat="1" ht="13.5">
      <c r="A260" s="103"/>
      <c r="B260" s="103"/>
      <c r="C260" s="104"/>
      <c r="D260" s="104"/>
      <c r="E260" s="89"/>
      <c r="F260" s="89"/>
    </row>
    <row r="261" spans="1:6" s="90" customFormat="1" ht="15.75" customHeight="1">
      <c r="A261" s="377" t="s">
        <v>1043</v>
      </c>
      <c r="B261" s="377"/>
      <c r="C261" s="377"/>
      <c r="D261" s="377"/>
      <c r="E261" s="99"/>
      <c r="F261" s="99"/>
    </row>
    <row r="262" spans="1:6" s="90" customFormat="1" ht="15">
      <c r="A262" s="105" t="s">
        <v>181</v>
      </c>
      <c r="B262" s="105" t="s">
        <v>123</v>
      </c>
      <c r="C262" s="106" t="s">
        <v>124</v>
      </c>
      <c r="D262" s="106" t="s">
        <v>125</v>
      </c>
      <c r="E262" s="100" t="s">
        <v>187</v>
      </c>
      <c r="F262" s="100" t="s">
        <v>633</v>
      </c>
    </row>
    <row r="263" spans="1:6" s="90" customFormat="1" ht="13.5">
      <c r="A263" s="88"/>
      <c r="B263" s="88"/>
      <c r="C263" s="89"/>
      <c r="D263" s="89"/>
      <c r="E263" s="89"/>
      <c r="F263" s="89"/>
    </row>
    <row r="264" spans="1:6" s="90" customFormat="1" ht="13.5">
      <c r="A264" s="233" t="s">
        <v>1008</v>
      </c>
      <c r="B264" s="233" t="s">
        <v>635</v>
      </c>
      <c r="C264" s="234">
        <v>12831954.76</v>
      </c>
      <c r="D264" s="234">
        <v>950608.62</v>
      </c>
      <c r="E264" s="238">
        <v>11881346.140000001</v>
      </c>
      <c r="F264" s="238"/>
    </row>
    <row r="265" spans="1:6" s="90" customFormat="1" ht="13.5">
      <c r="A265" s="233" t="s">
        <v>1009</v>
      </c>
      <c r="B265" s="233" t="s">
        <v>1010</v>
      </c>
      <c r="C265" s="234">
        <v>38901491.670000002</v>
      </c>
      <c r="D265" s="234">
        <v>118899.72</v>
      </c>
      <c r="E265" s="238">
        <v>38782591.950000003</v>
      </c>
      <c r="F265" s="238"/>
    </row>
    <row r="266" spans="1:6" s="90" customFormat="1" ht="13.5">
      <c r="A266" s="233" t="s">
        <v>1011</v>
      </c>
      <c r="B266" s="233" t="s">
        <v>1012</v>
      </c>
      <c r="C266" s="234">
        <v>68864640</v>
      </c>
      <c r="D266" s="234">
        <v>210480</v>
      </c>
      <c r="E266" s="238">
        <v>68654160</v>
      </c>
      <c r="F266" s="238"/>
    </row>
    <row r="267" spans="1:6" s="90" customFormat="1" ht="13.5">
      <c r="A267" s="233" t="s">
        <v>1013</v>
      </c>
      <c r="B267" s="233" t="s">
        <v>677</v>
      </c>
      <c r="C267" s="234">
        <v>1573920.14</v>
      </c>
      <c r="D267" s="234">
        <v>1573920.14</v>
      </c>
      <c r="E267" s="238"/>
      <c r="F267" s="238"/>
    </row>
    <row r="268" spans="1:6" s="90" customFormat="1" ht="13.5">
      <c r="A268" s="233" t="s">
        <v>1014</v>
      </c>
      <c r="B268" s="233" t="s">
        <v>681</v>
      </c>
      <c r="C268" s="234">
        <v>10496219.859999999</v>
      </c>
      <c r="D268" s="234"/>
      <c r="E268" s="238">
        <v>10496219.859999999</v>
      </c>
      <c r="F268" s="238"/>
    </row>
    <row r="269" spans="1:6" s="90" customFormat="1" ht="13.5">
      <c r="A269" s="233" t="s">
        <v>1015</v>
      </c>
      <c r="B269" s="233" t="s">
        <v>1016</v>
      </c>
      <c r="C269" s="234">
        <v>13757991.439999999</v>
      </c>
      <c r="D269" s="234">
        <v>13757991.439999999</v>
      </c>
      <c r="E269" s="238"/>
      <c r="F269" s="238"/>
    </row>
    <row r="270" spans="1:6" s="90" customFormat="1" ht="13.5">
      <c r="A270" s="233" t="s">
        <v>1017</v>
      </c>
      <c r="B270" s="233" t="s">
        <v>721</v>
      </c>
      <c r="C270" s="234">
        <v>1312014.8600000001</v>
      </c>
      <c r="D270" s="234">
        <v>4010.08</v>
      </c>
      <c r="E270" s="238">
        <v>1308004.78</v>
      </c>
      <c r="F270" s="238"/>
    </row>
    <row r="271" spans="1:6" s="90" customFormat="1" ht="13.5">
      <c r="A271" s="233" t="s">
        <v>1018</v>
      </c>
      <c r="B271" s="233" t="s">
        <v>1019</v>
      </c>
      <c r="C271" s="234">
        <v>4513828.8499999996</v>
      </c>
      <c r="D271" s="234">
        <v>4513828.8499999996</v>
      </c>
      <c r="E271" s="238"/>
      <c r="F271" s="238"/>
    </row>
    <row r="272" spans="1:6" s="90" customFormat="1" ht="13.5">
      <c r="A272" s="233" t="s">
        <v>1020</v>
      </c>
      <c r="B272" s="233" t="s">
        <v>741</v>
      </c>
      <c r="C272" s="234">
        <v>74008525.189999998</v>
      </c>
      <c r="D272" s="234">
        <v>2983193.53</v>
      </c>
      <c r="E272" s="238">
        <v>71025331.659999996</v>
      </c>
      <c r="F272" s="238"/>
    </row>
    <row r="273" spans="1:6" s="90" customFormat="1" ht="13.5">
      <c r="A273" s="233" t="s">
        <v>1021</v>
      </c>
      <c r="B273" s="233" t="s">
        <v>743</v>
      </c>
      <c r="C273" s="234">
        <v>20275261.199999999</v>
      </c>
      <c r="D273" s="234"/>
      <c r="E273" s="238">
        <v>20275261.199999999</v>
      </c>
      <c r="F273" s="238"/>
    </row>
    <row r="274" spans="1:6" s="90" customFormat="1" ht="13.5">
      <c r="A274" s="233" t="s">
        <v>1022</v>
      </c>
      <c r="B274" s="233" t="s">
        <v>1023</v>
      </c>
      <c r="C274" s="234">
        <v>136089261.59</v>
      </c>
      <c r="D274" s="234">
        <v>5485592.4299999997</v>
      </c>
      <c r="E274" s="238">
        <v>130603669.16</v>
      </c>
      <c r="F274" s="238"/>
    </row>
    <row r="275" spans="1:6" s="90" customFormat="1" ht="13.5">
      <c r="A275" s="233" t="s">
        <v>1024</v>
      </c>
      <c r="B275" s="233" t="s">
        <v>1025</v>
      </c>
      <c r="C275" s="234">
        <v>2364392.06</v>
      </c>
      <c r="D275" s="234"/>
      <c r="E275" s="238">
        <v>2364392.06</v>
      </c>
      <c r="F275" s="238"/>
    </row>
    <row r="276" spans="1:6" s="90" customFormat="1" ht="13.5">
      <c r="A276" s="233" t="s">
        <v>1026</v>
      </c>
      <c r="B276" s="233" t="s">
        <v>1027</v>
      </c>
      <c r="C276" s="234">
        <v>16980967</v>
      </c>
      <c r="D276" s="234">
        <v>16980967</v>
      </c>
      <c r="E276" s="238"/>
      <c r="F276" s="238"/>
    </row>
    <row r="277" spans="1:6" s="90" customFormat="1" ht="13.5">
      <c r="A277" s="233" t="s">
        <v>1028</v>
      </c>
      <c r="B277" s="233" t="s">
        <v>1029</v>
      </c>
      <c r="C277" s="234">
        <v>5051934</v>
      </c>
      <c r="D277" s="234">
        <v>177488.64000000001</v>
      </c>
      <c r="E277" s="238">
        <v>4874445.3600000003</v>
      </c>
      <c r="F277" s="238"/>
    </row>
    <row r="278" spans="1:6" s="90" customFormat="1" ht="13.5">
      <c r="A278" s="233"/>
      <c r="B278" s="233"/>
      <c r="C278" s="234"/>
      <c r="D278" s="234"/>
      <c r="E278" s="238"/>
      <c r="F278" s="238"/>
    </row>
    <row r="279" spans="1:6" s="90" customFormat="1" ht="13.5">
      <c r="A279" s="233"/>
      <c r="B279" s="233" t="s">
        <v>1030</v>
      </c>
      <c r="C279" s="234">
        <v>407022402.62</v>
      </c>
      <c r="D279" s="234">
        <v>46756980.450000003</v>
      </c>
      <c r="E279" s="238">
        <v>360265422.17000002</v>
      </c>
      <c r="F279" s="238"/>
    </row>
    <row r="280" spans="1:6" s="90" customFormat="1" ht="13.5">
      <c r="A280" s="233"/>
      <c r="B280" s="233"/>
      <c r="C280" s="234"/>
      <c r="D280" s="234"/>
      <c r="E280" s="238">
        <v>360265422.17000002</v>
      </c>
      <c r="F280" s="238"/>
    </row>
    <row r="281" spans="1:6" s="90" customFormat="1" ht="13.5">
      <c r="A281" s="233"/>
      <c r="B281" s="233" t="s">
        <v>1031</v>
      </c>
      <c r="C281" s="234">
        <v>2035112013.0999999</v>
      </c>
      <c r="D281" s="234">
        <v>233784902.25</v>
      </c>
      <c r="E281" s="238">
        <v>1801327110.8499999</v>
      </c>
      <c r="F281" s="238"/>
    </row>
    <row r="282" spans="1:6" s="90" customFormat="1" ht="13.5">
      <c r="A282" s="233"/>
      <c r="B282" s="233"/>
      <c r="C282" s="234"/>
      <c r="D282" s="234"/>
      <c r="E282" s="238">
        <v>1801327110.8499999</v>
      </c>
      <c r="F282" s="238"/>
    </row>
    <row r="283" spans="1:6" s="90" customFormat="1" ht="13.5">
      <c r="A283" s="233"/>
      <c r="B283" s="233"/>
      <c r="C283" s="234"/>
      <c r="D283" s="234"/>
      <c r="E283" s="89"/>
      <c r="F283" s="89"/>
    </row>
    <row r="284" spans="1:6" s="90" customFormat="1" ht="13.5">
      <c r="A284" s="88"/>
      <c r="B284" s="88"/>
      <c r="C284" s="89"/>
      <c r="D284" s="89"/>
      <c r="E284" s="89"/>
      <c r="F284" s="89"/>
    </row>
    <row r="285" spans="1:6" s="90" customFormat="1" ht="13.5">
      <c r="A285" s="88"/>
      <c r="B285" s="88"/>
      <c r="C285" s="89"/>
      <c r="D285" s="89"/>
      <c r="E285" s="89"/>
      <c r="F285" s="89"/>
    </row>
    <row r="286" spans="1:6" s="90" customFormat="1" ht="13.5">
      <c r="A286" s="103"/>
      <c r="B286" s="103"/>
      <c r="C286" s="104"/>
      <c r="D286" s="104"/>
      <c r="E286" s="89"/>
      <c r="F286" s="89"/>
    </row>
    <row r="287" spans="1:6" s="90" customFormat="1" ht="15.75" customHeight="1">
      <c r="A287" s="378" t="s">
        <v>1044</v>
      </c>
      <c r="B287" s="379"/>
      <c r="C287" s="379"/>
      <c r="D287" s="380"/>
      <c r="E287" s="99"/>
      <c r="F287" s="99"/>
    </row>
    <row r="288" spans="1:6" s="90" customFormat="1" ht="15">
      <c r="A288" s="105" t="s">
        <v>181</v>
      </c>
      <c r="B288" s="105" t="s">
        <v>123</v>
      </c>
      <c r="C288" s="106" t="s">
        <v>124</v>
      </c>
      <c r="D288" s="106" t="s">
        <v>125</v>
      </c>
      <c r="E288" s="100" t="s">
        <v>187</v>
      </c>
      <c r="F288" s="100" t="s">
        <v>633</v>
      </c>
    </row>
    <row r="289" spans="1:6" s="90" customFormat="1" ht="13.5">
      <c r="A289" s="88"/>
      <c r="B289" s="88"/>
      <c r="C289" s="89"/>
      <c r="D289" s="89"/>
      <c r="E289" s="89"/>
      <c r="F289" s="89"/>
    </row>
    <row r="290" spans="1:6" s="90" customFormat="1" ht="13.5">
      <c r="A290" s="233" t="s">
        <v>1032</v>
      </c>
      <c r="B290" s="233" t="s">
        <v>1033</v>
      </c>
      <c r="C290" s="234">
        <v>5424000</v>
      </c>
      <c r="D290" s="234">
        <v>4824000</v>
      </c>
      <c r="E290" s="238">
        <v>600000</v>
      </c>
      <c r="F290" s="238"/>
    </row>
    <row r="291" spans="1:6" s="90" customFormat="1" ht="13.5">
      <c r="A291" s="233" t="s">
        <v>1034</v>
      </c>
      <c r="B291" s="233" t="s">
        <v>1035</v>
      </c>
      <c r="C291" s="234">
        <v>1400000</v>
      </c>
      <c r="D291" s="234">
        <v>1400000</v>
      </c>
      <c r="E291" s="238"/>
      <c r="F291" s="238"/>
    </row>
    <row r="292" spans="1:6" s="90" customFormat="1" ht="13.5">
      <c r="A292" s="233" t="s">
        <v>1036</v>
      </c>
      <c r="B292" s="233" t="s">
        <v>1037</v>
      </c>
      <c r="C292" s="234">
        <v>4492800</v>
      </c>
      <c r="D292" s="234">
        <v>4492800</v>
      </c>
      <c r="E292" s="238"/>
      <c r="F292" s="238"/>
    </row>
    <row r="293" spans="1:6" s="90" customFormat="1" ht="13.5">
      <c r="A293" s="233"/>
      <c r="B293" s="233"/>
      <c r="C293" s="234"/>
      <c r="D293" s="234"/>
      <c r="E293" s="238"/>
      <c r="F293" s="238"/>
    </row>
    <row r="294" spans="1:6" s="90" customFormat="1" ht="13.5">
      <c r="A294" s="233"/>
      <c r="B294" s="233" t="s">
        <v>1038</v>
      </c>
      <c r="C294" s="234">
        <v>11316800</v>
      </c>
      <c r="D294" s="234">
        <v>10716800</v>
      </c>
      <c r="E294" s="238">
        <v>600000</v>
      </c>
      <c r="F294" s="238"/>
    </row>
    <row r="295" spans="1:6" s="90" customFormat="1" ht="13.5">
      <c r="A295" s="233"/>
      <c r="B295" s="233"/>
      <c r="C295" s="234"/>
      <c r="D295" s="234"/>
      <c r="E295" s="238">
        <v>600000</v>
      </c>
      <c r="F295" s="238"/>
    </row>
    <row r="296" spans="1:6" s="90" customFormat="1" ht="13.5">
      <c r="A296" s="233"/>
      <c r="B296" s="233" t="s">
        <v>1039</v>
      </c>
      <c r="C296" s="234">
        <v>56584000</v>
      </c>
      <c r="D296" s="234">
        <v>53584000</v>
      </c>
      <c r="E296" s="238">
        <v>3000000</v>
      </c>
      <c r="F296" s="238"/>
    </row>
    <row r="297" spans="1:6" s="90" customFormat="1" ht="13.5">
      <c r="A297" s="240"/>
      <c r="B297" s="240"/>
      <c r="C297" s="241"/>
      <c r="D297" s="241"/>
      <c r="E297" s="242">
        <v>3000000</v>
      </c>
      <c r="F297" s="242"/>
    </row>
    <row r="298" spans="1:6" s="90" customFormat="1" ht="13.5"/>
    <row r="299" spans="1:6" s="90" customFormat="1" ht="13.5"/>
    <row r="300" spans="1:6" s="90" customFormat="1" ht="13.5"/>
    <row r="301" spans="1:6" s="90" customFormat="1" ht="13.5"/>
    <row r="302" spans="1:6" s="90" customFormat="1" ht="13.5"/>
    <row r="303" spans="1:6" s="90" customFormat="1" ht="13.5"/>
    <row r="304" spans="1:6" s="90" customFormat="1" ht="13.5"/>
    <row r="305" s="90" customFormat="1" ht="13.5"/>
    <row r="306" s="90" customFormat="1" ht="13.5"/>
    <row r="307" s="90" customFormat="1" ht="13.5"/>
    <row r="308" s="90" customFormat="1" ht="13.5"/>
    <row r="309" s="90" customFormat="1" ht="13.5"/>
    <row r="310" s="90" customFormat="1" ht="13.5"/>
    <row r="311" s="90" customFormat="1" ht="13.5"/>
    <row r="312" s="90" customFormat="1" ht="13.5"/>
    <row r="313" s="90" customFormat="1" ht="13.5"/>
    <row r="314" s="90" customFormat="1" ht="13.5"/>
    <row r="315" s="90" customFormat="1" ht="13.5"/>
    <row r="316" s="90" customFormat="1" ht="13.5"/>
  </sheetData>
  <mergeCells count="6">
    <mergeCell ref="A261:D261"/>
    <mergeCell ref="A287:D287"/>
    <mergeCell ref="A6:I6"/>
    <mergeCell ref="A43:C43"/>
    <mergeCell ref="A119:D119"/>
    <mergeCell ref="A134:D134"/>
  </mergeCells>
  <hyperlinks>
    <hyperlink ref="I3" location="F!A1" display="&lt;F&gt;"/>
  </hyperlinks>
  <pageMargins left="0.70866141732283472" right="0.70866141732283472" top="0.74803149606299213" bottom="0.74803149606299213" header="0.31496062992125984" footer="0.31496062992125984"/>
  <pageSetup paperSize="9" scale="47" orientation="landscape" r:id="rId1"/>
  <rowBreaks count="3" manualBreakCount="3">
    <brk id="40" max="16383" man="1"/>
    <brk id="118" max="16383" man="1"/>
    <brk id="2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235"/>
  <sheetViews>
    <sheetView view="pageBreakPreview" zoomScale="60" zoomScaleNormal="75" workbookViewId="0">
      <selection activeCell="J9" sqref="A9:J9"/>
    </sheetView>
  </sheetViews>
  <sheetFormatPr baseColWidth="10" defaultRowHeight="16.5"/>
  <cols>
    <col min="1" max="1" width="11.42578125" style="42"/>
    <col min="2" max="2" width="13.140625" style="166" bestFit="1" customWidth="1"/>
    <col min="3" max="3" width="8.28515625" style="85" bestFit="1" customWidth="1"/>
    <col min="4" max="4" width="11.42578125" style="85"/>
    <col min="5" max="5" width="48" style="42" bestFit="1" customWidth="1"/>
    <col min="6" max="6" width="18.28515625" style="42" bestFit="1" customWidth="1"/>
    <col min="7" max="7" width="14.140625" style="42" bestFit="1" customWidth="1"/>
    <col min="8" max="8" width="18.28515625" style="42" customWidth="1"/>
    <col min="9" max="9" width="36.140625" style="42" customWidth="1"/>
    <col min="10" max="10" width="96.28515625" style="42" bestFit="1" customWidth="1"/>
    <col min="11" max="16384" width="11.42578125" style="42"/>
  </cols>
  <sheetData>
    <row r="1" spans="1:10" s="37" customFormat="1" ht="23.25">
      <c r="A1" s="44" t="str">
        <f>+F!A1</f>
        <v>PFOI S.A.</v>
      </c>
      <c r="B1" s="163"/>
      <c r="C1" s="87"/>
      <c r="D1" s="86"/>
      <c r="H1" s="45" t="s">
        <v>114</v>
      </c>
      <c r="I1" s="38" t="s">
        <v>185</v>
      </c>
    </row>
    <row r="2" spans="1:10" s="37" customFormat="1">
      <c r="A2" s="44" t="str">
        <f>+F!A2</f>
        <v>Audit des comptes</v>
      </c>
      <c r="B2" s="163"/>
      <c r="C2" s="87"/>
      <c r="D2" s="86"/>
      <c r="H2" s="45" t="s">
        <v>115</v>
      </c>
      <c r="I2" s="169" t="str">
        <f>+F!G2</f>
        <v>LI</v>
      </c>
    </row>
    <row r="3" spans="1:10" s="37" customFormat="1">
      <c r="A3" s="44" t="str">
        <f>+F!A3</f>
        <v>Exercice clos le 31 juillet 2013</v>
      </c>
      <c r="B3" s="163"/>
      <c r="C3" s="87"/>
      <c r="D3" s="86"/>
      <c r="H3" s="45" t="s">
        <v>121</v>
      </c>
      <c r="I3" s="43" t="s">
        <v>116</v>
      </c>
    </row>
    <row r="4" spans="1:10" s="37" customFormat="1">
      <c r="B4" s="164"/>
      <c r="C4" s="86"/>
      <c r="D4" s="86"/>
    </row>
    <row r="5" spans="1:10" s="37" customFormat="1">
      <c r="B5" s="164"/>
      <c r="C5" s="86"/>
      <c r="D5" s="86"/>
    </row>
    <row r="6" spans="1:10" s="37" customFormat="1" ht="20.25">
      <c r="A6" s="374" t="s">
        <v>180</v>
      </c>
      <c r="B6" s="374"/>
      <c r="C6" s="374"/>
      <c r="D6" s="374"/>
      <c r="E6" s="374"/>
      <c r="F6" s="374"/>
      <c r="G6" s="374"/>
      <c r="H6" s="374"/>
      <c r="I6" s="374"/>
    </row>
    <row r="7" spans="1:10" s="37" customFormat="1">
      <c r="B7" s="164"/>
      <c r="C7" s="86"/>
      <c r="D7" s="86"/>
    </row>
    <row r="8" spans="1:10" s="37" customFormat="1">
      <c r="B8" s="164"/>
      <c r="C8" s="86"/>
      <c r="D8" s="86"/>
    </row>
    <row r="9" spans="1:10" s="41" customFormat="1" ht="15">
      <c r="A9" s="40" t="s">
        <v>181</v>
      </c>
      <c r="B9" s="165" t="s">
        <v>132</v>
      </c>
      <c r="C9" s="40" t="s">
        <v>133</v>
      </c>
      <c r="D9" s="40" t="s">
        <v>134</v>
      </c>
      <c r="E9" s="40" t="s">
        <v>123</v>
      </c>
      <c r="F9" s="40" t="s">
        <v>124</v>
      </c>
      <c r="G9" s="40" t="s">
        <v>125</v>
      </c>
      <c r="H9" s="40" t="s">
        <v>182</v>
      </c>
      <c r="I9" s="40" t="s">
        <v>183</v>
      </c>
      <c r="J9" s="40" t="s">
        <v>184</v>
      </c>
    </row>
    <row r="10" spans="1:10">
      <c r="A10" s="243">
        <v>601319</v>
      </c>
      <c r="B10" s="244">
        <v>41292</v>
      </c>
      <c r="C10" s="245" t="s">
        <v>399</v>
      </c>
      <c r="D10" s="245">
        <v>1</v>
      </c>
      <c r="E10" s="243" t="s">
        <v>400</v>
      </c>
      <c r="F10" s="246">
        <v>2221267575.9699998</v>
      </c>
      <c r="G10" s="246"/>
      <c r="H10" s="176"/>
      <c r="I10" s="176"/>
      <c r="J10" s="170"/>
    </row>
    <row r="11" spans="1:10">
      <c r="A11" s="247">
        <v>601319</v>
      </c>
      <c r="B11" s="248">
        <v>41323</v>
      </c>
      <c r="C11" s="249" t="s">
        <v>399</v>
      </c>
      <c r="D11" s="249">
        <v>28</v>
      </c>
      <c r="E11" s="247" t="s">
        <v>401</v>
      </c>
      <c r="F11" s="250">
        <v>11079185566.02</v>
      </c>
      <c r="G11" s="250"/>
      <c r="H11" s="172"/>
      <c r="I11" s="172"/>
      <c r="J11" s="171"/>
    </row>
    <row r="12" spans="1:10">
      <c r="A12" s="247">
        <v>601319</v>
      </c>
      <c r="B12" s="248">
        <v>41382</v>
      </c>
      <c r="C12" s="249" t="s">
        <v>399</v>
      </c>
      <c r="D12" s="249">
        <v>83</v>
      </c>
      <c r="E12" s="247" t="s">
        <v>402</v>
      </c>
      <c r="F12" s="250">
        <v>9855436995.3799992</v>
      </c>
      <c r="G12" s="250"/>
      <c r="H12" s="172"/>
      <c r="I12" s="172"/>
      <c r="J12" s="171"/>
    </row>
    <row r="13" spans="1:10">
      <c r="A13" s="247">
        <v>601319</v>
      </c>
      <c r="B13" s="248">
        <v>41394</v>
      </c>
      <c r="C13" s="249" t="s">
        <v>399</v>
      </c>
      <c r="D13" s="249">
        <v>94</v>
      </c>
      <c r="E13" s="247" t="s">
        <v>403</v>
      </c>
      <c r="F13" s="250">
        <v>4718827186.0799999</v>
      </c>
      <c r="G13" s="250"/>
      <c r="H13" s="172"/>
      <c r="I13" s="172"/>
      <c r="J13" s="171"/>
    </row>
    <row r="14" spans="1:10">
      <c r="A14" s="247">
        <v>601809</v>
      </c>
      <c r="B14" s="248">
        <v>41382</v>
      </c>
      <c r="C14" s="249" t="s">
        <v>404</v>
      </c>
      <c r="D14" s="249">
        <v>149</v>
      </c>
      <c r="E14" s="247" t="s">
        <v>405</v>
      </c>
      <c r="F14" s="250">
        <v>152921831.00999999</v>
      </c>
      <c r="G14" s="250"/>
      <c r="H14" s="172"/>
      <c r="I14" s="172"/>
      <c r="J14" s="171"/>
    </row>
    <row r="15" spans="1:10">
      <c r="A15" s="247">
        <v>601809</v>
      </c>
      <c r="B15" s="248">
        <v>41421</v>
      </c>
      <c r="C15" s="249" t="s">
        <v>404</v>
      </c>
      <c r="D15" s="249">
        <v>202</v>
      </c>
      <c r="E15" s="247" t="s">
        <v>406</v>
      </c>
      <c r="F15" s="250">
        <v>152292675.78999999</v>
      </c>
      <c r="G15" s="250"/>
      <c r="H15" s="172"/>
      <c r="I15" s="172"/>
      <c r="J15" s="171"/>
    </row>
    <row r="16" spans="1:10">
      <c r="A16" s="247">
        <v>602200</v>
      </c>
      <c r="B16" s="248">
        <v>41291</v>
      </c>
      <c r="C16" s="249" t="s">
        <v>407</v>
      </c>
      <c r="D16" s="249">
        <v>50</v>
      </c>
      <c r="E16" s="247" t="s">
        <v>408</v>
      </c>
      <c r="F16" s="250">
        <v>106000</v>
      </c>
      <c r="G16" s="250"/>
      <c r="H16" s="172" t="s">
        <v>1140</v>
      </c>
      <c r="I16" s="172" t="s">
        <v>1153</v>
      </c>
      <c r="J16" s="172" t="s">
        <v>1154</v>
      </c>
    </row>
    <row r="17" spans="1:10">
      <c r="A17" s="247">
        <v>602209</v>
      </c>
      <c r="B17" s="248">
        <v>41328</v>
      </c>
      <c r="C17" s="249" t="s">
        <v>404</v>
      </c>
      <c r="D17" s="249">
        <v>46</v>
      </c>
      <c r="E17" s="247" t="s">
        <v>409</v>
      </c>
      <c r="F17" s="250">
        <v>45314565.439999998</v>
      </c>
      <c r="G17" s="250"/>
      <c r="H17" s="172"/>
      <c r="I17" s="172"/>
      <c r="J17" s="171"/>
    </row>
    <row r="18" spans="1:10">
      <c r="A18" s="247">
        <v>602220</v>
      </c>
      <c r="B18" s="248">
        <v>41445</v>
      </c>
      <c r="C18" s="249" t="s">
        <v>410</v>
      </c>
      <c r="D18" s="249"/>
      <c r="E18" s="247" t="s">
        <v>411</v>
      </c>
      <c r="F18" s="250">
        <v>1873336.01</v>
      </c>
      <c r="G18" s="250"/>
      <c r="H18" s="172" t="s">
        <v>1140</v>
      </c>
      <c r="I18" s="172" t="s">
        <v>1155</v>
      </c>
      <c r="J18" s="172" t="s">
        <v>1156</v>
      </c>
    </row>
    <row r="19" spans="1:10">
      <c r="A19" s="247">
        <v>602220</v>
      </c>
      <c r="B19" s="248">
        <v>41445</v>
      </c>
      <c r="C19" s="249" t="s">
        <v>410</v>
      </c>
      <c r="D19" s="249"/>
      <c r="E19" s="247" t="s">
        <v>412</v>
      </c>
      <c r="F19" s="250">
        <v>1906672</v>
      </c>
      <c r="G19" s="250"/>
      <c r="H19" s="172" t="s">
        <v>1140</v>
      </c>
      <c r="I19" s="172" t="s">
        <v>1155</v>
      </c>
      <c r="J19" s="172" t="s">
        <v>1156</v>
      </c>
    </row>
    <row r="20" spans="1:10">
      <c r="A20" s="247">
        <v>602225</v>
      </c>
      <c r="B20" s="248">
        <v>41291</v>
      </c>
      <c r="C20" s="249" t="s">
        <v>413</v>
      </c>
      <c r="D20" s="249">
        <v>24</v>
      </c>
      <c r="E20" s="247" t="s">
        <v>414</v>
      </c>
      <c r="F20" s="250">
        <v>9533360</v>
      </c>
      <c r="G20" s="250"/>
      <c r="H20" s="172" t="s">
        <v>1140</v>
      </c>
      <c r="I20" s="172" t="s">
        <v>1155</v>
      </c>
      <c r="J20" s="171"/>
    </row>
    <row r="21" spans="1:10">
      <c r="A21" s="247">
        <v>602225</v>
      </c>
      <c r="B21" s="248">
        <v>41418</v>
      </c>
      <c r="C21" s="249" t="s">
        <v>413</v>
      </c>
      <c r="D21" s="249">
        <v>791</v>
      </c>
      <c r="E21" s="247" t="s">
        <v>415</v>
      </c>
      <c r="F21" s="250">
        <v>9633460.2799999993</v>
      </c>
      <c r="G21" s="250"/>
      <c r="H21" s="172" t="s">
        <v>1140</v>
      </c>
      <c r="I21" s="172" t="s">
        <v>1155</v>
      </c>
      <c r="J21" s="171"/>
    </row>
    <row r="22" spans="1:10">
      <c r="A22" s="247">
        <v>602225</v>
      </c>
      <c r="B22" s="248">
        <v>41421</v>
      </c>
      <c r="C22" s="249" t="s">
        <v>413</v>
      </c>
      <c r="D22" s="249">
        <v>849</v>
      </c>
      <c r="E22" s="247" t="s">
        <v>416</v>
      </c>
      <c r="F22" s="250">
        <v>9633460.2799999993</v>
      </c>
      <c r="G22" s="250"/>
      <c r="H22" s="172" t="s">
        <v>1140</v>
      </c>
      <c r="I22" s="172" t="s">
        <v>1155</v>
      </c>
      <c r="J22" s="171"/>
    </row>
    <row r="23" spans="1:10">
      <c r="A23" s="247">
        <v>602230</v>
      </c>
      <c r="B23" s="248">
        <v>41305</v>
      </c>
      <c r="C23" s="249" t="s">
        <v>413</v>
      </c>
      <c r="D23" s="249">
        <v>92</v>
      </c>
      <c r="E23" s="247" t="s">
        <v>417</v>
      </c>
      <c r="F23" s="250">
        <v>71360000</v>
      </c>
      <c r="G23" s="250"/>
      <c r="H23" s="172" t="s">
        <v>1140</v>
      </c>
      <c r="I23" s="172" t="s">
        <v>1155</v>
      </c>
      <c r="J23" s="171"/>
    </row>
    <row r="24" spans="1:10">
      <c r="A24" s="247">
        <v>602230</v>
      </c>
      <c r="B24" s="248">
        <v>41423</v>
      </c>
      <c r="C24" s="249" t="s">
        <v>413</v>
      </c>
      <c r="D24" s="249">
        <v>873</v>
      </c>
      <c r="E24" s="247" t="s">
        <v>418</v>
      </c>
      <c r="F24" s="250">
        <v>69920000</v>
      </c>
      <c r="G24" s="250"/>
      <c r="H24" s="172" t="s">
        <v>1140</v>
      </c>
      <c r="I24" s="172" t="s">
        <v>1155</v>
      </c>
      <c r="J24" s="171"/>
    </row>
    <row r="25" spans="1:10">
      <c r="A25" s="247">
        <v>602240</v>
      </c>
      <c r="B25" s="248">
        <v>41360</v>
      </c>
      <c r="C25" s="249" t="s">
        <v>413</v>
      </c>
      <c r="D25" s="249">
        <v>423</v>
      </c>
      <c r="E25" s="247" t="s">
        <v>419</v>
      </c>
      <c r="F25" s="250">
        <v>1172639.6000000001</v>
      </c>
      <c r="G25" s="250"/>
      <c r="H25" s="172" t="s">
        <v>1140</v>
      </c>
      <c r="I25" s="172" t="s">
        <v>1155</v>
      </c>
      <c r="J25" s="171"/>
    </row>
    <row r="26" spans="1:10">
      <c r="A26" s="247">
        <v>602240</v>
      </c>
      <c r="B26" s="248">
        <v>41439</v>
      </c>
      <c r="C26" s="249" t="s">
        <v>413</v>
      </c>
      <c r="D26" s="249">
        <v>1009</v>
      </c>
      <c r="E26" s="247" t="s">
        <v>420</v>
      </c>
      <c r="F26" s="250">
        <v>6621480</v>
      </c>
      <c r="G26" s="250"/>
      <c r="H26" s="172" t="s">
        <v>1140</v>
      </c>
      <c r="I26" s="172" t="s">
        <v>1155</v>
      </c>
      <c r="J26" s="171"/>
    </row>
    <row r="27" spans="1:10" ht="33">
      <c r="A27" s="247">
        <v>602249</v>
      </c>
      <c r="B27" s="248">
        <v>41305</v>
      </c>
      <c r="C27" s="249" t="s">
        <v>404</v>
      </c>
      <c r="D27" s="249">
        <v>35</v>
      </c>
      <c r="E27" s="247" t="s">
        <v>421</v>
      </c>
      <c r="F27" s="250">
        <v>14393861.25</v>
      </c>
      <c r="G27" s="250"/>
      <c r="H27" s="172" t="s">
        <v>1140</v>
      </c>
      <c r="I27" s="172" t="s">
        <v>1155</v>
      </c>
      <c r="J27" s="173" t="s">
        <v>1157</v>
      </c>
    </row>
    <row r="28" spans="1:10">
      <c r="A28" s="247">
        <v>602260</v>
      </c>
      <c r="B28" s="248">
        <v>41292</v>
      </c>
      <c r="C28" s="249" t="s">
        <v>422</v>
      </c>
      <c r="D28" s="249">
        <v>11</v>
      </c>
      <c r="E28" s="247" t="s">
        <v>423</v>
      </c>
      <c r="F28" s="250">
        <v>8950000</v>
      </c>
      <c r="G28" s="250"/>
      <c r="H28" s="172" t="s">
        <v>1140</v>
      </c>
      <c r="I28" s="172" t="s">
        <v>1155</v>
      </c>
      <c r="J28" s="171"/>
    </row>
    <row r="29" spans="1:10">
      <c r="A29" s="247">
        <v>602260</v>
      </c>
      <c r="B29" s="248">
        <v>41305</v>
      </c>
      <c r="C29" s="249" t="s">
        <v>410</v>
      </c>
      <c r="D29" s="249"/>
      <c r="E29" s="247" t="s">
        <v>424</v>
      </c>
      <c r="F29" s="250"/>
      <c r="G29" s="250">
        <v>8950000</v>
      </c>
      <c r="H29" s="172" t="s">
        <v>1140</v>
      </c>
      <c r="I29" s="172" t="s">
        <v>1155</v>
      </c>
      <c r="J29" s="171"/>
    </row>
    <row r="30" spans="1:10">
      <c r="A30" s="247">
        <v>602260</v>
      </c>
      <c r="B30" s="248">
        <v>41361</v>
      </c>
      <c r="C30" s="249" t="s">
        <v>422</v>
      </c>
      <c r="D30" s="249">
        <v>97</v>
      </c>
      <c r="E30" s="247" t="s">
        <v>425</v>
      </c>
      <c r="F30" s="250">
        <v>9150000</v>
      </c>
      <c r="G30" s="250"/>
      <c r="H30" s="172" t="s">
        <v>1140</v>
      </c>
      <c r="I30" s="172" t="s">
        <v>1155</v>
      </c>
      <c r="J30" s="171"/>
    </row>
    <row r="31" spans="1:10">
      <c r="A31" s="247">
        <v>602260</v>
      </c>
      <c r="B31" s="248">
        <v>41394</v>
      </c>
      <c r="C31" s="249" t="s">
        <v>410</v>
      </c>
      <c r="D31" s="249"/>
      <c r="E31" s="247" t="s">
        <v>426</v>
      </c>
      <c r="F31" s="250">
        <v>4039500</v>
      </c>
      <c r="G31" s="250"/>
      <c r="H31" s="172" t="s">
        <v>1140</v>
      </c>
      <c r="I31" s="172" t="s">
        <v>1155</v>
      </c>
      <c r="J31" s="171"/>
    </row>
    <row r="32" spans="1:10">
      <c r="A32" s="247">
        <v>602269</v>
      </c>
      <c r="B32" s="248">
        <v>41345</v>
      </c>
      <c r="C32" s="249" t="s">
        <v>404</v>
      </c>
      <c r="D32" s="249">
        <v>103</v>
      </c>
      <c r="E32" s="247" t="s">
        <v>427</v>
      </c>
      <c r="F32" s="250">
        <v>79857971.900000006</v>
      </c>
      <c r="G32" s="250"/>
      <c r="H32" s="172"/>
      <c r="I32" s="172"/>
      <c r="J32" s="171"/>
    </row>
    <row r="33" spans="1:10">
      <c r="A33" s="247">
        <v>602280</v>
      </c>
      <c r="B33" s="248">
        <v>41291</v>
      </c>
      <c r="C33" s="249" t="s">
        <v>413</v>
      </c>
      <c r="D33" s="249">
        <v>8</v>
      </c>
      <c r="E33" s="247" t="s">
        <v>428</v>
      </c>
      <c r="F33" s="250">
        <v>933075</v>
      </c>
      <c r="G33" s="250"/>
      <c r="H33" s="172" t="s">
        <v>1140</v>
      </c>
      <c r="I33" s="172" t="s">
        <v>1155</v>
      </c>
      <c r="J33" s="171"/>
    </row>
    <row r="34" spans="1:10">
      <c r="A34" s="247">
        <v>602280</v>
      </c>
      <c r="B34" s="248">
        <v>41305</v>
      </c>
      <c r="C34" s="249" t="s">
        <v>413</v>
      </c>
      <c r="D34" s="249">
        <v>103</v>
      </c>
      <c r="E34" s="247" t="s">
        <v>429</v>
      </c>
      <c r="F34" s="250">
        <v>1360950</v>
      </c>
      <c r="G34" s="250"/>
      <c r="H34" s="172" t="s">
        <v>1140</v>
      </c>
      <c r="I34" s="172" t="s">
        <v>1155</v>
      </c>
      <c r="J34" s="171"/>
    </row>
    <row r="35" spans="1:10">
      <c r="A35" s="247">
        <v>602280</v>
      </c>
      <c r="B35" s="248">
        <v>41327</v>
      </c>
      <c r="C35" s="249" t="s">
        <v>413</v>
      </c>
      <c r="D35" s="249">
        <v>224</v>
      </c>
      <c r="E35" s="247" t="s">
        <v>430</v>
      </c>
      <c r="F35" s="250">
        <v>1179450</v>
      </c>
      <c r="G35" s="250"/>
      <c r="H35" s="172" t="s">
        <v>1140</v>
      </c>
      <c r="I35" s="172" t="s">
        <v>1155</v>
      </c>
      <c r="J35" s="171"/>
    </row>
    <row r="36" spans="1:10">
      <c r="A36" s="247">
        <v>602280</v>
      </c>
      <c r="B36" s="248">
        <v>41361</v>
      </c>
      <c r="C36" s="249" t="s">
        <v>422</v>
      </c>
      <c r="D36" s="249">
        <v>104</v>
      </c>
      <c r="E36" s="247" t="s">
        <v>431</v>
      </c>
      <c r="F36" s="250">
        <v>3505170.35</v>
      </c>
      <c r="G36" s="250"/>
      <c r="H36" s="172" t="s">
        <v>1140</v>
      </c>
      <c r="I36" s="172" t="s">
        <v>1155</v>
      </c>
      <c r="J36" s="171"/>
    </row>
    <row r="37" spans="1:10">
      <c r="A37" s="247">
        <v>602280</v>
      </c>
      <c r="B37" s="248">
        <v>41364</v>
      </c>
      <c r="C37" s="249" t="s">
        <v>432</v>
      </c>
      <c r="D37" s="249"/>
      <c r="E37" s="247" t="s">
        <v>433</v>
      </c>
      <c r="F37" s="250">
        <v>3240000</v>
      </c>
      <c r="G37" s="250"/>
      <c r="H37" s="172" t="s">
        <v>1140</v>
      </c>
      <c r="I37" s="172" t="s">
        <v>1155</v>
      </c>
      <c r="J37" s="171"/>
    </row>
    <row r="38" spans="1:10">
      <c r="A38" s="247">
        <v>602280</v>
      </c>
      <c r="B38" s="248">
        <v>41418</v>
      </c>
      <c r="C38" s="249" t="s">
        <v>413</v>
      </c>
      <c r="D38" s="249">
        <v>821</v>
      </c>
      <c r="E38" s="247" t="s">
        <v>434</v>
      </c>
      <c r="F38" s="250">
        <v>107958</v>
      </c>
      <c r="G38" s="250"/>
      <c r="H38" s="172" t="s">
        <v>1140</v>
      </c>
      <c r="I38" s="172" t="s">
        <v>119</v>
      </c>
      <c r="J38" s="172" t="s">
        <v>1154</v>
      </c>
    </row>
    <row r="39" spans="1:10">
      <c r="A39" s="247">
        <v>602280</v>
      </c>
      <c r="B39" s="248">
        <v>41453</v>
      </c>
      <c r="C39" s="249" t="s">
        <v>413</v>
      </c>
      <c r="D39" s="249">
        <v>1078</v>
      </c>
      <c r="E39" s="247" t="s">
        <v>435</v>
      </c>
      <c r="F39" s="250">
        <v>1542450</v>
      </c>
      <c r="G39" s="250"/>
      <c r="H39" s="172" t="s">
        <v>1140</v>
      </c>
      <c r="I39" s="172" t="s">
        <v>119</v>
      </c>
      <c r="J39" s="171"/>
    </row>
    <row r="40" spans="1:10">
      <c r="A40" s="247">
        <v>602289</v>
      </c>
      <c r="B40" s="248">
        <v>41297</v>
      </c>
      <c r="C40" s="249" t="s">
        <v>404</v>
      </c>
      <c r="D40" s="249">
        <v>3</v>
      </c>
      <c r="E40" s="247" t="s">
        <v>436</v>
      </c>
      <c r="F40" s="250">
        <v>1182283</v>
      </c>
      <c r="G40" s="250"/>
      <c r="H40" s="172"/>
      <c r="I40" s="172"/>
      <c r="J40" s="171"/>
    </row>
    <row r="41" spans="1:10">
      <c r="A41" s="247">
        <v>602289</v>
      </c>
      <c r="B41" s="248">
        <v>41299</v>
      </c>
      <c r="C41" s="249" t="s">
        <v>404</v>
      </c>
      <c r="D41" s="249">
        <v>10</v>
      </c>
      <c r="E41" s="247" t="s">
        <v>437</v>
      </c>
      <c r="F41" s="250">
        <v>3072815.14</v>
      </c>
      <c r="G41" s="250"/>
      <c r="H41" s="172"/>
      <c r="I41" s="172"/>
      <c r="J41" s="171"/>
    </row>
    <row r="42" spans="1:10">
      <c r="A42" s="247">
        <v>602289</v>
      </c>
      <c r="B42" s="248">
        <v>41345</v>
      </c>
      <c r="C42" s="249" t="s">
        <v>410</v>
      </c>
      <c r="D42" s="249"/>
      <c r="E42" s="247" t="s">
        <v>438</v>
      </c>
      <c r="F42" s="250">
        <v>73639290.629999995</v>
      </c>
      <c r="G42" s="250"/>
      <c r="H42" s="172"/>
      <c r="I42" s="172"/>
      <c r="J42" s="171"/>
    </row>
    <row r="43" spans="1:10">
      <c r="A43" s="247">
        <v>602289</v>
      </c>
      <c r="B43" s="248">
        <v>41361</v>
      </c>
      <c r="C43" s="249" t="s">
        <v>404</v>
      </c>
      <c r="D43" s="249">
        <v>117</v>
      </c>
      <c r="E43" s="247" t="s">
        <v>439</v>
      </c>
      <c r="F43" s="250">
        <v>7859740.4900000002</v>
      </c>
      <c r="G43" s="250"/>
      <c r="H43" s="172"/>
      <c r="I43" s="172"/>
      <c r="J43" s="171"/>
    </row>
    <row r="44" spans="1:10">
      <c r="A44" s="247">
        <v>602289</v>
      </c>
      <c r="B44" s="248">
        <v>41361</v>
      </c>
      <c r="C44" s="249" t="s">
        <v>404</v>
      </c>
      <c r="D44" s="249">
        <v>119</v>
      </c>
      <c r="E44" s="247" t="s">
        <v>440</v>
      </c>
      <c r="F44" s="250">
        <v>12826881.02</v>
      </c>
      <c r="G44" s="250"/>
      <c r="H44" s="172"/>
      <c r="I44" s="172"/>
      <c r="J44" s="171"/>
    </row>
    <row r="45" spans="1:10">
      <c r="A45" s="247">
        <v>602289</v>
      </c>
      <c r="B45" s="248">
        <v>41383</v>
      </c>
      <c r="C45" s="249" t="s">
        <v>404</v>
      </c>
      <c r="D45" s="249">
        <v>153</v>
      </c>
      <c r="E45" s="247" t="s">
        <v>441</v>
      </c>
      <c r="F45" s="250">
        <v>2871529.58</v>
      </c>
      <c r="G45" s="250"/>
      <c r="H45" s="172"/>
      <c r="I45" s="172"/>
      <c r="J45" s="171"/>
    </row>
    <row r="46" spans="1:10">
      <c r="A46" s="247">
        <v>602289</v>
      </c>
      <c r="B46" s="248">
        <v>41425</v>
      </c>
      <c r="C46" s="249" t="s">
        <v>410</v>
      </c>
      <c r="D46" s="249"/>
      <c r="E46" s="247" t="s">
        <v>442</v>
      </c>
      <c r="F46" s="250">
        <v>9663361.1199999992</v>
      </c>
      <c r="G46" s="250"/>
      <c r="H46" s="172"/>
      <c r="I46" s="172"/>
      <c r="J46" s="171"/>
    </row>
    <row r="47" spans="1:10">
      <c r="A47" s="247">
        <v>602289</v>
      </c>
      <c r="B47" s="248">
        <v>41433</v>
      </c>
      <c r="C47" s="249" t="s">
        <v>404</v>
      </c>
      <c r="D47" s="249">
        <v>231</v>
      </c>
      <c r="E47" s="247" t="s">
        <v>443</v>
      </c>
      <c r="F47" s="250">
        <v>15015418.27</v>
      </c>
      <c r="G47" s="250"/>
      <c r="H47" s="172"/>
      <c r="I47" s="172"/>
      <c r="J47" s="171"/>
    </row>
    <row r="48" spans="1:10">
      <c r="A48" s="247">
        <v>602289</v>
      </c>
      <c r="B48" s="248">
        <v>41455</v>
      </c>
      <c r="C48" s="249" t="s">
        <v>404</v>
      </c>
      <c r="D48" s="249">
        <v>243</v>
      </c>
      <c r="E48" s="247" t="s">
        <v>444</v>
      </c>
      <c r="F48" s="250">
        <v>17015476.960000001</v>
      </c>
      <c r="G48" s="250"/>
      <c r="H48" s="172"/>
      <c r="I48" s="172"/>
      <c r="J48" s="171"/>
    </row>
    <row r="49" spans="1:10">
      <c r="A49" s="247">
        <v>602289</v>
      </c>
      <c r="B49" s="248">
        <v>41455</v>
      </c>
      <c r="C49" s="249" t="s">
        <v>410</v>
      </c>
      <c r="D49" s="249"/>
      <c r="E49" s="247" t="s">
        <v>445</v>
      </c>
      <c r="F49" s="250"/>
      <c r="G49" s="250">
        <v>31847028.699999999</v>
      </c>
      <c r="H49" s="172"/>
      <c r="I49" s="172"/>
      <c r="J49" s="171"/>
    </row>
    <row r="50" spans="1:10">
      <c r="A50" s="247">
        <v>602289</v>
      </c>
      <c r="B50" s="248">
        <v>41455</v>
      </c>
      <c r="C50" s="249" t="s">
        <v>410</v>
      </c>
      <c r="D50" s="249"/>
      <c r="E50" s="247" t="s">
        <v>446</v>
      </c>
      <c r="F50" s="250"/>
      <c r="G50" s="250">
        <v>2227920.3199999998</v>
      </c>
      <c r="H50" s="172"/>
      <c r="I50" s="172"/>
      <c r="J50" s="171"/>
    </row>
    <row r="51" spans="1:10">
      <c r="A51" s="247">
        <v>602290</v>
      </c>
      <c r="B51" s="248">
        <v>41333</v>
      </c>
      <c r="C51" s="249" t="s">
        <v>422</v>
      </c>
      <c r="D51" s="249">
        <v>66</v>
      </c>
      <c r="E51" s="247" t="s">
        <v>447</v>
      </c>
      <c r="F51" s="250">
        <v>4957717.5</v>
      </c>
      <c r="G51" s="250"/>
      <c r="H51" s="172" t="s">
        <v>1140</v>
      </c>
      <c r="I51" s="172" t="s">
        <v>1155</v>
      </c>
      <c r="J51" s="171"/>
    </row>
    <row r="52" spans="1:10">
      <c r="A52" s="247">
        <v>602290</v>
      </c>
      <c r="B52" s="248">
        <v>41364</v>
      </c>
      <c r="C52" s="249" t="s">
        <v>432</v>
      </c>
      <c r="D52" s="249"/>
      <c r="E52" s="247" t="s">
        <v>448</v>
      </c>
      <c r="F52" s="250">
        <v>70000</v>
      </c>
      <c r="G52" s="250"/>
      <c r="H52" s="172" t="s">
        <v>1140</v>
      </c>
      <c r="I52" s="172" t="s">
        <v>1155</v>
      </c>
      <c r="J52" s="171"/>
    </row>
    <row r="53" spans="1:10">
      <c r="A53" s="247">
        <v>602290</v>
      </c>
      <c r="B53" s="248">
        <v>41393</v>
      </c>
      <c r="C53" s="249" t="s">
        <v>422</v>
      </c>
      <c r="D53" s="249">
        <v>181</v>
      </c>
      <c r="E53" s="247" t="s">
        <v>449</v>
      </c>
      <c r="F53" s="250">
        <v>16348510</v>
      </c>
      <c r="G53" s="250"/>
      <c r="H53" s="172" t="s">
        <v>1140</v>
      </c>
      <c r="I53" s="172" t="s">
        <v>1155</v>
      </c>
      <c r="J53" s="171"/>
    </row>
    <row r="54" spans="1:10">
      <c r="A54" s="247">
        <v>602290</v>
      </c>
      <c r="B54" s="248">
        <v>41394</v>
      </c>
      <c r="C54" s="249" t="s">
        <v>422</v>
      </c>
      <c r="D54" s="249">
        <v>186</v>
      </c>
      <c r="E54" s="247" t="s">
        <v>450</v>
      </c>
      <c r="F54" s="250">
        <v>8662506.9299999997</v>
      </c>
      <c r="G54" s="250"/>
      <c r="H54" s="172" t="s">
        <v>1140</v>
      </c>
      <c r="I54" s="172" t="s">
        <v>1155</v>
      </c>
      <c r="J54" s="171"/>
    </row>
    <row r="55" spans="1:10">
      <c r="A55" s="247">
        <v>602290</v>
      </c>
      <c r="B55" s="248">
        <v>41425</v>
      </c>
      <c r="C55" s="249" t="s">
        <v>422</v>
      </c>
      <c r="D55" s="249">
        <v>239</v>
      </c>
      <c r="E55" s="247" t="s">
        <v>451</v>
      </c>
      <c r="F55" s="250">
        <v>16188115</v>
      </c>
      <c r="G55" s="250"/>
      <c r="H55" s="172" t="s">
        <v>1140</v>
      </c>
      <c r="I55" s="172" t="s">
        <v>1155</v>
      </c>
      <c r="J55" s="171"/>
    </row>
    <row r="56" spans="1:10">
      <c r="A56" s="247">
        <v>602295</v>
      </c>
      <c r="B56" s="248">
        <v>41348</v>
      </c>
      <c r="C56" s="249" t="s">
        <v>413</v>
      </c>
      <c r="D56" s="249">
        <v>384</v>
      </c>
      <c r="E56" s="247" t="s">
        <v>452</v>
      </c>
      <c r="F56" s="250">
        <v>9438000</v>
      </c>
      <c r="G56" s="250"/>
      <c r="H56" s="172" t="s">
        <v>1140</v>
      </c>
      <c r="I56" s="172" t="s">
        <v>1155</v>
      </c>
      <c r="J56" s="171"/>
    </row>
    <row r="57" spans="1:10">
      <c r="A57" s="247">
        <v>602295</v>
      </c>
      <c r="B57" s="248">
        <v>41386</v>
      </c>
      <c r="C57" s="249" t="s">
        <v>410</v>
      </c>
      <c r="D57" s="249"/>
      <c r="E57" s="247" t="s">
        <v>453</v>
      </c>
      <c r="F57" s="250">
        <v>175000</v>
      </c>
      <c r="G57" s="250"/>
      <c r="H57" s="172"/>
      <c r="I57" s="172"/>
      <c r="J57" s="171"/>
    </row>
    <row r="58" spans="1:10">
      <c r="A58" s="247">
        <v>602295</v>
      </c>
      <c r="B58" s="248">
        <v>41389</v>
      </c>
      <c r="C58" s="249" t="s">
        <v>410</v>
      </c>
      <c r="D58" s="249"/>
      <c r="E58" s="247" t="s">
        <v>454</v>
      </c>
      <c r="F58" s="250">
        <v>24000</v>
      </c>
      <c r="G58" s="250"/>
      <c r="H58" s="172" t="s">
        <v>1140</v>
      </c>
      <c r="I58" s="172" t="s">
        <v>1155</v>
      </c>
      <c r="J58" s="171"/>
    </row>
    <row r="59" spans="1:10">
      <c r="A59" s="247">
        <v>602295</v>
      </c>
      <c r="B59" s="248">
        <v>41425</v>
      </c>
      <c r="C59" s="249" t="s">
        <v>413</v>
      </c>
      <c r="D59" s="249">
        <v>894</v>
      </c>
      <c r="E59" s="247" t="s">
        <v>455</v>
      </c>
      <c r="F59" s="250">
        <v>2027500</v>
      </c>
      <c r="G59" s="250"/>
      <c r="H59" s="172" t="s">
        <v>1140</v>
      </c>
      <c r="I59" s="172" t="s">
        <v>1155</v>
      </c>
      <c r="J59" s="171"/>
    </row>
    <row r="60" spans="1:10">
      <c r="A60" s="247">
        <v>602298</v>
      </c>
      <c r="B60" s="248">
        <v>41305</v>
      </c>
      <c r="C60" s="249" t="s">
        <v>404</v>
      </c>
      <c r="D60" s="249">
        <v>35</v>
      </c>
      <c r="E60" s="247" t="s">
        <v>456</v>
      </c>
      <c r="F60" s="250">
        <v>7644607.8799999999</v>
      </c>
      <c r="G60" s="250"/>
      <c r="H60" s="172"/>
      <c r="I60" s="172"/>
      <c r="J60" s="171"/>
    </row>
    <row r="61" spans="1:10">
      <c r="A61" s="247">
        <v>602298</v>
      </c>
      <c r="B61" s="248">
        <v>41383</v>
      </c>
      <c r="C61" s="249" t="s">
        <v>404</v>
      </c>
      <c r="D61" s="249">
        <v>153</v>
      </c>
      <c r="E61" s="247" t="s">
        <v>457</v>
      </c>
      <c r="F61" s="250">
        <v>33661471.200000003</v>
      </c>
      <c r="G61" s="250"/>
      <c r="H61" s="172"/>
      <c r="I61" s="172"/>
      <c r="J61" s="171"/>
    </row>
    <row r="62" spans="1:10">
      <c r="A62" s="247">
        <v>602299</v>
      </c>
      <c r="B62" s="248">
        <v>41305</v>
      </c>
      <c r="C62" s="249" t="s">
        <v>404</v>
      </c>
      <c r="D62" s="249">
        <v>37</v>
      </c>
      <c r="E62" s="247" t="s">
        <v>458</v>
      </c>
      <c r="F62" s="250">
        <v>2464240.9</v>
      </c>
      <c r="G62" s="250"/>
      <c r="H62" s="172"/>
      <c r="I62" s="172"/>
      <c r="J62" s="171"/>
    </row>
    <row r="63" spans="1:10">
      <c r="A63" s="247">
        <v>602299</v>
      </c>
      <c r="B63" s="248">
        <v>41333</v>
      </c>
      <c r="C63" s="249" t="s">
        <v>404</v>
      </c>
      <c r="D63" s="249">
        <v>88</v>
      </c>
      <c r="E63" s="247" t="s">
        <v>459</v>
      </c>
      <c r="F63" s="250">
        <v>10939368.689999999</v>
      </c>
      <c r="G63" s="250"/>
      <c r="H63" s="172"/>
      <c r="I63" s="172"/>
      <c r="J63" s="171"/>
    </row>
    <row r="64" spans="1:10">
      <c r="A64" s="247">
        <v>602299</v>
      </c>
      <c r="B64" s="248">
        <v>41333</v>
      </c>
      <c r="C64" s="249" t="s">
        <v>404</v>
      </c>
      <c r="D64" s="249">
        <v>89</v>
      </c>
      <c r="E64" s="247" t="s">
        <v>460</v>
      </c>
      <c r="F64" s="250">
        <v>7040921.5800000001</v>
      </c>
      <c r="G64" s="250"/>
      <c r="H64" s="172"/>
      <c r="I64" s="172"/>
      <c r="J64" s="171"/>
    </row>
    <row r="65" spans="1:10">
      <c r="A65" s="247">
        <v>602299</v>
      </c>
      <c r="B65" s="248">
        <v>41443</v>
      </c>
      <c r="C65" s="249" t="s">
        <v>404</v>
      </c>
      <c r="D65" s="249">
        <v>239</v>
      </c>
      <c r="E65" s="247" t="s">
        <v>461</v>
      </c>
      <c r="F65" s="250">
        <v>6869247.8399999999</v>
      </c>
      <c r="G65" s="250"/>
      <c r="H65" s="172"/>
      <c r="I65" s="172"/>
      <c r="J65" s="171"/>
    </row>
    <row r="66" spans="1:10">
      <c r="A66" s="247">
        <v>602299</v>
      </c>
      <c r="B66" s="248">
        <v>41455</v>
      </c>
      <c r="C66" s="249" t="s">
        <v>410</v>
      </c>
      <c r="D66" s="249"/>
      <c r="E66" s="247" t="s">
        <v>462</v>
      </c>
      <c r="F66" s="250">
        <v>6014608.96</v>
      </c>
      <c r="G66" s="250"/>
      <c r="H66" s="172"/>
      <c r="I66" s="172"/>
      <c r="J66" s="171"/>
    </row>
    <row r="67" spans="1:10">
      <c r="A67" s="247">
        <v>602300</v>
      </c>
      <c r="B67" s="248">
        <v>41277</v>
      </c>
      <c r="C67" s="249" t="s">
        <v>463</v>
      </c>
      <c r="D67" s="249">
        <v>1</v>
      </c>
      <c r="E67" s="247" t="s">
        <v>464</v>
      </c>
      <c r="F67" s="250">
        <v>1040000</v>
      </c>
      <c r="G67" s="250"/>
      <c r="H67" s="172" t="s">
        <v>1140</v>
      </c>
      <c r="I67" s="172" t="s">
        <v>1155</v>
      </c>
      <c r="J67" s="172" t="s">
        <v>1158</v>
      </c>
    </row>
    <row r="68" spans="1:10">
      <c r="A68" s="247">
        <v>602300</v>
      </c>
      <c r="B68" s="248">
        <v>41305</v>
      </c>
      <c r="C68" s="249" t="s">
        <v>410</v>
      </c>
      <c r="D68" s="249"/>
      <c r="E68" s="247" t="s">
        <v>465</v>
      </c>
      <c r="F68" s="250">
        <v>1926500</v>
      </c>
      <c r="G68" s="250"/>
      <c r="H68" s="172" t="s">
        <v>1140</v>
      </c>
      <c r="I68" s="172" t="s">
        <v>1155</v>
      </c>
      <c r="J68" s="171"/>
    </row>
    <row r="69" spans="1:10">
      <c r="A69" s="247">
        <v>602300</v>
      </c>
      <c r="B69" s="248">
        <v>41348</v>
      </c>
      <c r="C69" s="249" t="s">
        <v>413</v>
      </c>
      <c r="D69" s="249">
        <v>384</v>
      </c>
      <c r="E69" s="247" t="s">
        <v>466</v>
      </c>
      <c r="F69" s="250">
        <v>6527360</v>
      </c>
      <c r="G69" s="250"/>
      <c r="H69" s="172" t="s">
        <v>1140</v>
      </c>
      <c r="I69" s="172" t="s">
        <v>1155</v>
      </c>
      <c r="J69" s="171"/>
    </row>
    <row r="70" spans="1:10">
      <c r="A70" s="247">
        <v>602300</v>
      </c>
      <c r="B70" s="248">
        <v>41422</v>
      </c>
      <c r="C70" s="249" t="s">
        <v>410</v>
      </c>
      <c r="D70" s="249"/>
      <c r="E70" s="247" t="s">
        <v>467</v>
      </c>
      <c r="F70" s="250">
        <v>1550000</v>
      </c>
      <c r="G70" s="250"/>
      <c r="H70" s="172" t="s">
        <v>1140</v>
      </c>
      <c r="I70" s="172" t="s">
        <v>1155</v>
      </c>
      <c r="J70" s="171"/>
    </row>
    <row r="71" spans="1:10">
      <c r="A71" s="247">
        <v>602300</v>
      </c>
      <c r="B71" s="248">
        <v>41425</v>
      </c>
      <c r="C71" s="249" t="s">
        <v>413</v>
      </c>
      <c r="D71" s="249">
        <v>894</v>
      </c>
      <c r="E71" s="247" t="s">
        <v>468</v>
      </c>
      <c r="F71" s="250">
        <v>10114400</v>
      </c>
      <c r="G71" s="250"/>
      <c r="H71" s="172"/>
      <c r="I71" s="172"/>
      <c r="J71" s="171"/>
    </row>
    <row r="72" spans="1:10">
      <c r="A72" s="247">
        <v>602300</v>
      </c>
      <c r="B72" s="248">
        <v>41455</v>
      </c>
      <c r="C72" s="249" t="s">
        <v>413</v>
      </c>
      <c r="D72" s="249">
        <v>1108</v>
      </c>
      <c r="E72" s="247" t="s">
        <v>469</v>
      </c>
      <c r="F72" s="250">
        <v>6107000</v>
      </c>
      <c r="G72" s="250"/>
      <c r="H72" s="172" t="s">
        <v>1140</v>
      </c>
      <c r="I72" s="172" t="s">
        <v>1155</v>
      </c>
      <c r="J72" s="171"/>
    </row>
    <row r="73" spans="1:10">
      <c r="A73" s="247">
        <v>602329</v>
      </c>
      <c r="B73" s="248">
        <v>41299</v>
      </c>
      <c r="C73" s="249" t="s">
        <v>404</v>
      </c>
      <c r="D73" s="249">
        <v>8</v>
      </c>
      <c r="E73" s="247" t="s">
        <v>470</v>
      </c>
      <c r="F73" s="250">
        <v>2078289.75</v>
      </c>
      <c r="G73" s="250"/>
      <c r="H73" s="172"/>
      <c r="I73" s="172"/>
      <c r="J73" s="171"/>
    </row>
    <row r="74" spans="1:10">
      <c r="A74" s="247">
        <v>602329</v>
      </c>
      <c r="B74" s="248">
        <v>41326</v>
      </c>
      <c r="C74" s="249" t="s">
        <v>404</v>
      </c>
      <c r="D74" s="249">
        <v>47</v>
      </c>
      <c r="E74" s="247" t="s">
        <v>471</v>
      </c>
      <c r="F74" s="250">
        <v>9920229.1099999994</v>
      </c>
      <c r="G74" s="250"/>
      <c r="H74" s="172"/>
      <c r="I74" s="172"/>
      <c r="J74" s="171"/>
    </row>
    <row r="75" spans="1:10">
      <c r="A75" s="247">
        <v>602509</v>
      </c>
      <c r="B75" s="248">
        <v>41443</v>
      </c>
      <c r="C75" s="249" t="s">
        <v>404</v>
      </c>
      <c r="D75" s="249">
        <v>235</v>
      </c>
      <c r="E75" s="247" t="s">
        <v>472</v>
      </c>
      <c r="F75" s="250">
        <v>72167388.129999995</v>
      </c>
      <c r="G75" s="250"/>
      <c r="H75" s="172"/>
      <c r="I75" s="172"/>
      <c r="J75" s="171"/>
    </row>
    <row r="76" spans="1:10">
      <c r="A76" s="247">
        <v>602509</v>
      </c>
      <c r="B76" s="248">
        <v>41455</v>
      </c>
      <c r="C76" s="249" t="s">
        <v>404</v>
      </c>
      <c r="D76" s="249">
        <v>254</v>
      </c>
      <c r="E76" s="247" t="s">
        <v>473</v>
      </c>
      <c r="F76" s="250">
        <v>43300421.399999999</v>
      </c>
      <c r="G76" s="250"/>
      <c r="H76" s="172"/>
      <c r="I76" s="172"/>
      <c r="J76" s="171"/>
    </row>
    <row r="77" spans="1:10">
      <c r="A77" s="247">
        <v>602509</v>
      </c>
      <c r="B77" s="248">
        <v>41455</v>
      </c>
      <c r="C77" s="249" t="s">
        <v>404</v>
      </c>
      <c r="D77" s="249">
        <v>256</v>
      </c>
      <c r="E77" s="247" t="s">
        <v>474</v>
      </c>
      <c r="F77" s="250">
        <v>136806493.81999999</v>
      </c>
      <c r="G77" s="250"/>
      <c r="H77" s="172"/>
      <c r="I77" s="172"/>
      <c r="J77" s="171"/>
    </row>
    <row r="78" spans="1:10">
      <c r="A78" s="247">
        <v>602619</v>
      </c>
      <c r="B78" s="248">
        <v>41299</v>
      </c>
      <c r="C78" s="249" t="s">
        <v>404</v>
      </c>
      <c r="D78" s="249">
        <v>9</v>
      </c>
      <c r="E78" s="247" t="s">
        <v>475</v>
      </c>
      <c r="F78" s="250">
        <v>191965546.47</v>
      </c>
      <c r="G78" s="250"/>
      <c r="H78" s="172"/>
      <c r="I78" s="172"/>
      <c r="J78" s="171"/>
    </row>
    <row r="79" spans="1:10">
      <c r="A79" s="247">
        <v>602619</v>
      </c>
      <c r="B79" s="248">
        <v>41299</v>
      </c>
      <c r="C79" s="249" t="s">
        <v>404</v>
      </c>
      <c r="D79" s="249">
        <v>9</v>
      </c>
      <c r="E79" s="247" t="s">
        <v>476</v>
      </c>
      <c r="F79" s="250">
        <v>20160300</v>
      </c>
      <c r="G79" s="250"/>
      <c r="H79" s="172"/>
      <c r="I79" s="172"/>
      <c r="J79" s="171"/>
    </row>
    <row r="80" spans="1:10">
      <c r="A80" s="247">
        <v>602619</v>
      </c>
      <c r="B80" s="248">
        <v>41411</v>
      </c>
      <c r="C80" s="249" t="s">
        <v>404</v>
      </c>
      <c r="D80" s="249">
        <v>193</v>
      </c>
      <c r="E80" s="247" t="s">
        <v>477</v>
      </c>
      <c r="F80" s="250">
        <v>97690381.780000001</v>
      </c>
      <c r="G80" s="250"/>
      <c r="H80" s="172"/>
      <c r="I80" s="172"/>
      <c r="J80" s="171"/>
    </row>
    <row r="81" spans="1:10">
      <c r="A81" s="247">
        <v>602700</v>
      </c>
      <c r="B81" s="248">
        <v>41305</v>
      </c>
      <c r="C81" s="249" t="s">
        <v>404</v>
      </c>
      <c r="D81" s="249">
        <v>21</v>
      </c>
      <c r="E81" s="247" t="s">
        <v>478</v>
      </c>
      <c r="F81" s="250">
        <v>15114147.26</v>
      </c>
      <c r="G81" s="250"/>
      <c r="H81" s="172"/>
      <c r="I81" s="172"/>
      <c r="J81" s="171"/>
    </row>
    <row r="82" spans="1:10">
      <c r="A82" s="247">
        <v>602700</v>
      </c>
      <c r="B82" s="248">
        <v>41305</v>
      </c>
      <c r="C82" s="249" t="s">
        <v>404</v>
      </c>
      <c r="D82" s="249">
        <v>28</v>
      </c>
      <c r="E82" s="247" t="s">
        <v>479</v>
      </c>
      <c r="F82" s="250">
        <v>24041483.870000001</v>
      </c>
      <c r="G82" s="250"/>
      <c r="H82" s="172"/>
      <c r="I82" s="172"/>
      <c r="J82" s="171"/>
    </row>
    <row r="83" spans="1:10">
      <c r="A83" s="247">
        <v>602700</v>
      </c>
      <c r="B83" s="248">
        <v>41305</v>
      </c>
      <c r="C83" s="249" t="s">
        <v>404</v>
      </c>
      <c r="D83" s="249">
        <v>29</v>
      </c>
      <c r="E83" s="247" t="s">
        <v>480</v>
      </c>
      <c r="F83" s="250">
        <v>166238424.34</v>
      </c>
      <c r="G83" s="250"/>
      <c r="H83" s="172"/>
      <c r="I83" s="172"/>
      <c r="J83" s="171"/>
    </row>
    <row r="84" spans="1:10">
      <c r="A84" s="247">
        <v>602700</v>
      </c>
      <c r="B84" s="248">
        <v>41333</v>
      </c>
      <c r="C84" s="249" t="s">
        <v>404</v>
      </c>
      <c r="D84" s="249">
        <v>77</v>
      </c>
      <c r="E84" s="247" t="s">
        <v>481</v>
      </c>
      <c r="F84" s="250">
        <v>69382458.849999994</v>
      </c>
      <c r="G84" s="250"/>
      <c r="H84" s="172"/>
      <c r="I84" s="172"/>
      <c r="J84" s="171"/>
    </row>
    <row r="85" spans="1:10">
      <c r="A85" s="247">
        <v>602700</v>
      </c>
      <c r="B85" s="248">
        <v>41361</v>
      </c>
      <c r="C85" s="249" t="s">
        <v>404</v>
      </c>
      <c r="D85" s="249">
        <v>131</v>
      </c>
      <c r="E85" s="247" t="s">
        <v>482</v>
      </c>
      <c r="F85" s="250">
        <v>185582284.44999999</v>
      </c>
      <c r="G85" s="250"/>
      <c r="H85" s="172"/>
      <c r="I85" s="172"/>
      <c r="J85" s="171"/>
    </row>
    <row r="86" spans="1:10">
      <c r="A86" s="247">
        <v>602719</v>
      </c>
      <c r="B86" s="248">
        <v>41421</v>
      </c>
      <c r="C86" s="249" t="s">
        <v>422</v>
      </c>
      <c r="D86" s="249">
        <v>232</v>
      </c>
      <c r="E86" s="247" t="s">
        <v>483</v>
      </c>
      <c r="F86" s="250">
        <v>11808000</v>
      </c>
      <c r="G86" s="250"/>
      <c r="H86" s="172" t="s">
        <v>1140</v>
      </c>
      <c r="I86" s="172" t="s">
        <v>1155</v>
      </c>
      <c r="J86" s="171"/>
    </row>
    <row r="87" spans="1:10">
      <c r="A87" s="247">
        <v>602720</v>
      </c>
      <c r="B87" s="248">
        <v>41421</v>
      </c>
      <c r="C87" s="249" t="s">
        <v>422</v>
      </c>
      <c r="D87" s="249">
        <v>233</v>
      </c>
      <c r="E87" s="247" t="s">
        <v>484</v>
      </c>
      <c r="F87" s="250">
        <v>570000</v>
      </c>
      <c r="G87" s="250"/>
      <c r="H87" s="172" t="s">
        <v>1140</v>
      </c>
      <c r="I87" s="172" t="s">
        <v>1155</v>
      </c>
      <c r="J87" s="171"/>
    </row>
    <row r="88" spans="1:10">
      <c r="A88" s="247">
        <v>602809</v>
      </c>
      <c r="B88" s="248">
        <v>41333</v>
      </c>
      <c r="C88" s="249" t="s">
        <v>410</v>
      </c>
      <c r="D88" s="249"/>
      <c r="E88" s="247" t="s">
        <v>485</v>
      </c>
      <c r="F88" s="250"/>
      <c r="G88" s="250">
        <v>4361147.25</v>
      </c>
      <c r="H88" s="172"/>
      <c r="I88" s="172"/>
      <c r="J88" s="171"/>
    </row>
    <row r="89" spans="1:10">
      <c r="A89" s="247">
        <v>602809</v>
      </c>
      <c r="B89" s="248">
        <v>41333</v>
      </c>
      <c r="C89" s="249" t="s">
        <v>404</v>
      </c>
      <c r="D89" s="249">
        <v>49</v>
      </c>
      <c r="E89" s="247" t="s">
        <v>486</v>
      </c>
      <c r="F89" s="250">
        <v>17753327.890000001</v>
      </c>
      <c r="G89" s="250"/>
      <c r="H89" s="172"/>
      <c r="I89" s="172"/>
      <c r="J89" s="171"/>
    </row>
    <row r="90" spans="1:10">
      <c r="A90" s="247">
        <v>602809</v>
      </c>
      <c r="B90" s="248">
        <v>41361</v>
      </c>
      <c r="C90" s="249" t="s">
        <v>404</v>
      </c>
      <c r="D90" s="249">
        <v>138</v>
      </c>
      <c r="E90" s="247" t="s">
        <v>487</v>
      </c>
      <c r="F90" s="250">
        <v>49472004.960000001</v>
      </c>
      <c r="G90" s="250"/>
      <c r="H90" s="172"/>
      <c r="I90" s="172"/>
      <c r="J90" s="171"/>
    </row>
    <row r="91" spans="1:10">
      <c r="A91" s="247">
        <v>602809</v>
      </c>
      <c r="B91" s="248">
        <v>41424</v>
      </c>
      <c r="C91" s="249" t="s">
        <v>404</v>
      </c>
      <c r="D91" s="249">
        <v>189</v>
      </c>
      <c r="E91" s="247" t="s">
        <v>488</v>
      </c>
      <c r="F91" s="250">
        <v>25607487.52</v>
      </c>
      <c r="G91" s="250"/>
      <c r="H91" s="172"/>
      <c r="I91" s="172"/>
      <c r="J91" s="171"/>
    </row>
    <row r="92" spans="1:10">
      <c r="A92" s="247">
        <v>602809</v>
      </c>
      <c r="B92" s="248">
        <v>41455</v>
      </c>
      <c r="C92" s="249" t="s">
        <v>404</v>
      </c>
      <c r="D92" s="249">
        <v>241</v>
      </c>
      <c r="E92" s="247" t="s">
        <v>489</v>
      </c>
      <c r="F92" s="250">
        <v>33041426.43</v>
      </c>
      <c r="G92" s="250"/>
      <c r="H92" s="172"/>
      <c r="I92" s="172"/>
      <c r="J92" s="171"/>
    </row>
    <row r="93" spans="1:10">
      <c r="A93" s="247">
        <v>602810</v>
      </c>
      <c r="B93" s="248">
        <v>41352</v>
      </c>
      <c r="C93" s="249" t="s">
        <v>404</v>
      </c>
      <c r="D93" s="249">
        <v>109</v>
      </c>
      <c r="E93" s="247" t="s">
        <v>490</v>
      </c>
      <c r="F93" s="250">
        <v>2578767.39</v>
      </c>
      <c r="G93" s="250"/>
      <c r="H93" s="172"/>
      <c r="I93" s="172"/>
      <c r="J93" s="171"/>
    </row>
    <row r="94" spans="1:10">
      <c r="A94" s="247">
        <v>602919</v>
      </c>
      <c r="B94" s="248">
        <v>41299</v>
      </c>
      <c r="C94" s="249" t="s">
        <v>404</v>
      </c>
      <c r="D94" s="249">
        <v>9</v>
      </c>
      <c r="E94" s="247" t="s">
        <v>491</v>
      </c>
      <c r="F94" s="250">
        <v>140164218.91999999</v>
      </c>
      <c r="G94" s="250"/>
      <c r="H94" s="172"/>
      <c r="I94" s="172"/>
      <c r="J94" s="171"/>
    </row>
    <row r="95" spans="1:10">
      <c r="A95" s="247">
        <v>602919</v>
      </c>
      <c r="B95" s="248">
        <v>41305</v>
      </c>
      <c r="C95" s="249" t="s">
        <v>404</v>
      </c>
      <c r="D95" s="249">
        <v>33</v>
      </c>
      <c r="E95" s="247" t="s">
        <v>492</v>
      </c>
      <c r="F95" s="250">
        <v>280328437.85000002</v>
      </c>
      <c r="G95" s="250"/>
      <c r="H95" s="172"/>
      <c r="I95" s="172"/>
      <c r="J95" s="171"/>
    </row>
    <row r="96" spans="1:10">
      <c r="A96" s="247">
        <v>602919</v>
      </c>
      <c r="B96" s="248">
        <v>41345</v>
      </c>
      <c r="C96" s="249" t="s">
        <v>404</v>
      </c>
      <c r="D96" s="249">
        <v>101</v>
      </c>
      <c r="E96" s="247" t="s">
        <v>493</v>
      </c>
      <c r="F96" s="250">
        <v>130095380.73</v>
      </c>
      <c r="G96" s="250"/>
      <c r="H96" s="172"/>
      <c r="I96" s="172"/>
      <c r="J96" s="171"/>
    </row>
    <row r="97" spans="1:10">
      <c r="A97" s="247">
        <v>602919</v>
      </c>
      <c r="B97" s="248">
        <v>41433</v>
      </c>
      <c r="C97" s="249" t="s">
        <v>404</v>
      </c>
      <c r="D97" s="249">
        <v>225</v>
      </c>
      <c r="E97" s="247" t="s">
        <v>494</v>
      </c>
      <c r="F97" s="250">
        <v>228700588.49000001</v>
      </c>
      <c r="G97" s="250"/>
      <c r="H97" s="172"/>
      <c r="I97" s="172"/>
      <c r="J97" s="171"/>
    </row>
    <row r="98" spans="1:10">
      <c r="A98" s="247">
        <v>602920</v>
      </c>
      <c r="B98" s="248">
        <v>41333</v>
      </c>
      <c r="C98" s="249" t="s">
        <v>404</v>
      </c>
      <c r="D98" s="249">
        <v>66</v>
      </c>
      <c r="E98" s="247" t="s">
        <v>495</v>
      </c>
      <c r="F98" s="250">
        <v>5017465.42</v>
      </c>
      <c r="G98" s="250"/>
      <c r="H98" s="172"/>
      <c r="I98" s="172"/>
      <c r="J98" s="171"/>
    </row>
    <row r="99" spans="1:10">
      <c r="A99" s="247">
        <v>602949</v>
      </c>
      <c r="B99" s="248">
        <v>41424</v>
      </c>
      <c r="C99" s="249" t="s">
        <v>404</v>
      </c>
      <c r="D99" s="249">
        <v>187</v>
      </c>
      <c r="E99" s="247" t="s">
        <v>496</v>
      </c>
      <c r="F99" s="250">
        <v>85319352.099999994</v>
      </c>
      <c r="G99" s="250"/>
      <c r="H99" s="172"/>
      <c r="I99" s="172"/>
      <c r="J99" s="171"/>
    </row>
    <row r="100" spans="1:10">
      <c r="A100" s="247">
        <v>606110</v>
      </c>
      <c r="B100" s="248">
        <v>41305</v>
      </c>
      <c r="C100" s="249" t="s">
        <v>432</v>
      </c>
      <c r="D100" s="249"/>
      <c r="E100" s="247" t="s">
        <v>497</v>
      </c>
      <c r="F100" s="250">
        <v>279228104.94999999</v>
      </c>
      <c r="G100" s="250"/>
      <c r="H100" s="172" t="s">
        <v>1140</v>
      </c>
      <c r="I100" s="172" t="s">
        <v>1155</v>
      </c>
      <c r="J100" s="171"/>
    </row>
    <row r="101" spans="1:10">
      <c r="A101" s="247">
        <v>606110</v>
      </c>
      <c r="B101" s="248">
        <v>41418</v>
      </c>
      <c r="C101" s="249" t="s">
        <v>413</v>
      </c>
      <c r="D101" s="249">
        <v>803</v>
      </c>
      <c r="E101" s="247" t="s">
        <v>498</v>
      </c>
      <c r="F101" s="250">
        <v>455110926.62</v>
      </c>
      <c r="G101" s="250"/>
      <c r="H101" s="172" t="s">
        <v>1140</v>
      </c>
      <c r="I101" s="172" t="s">
        <v>1155</v>
      </c>
      <c r="J101" s="171"/>
    </row>
    <row r="102" spans="1:10">
      <c r="A102" s="247">
        <v>606115</v>
      </c>
      <c r="B102" s="248">
        <v>41347</v>
      </c>
      <c r="C102" s="249" t="s">
        <v>413</v>
      </c>
      <c r="D102" s="249">
        <v>363</v>
      </c>
      <c r="E102" s="247" t="s">
        <v>499</v>
      </c>
      <c r="F102" s="250">
        <v>1316065</v>
      </c>
      <c r="G102" s="250"/>
      <c r="H102" s="172" t="s">
        <v>1140</v>
      </c>
      <c r="I102" s="172" t="s">
        <v>1155</v>
      </c>
      <c r="J102" s="171"/>
    </row>
    <row r="103" spans="1:10">
      <c r="A103" s="247">
        <v>606120</v>
      </c>
      <c r="B103" s="248">
        <v>41404</v>
      </c>
      <c r="C103" s="249" t="s">
        <v>413</v>
      </c>
      <c r="D103" s="249">
        <v>718</v>
      </c>
      <c r="E103" s="247" t="s">
        <v>500</v>
      </c>
      <c r="F103" s="250">
        <v>26377515.800000001</v>
      </c>
      <c r="G103" s="250"/>
      <c r="H103" s="172" t="s">
        <v>1140</v>
      </c>
      <c r="I103" s="172" t="s">
        <v>1155</v>
      </c>
      <c r="J103" s="171"/>
    </row>
    <row r="104" spans="1:10">
      <c r="A104" s="247">
        <v>606120</v>
      </c>
      <c r="B104" s="248">
        <v>41435</v>
      </c>
      <c r="C104" s="249" t="s">
        <v>413</v>
      </c>
      <c r="D104" s="249">
        <v>969</v>
      </c>
      <c r="E104" s="247" t="s">
        <v>501</v>
      </c>
      <c r="F104" s="250">
        <v>28253799.84</v>
      </c>
      <c r="G104" s="250"/>
      <c r="H104" s="172" t="s">
        <v>1140</v>
      </c>
      <c r="I104" s="172" t="s">
        <v>1155</v>
      </c>
      <c r="J104" s="171"/>
    </row>
    <row r="105" spans="1:10">
      <c r="A105" s="247">
        <v>606125</v>
      </c>
      <c r="B105" s="248">
        <v>41347</v>
      </c>
      <c r="C105" s="249" t="s">
        <v>413</v>
      </c>
      <c r="D105" s="249">
        <v>361</v>
      </c>
      <c r="E105" s="247" t="s">
        <v>502</v>
      </c>
      <c r="F105" s="250">
        <v>456239</v>
      </c>
      <c r="G105" s="250"/>
      <c r="H105" s="172" t="s">
        <v>1140</v>
      </c>
      <c r="I105" s="172" t="s">
        <v>1155</v>
      </c>
      <c r="J105" s="171"/>
    </row>
    <row r="106" spans="1:10">
      <c r="A106" s="247">
        <v>606130</v>
      </c>
      <c r="B106" s="248">
        <v>41292</v>
      </c>
      <c r="C106" s="249" t="s">
        <v>413</v>
      </c>
      <c r="D106" s="249">
        <v>29</v>
      </c>
      <c r="E106" s="247" t="s">
        <v>503</v>
      </c>
      <c r="F106" s="250">
        <v>2015010</v>
      </c>
      <c r="G106" s="250"/>
      <c r="H106" s="172" t="s">
        <v>1140</v>
      </c>
      <c r="I106" s="172" t="s">
        <v>1155</v>
      </c>
      <c r="J106" s="171"/>
    </row>
    <row r="107" spans="1:10">
      <c r="A107" s="247">
        <v>606130</v>
      </c>
      <c r="B107" s="248">
        <v>41303</v>
      </c>
      <c r="C107" s="249" t="s">
        <v>413</v>
      </c>
      <c r="D107" s="249">
        <v>77</v>
      </c>
      <c r="E107" s="247" t="s">
        <v>504</v>
      </c>
      <c r="F107" s="250">
        <v>2015010</v>
      </c>
      <c r="G107" s="250"/>
      <c r="H107" s="172" t="s">
        <v>1140</v>
      </c>
      <c r="I107" s="172" t="s">
        <v>1155</v>
      </c>
      <c r="J107" s="171"/>
    </row>
    <row r="108" spans="1:10">
      <c r="A108" s="247">
        <v>606130</v>
      </c>
      <c r="B108" s="248">
        <v>41326</v>
      </c>
      <c r="C108" s="249" t="s">
        <v>413</v>
      </c>
      <c r="D108" s="249">
        <v>208</v>
      </c>
      <c r="E108" s="247" t="s">
        <v>505</v>
      </c>
      <c r="F108" s="250">
        <v>654508.80000000005</v>
      </c>
      <c r="G108" s="250"/>
      <c r="H108" s="172" t="s">
        <v>1140</v>
      </c>
      <c r="I108" s="172" t="s">
        <v>1155</v>
      </c>
      <c r="J108" s="171"/>
    </row>
    <row r="109" spans="1:10">
      <c r="A109" s="247">
        <v>606130</v>
      </c>
      <c r="B109" s="248">
        <v>41333</v>
      </c>
      <c r="C109" s="249" t="s">
        <v>413</v>
      </c>
      <c r="D109" s="249">
        <v>239</v>
      </c>
      <c r="E109" s="247" t="s">
        <v>506</v>
      </c>
      <c r="F109" s="250">
        <v>1007505</v>
      </c>
      <c r="G109" s="250"/>
      <c r="H109" s="172" t="s">
        <v>1140</v>
      </c>
      <c r="I109" s="172" t="s">
        <v>1155</v>
      </c>
      <c r="J109" s="171"/>
    </row>
    <row r="110" spans="1:10">
      <c r="A110" s="247">
        <v>606130</v>
      </c>
      <c r="B110" s="248">
        <v>41345</v>
      </c>
      <c r="C110" s="249" t="s">
        <v>413</v>
      </c>
      <c r="D110" s="249">
        <v>306</v>
      </c>
      <c r="E110" s="247" t="s">
        <v>507</v>
      </c>
      <c r="F110" s="250">
        <v>2782530.9</v>
      </c>
      <c r="G110" s="250"/>
      <c r="H110" s="172" t="s">
        <v>1140</v>
      </c>
      <c r="I110" s="172" t="s">
        <v>1155</v>
      </c>
      <c r="J110" s="171"/>
    </row>
    <row r="111" spans="1:10">
      <c r="A111" s="247">
        <v>606130</v>
      </c>
      <c r="B111" s="248">
        <v>41435</v>
      </c>
      <c r="C111" s="249" t="s">
        <v>413</v>
      </c>
      <c r="D111" s="249">
        <v>964</v>
      </c>
      <c r="E111" s="247" t="s">
        <v>508</v>
      </c>
      <c r="F111" s="250">
        <v>2015000</v>
      </c>
      <c r="G111" s="250"/>
      <c r="H111" s="172" t="s">
        <v>1140</v>
      </c>
      <c r="I111" s="172" t="s">
        <v>1155</v>
      </c>
      <c r="J111" s="172" t="s">
        <v>1154</v>
      </c>
    </row>
    <row r="112" spans="1:10">
      <c r="A112" s="247">
        <v>606130</v>
      </c>
      <c r="B112" s="248">
        <v>41435</v>
      </c>
      <c r="C112" s="249" t="s">
        <v>413</v>
      </c>
      <c r="D112" s="249">
        <v>965</v>
      </c>
      <c r="E112" s="247" t="s">
        <v>509</v>
      </c>
      <c r="F112" s="250">
        <v>2015000.01</v>
      </c>
      <c r="G112" s="250"/>
      <c r="H112" s="172" t="s">
        <v>1140</v>
      </c>
      <c r="I112" s="172" t="s">
        <v>1155</v>
      </c>
      <c r="J112" s="172" t="s">
        <v>1154</v>
      </c>
    </row>
    <row r="113" spans="1:10">
      <c r="A113" s="247">
        <v>606200</v>
      </c>
      <c r="B113" s="248">
        <v>41304</v>
      </c>
      <c r="C113" s="249" t="s">
        <v>413</v>
      </c>
      <c r="D113" s="249">
        <v>87</v>
      </c>
      <c r="E113" s="247" t="s">
        <v>510</v>
      </c>
      <c r="F113" s="250">
        <v>674000</v>
      </c>
      <c r="G113" s="250"/>
      <c r="H113" s="172" t="s">
        <v>1140</v>
      </c>
      <c r="I113" s="172" t="s">
        <v>1155</v>
      </c>
      <c r="J113" s="171"/>
    </row>
    <row r="114" spans="1:10">
      <c r="A114" s="247">
        <v>606200</v>
      </c>
      <c r="B114" s="248">
        <v>41351</v>
      </c>
      <c r="C114" s="249" t="s">
        <v>511</v>
      </c>
      <c r="D114" s="249">
        <v>106</v>
      </c>
      <c r="E114" s="247" t="s">
        <v>512</v>
      </c>
      <c r="F114" s="250">
        <v>674000</v>
      </c>
      <c r="G114" s="250"/>
      <c r="H114" s="172" t="s">
        <v>1140</v>
      </c>
      <c r="I114" s="172" t="s">
        <v>1155</v>
      </c>
      <c r="J114" s="171"/>
    </row>
    <row r="115" spans="1:10">
      <c r="A115" s="247">
        <v>606200</v>
      </c>
      <c r="B115" s="248">
        <v>41400</v>
      </c>
      <c r="C115" s="249" t="s">
        <v>407</v>
      </c>
      <c r="D115" s="249">
        <v>363</v>
      </c>
      <c r="E115" s="247" t="s">
        <v>513</v>
      </c>
      <c r="F115" s="250">
        <v>100000</v>
      </c>
      <c r="G115" s="250"/>
      <c r="H115" s="172" t="s">
        <v>1140</v>
      </c>
      <c r="I115" s="172" t="s">
        <v>1155</v>
      </c>
      <c r="J115" s="171"/>
    </row>
    <row r="116" spans="1:10">
      <c r="A116" s="247">
        <v>606200</v>
      </c>
      <c r="B116" s="248">
        <v>41421</v>
      </c>
      <c r="C116" s="249" t="s">
        <v>422</v>
      </c>
      <c r="D116" s="249">
        <v>229</v>
      </c>
      <c r="E116" s="247" t="s">
        <v>514</v>
      </c>
      <c r="F116" s="250">
        <v>175144</v>
      </c>
      <c r="G116" s="250"/>
      <c r="H116" s="172" t="s">
        <v>1140</v>
      </c>
      <c r="I116" s="172" t="s">
        <v>1155</v>
      </c>
      <c r="J116" s="172"/>
    </row>
    <row r="117" spans="1:10">
      <c r="A117" s="247">
        <v>606300</v>
      </c>
      <c r="B117" s="248">
        <v>41304</v>
      </c>
      <c r="C117" s="249" t="s">
        <v>413</v>
      </c>
      <c r="D117" s="249">
        <v>80</v>
      </c>
      <c r="E117" s="247" t="s">
        <v>515</v>
      </c>
      <c r="F117" s="250">
        <v>4973711.5</v>
      </c>
      <c r="G117" s="250"/>
      <c r="H117" s="172" t="s">
        <v>1140</v>
      </c>
      <c r="I117" s="172" t="s">
        <v>1155</v>
      </c>
      <c r="J117" s="171"/>
    </row>
    <row r="118" spans="1:10">
      <c r="A118" s="247">
        <v>606300</v>
      </c>
      <c r="B118" s="248">
        <v>41361</v>
      </c>
      <c r="C118" s="249" t="s">
        <v>413</v>
      </c>
      <c r="D118" s="249">
        <v>432</v>
      </c>
      <c r="E118" s="247" t="s">
        <v>516</v>
      </c>
      <c r="F118" s="250">
        <v>540000</v>
      </c>
      <c r="G118" s="250"/>
      <c r="H118" s="172" t="s">
        <v>1140</v>
      </c>
      <c r="I118" s="172" t="s">
        <v>1155</v>
      </c>
      <c r="J118" s="171"/>
    </row>
    <row r="119" spans="1:10">
      <c r="A119" s="247">
        <v>606300</v>
      </c>
      <c r="B119" s="248">
        <v>41386</v>
      </c>
      <c r="C119" s="249" t="s">
        <v>413</v>
      </c>
      <c r="D119" s="249">
        <v>593</v>
      </c>
      <c r="E119" s="247" t="s">
        <v>517</v>
      </c>
      <c r="F119" s="250">
        <v>8606891</v>
      </c>
      <c r="G119" s="250"/>
      <c r="H119" s="172" t="s">
        <v>1140</v>
      </c>
      <c r="I119" s="172" t="s">
        <v>1155</v>
      </c>
      <c r="J119" s="171"/>
    </row>
    <row r="120" spans="1:10">
      <c r="A120" s="247">
        <v>606309</v>
      </c>
      <c r="B120" s="248">
        <v>41297</v>
      </c>
      <c r="C120" s="249" t="s">
        <v>404</v>
      </c>
      <c r="D120" s="249">
        <v>1</v>
      </c>
      <c r="E120" s="247" t="s">
        <v>518</v>
      </c>
      <c r="F120" s="250">
        <v>9055769.5800000001</v>
      </c>
      <c r="G120" s="250"/>
      <c r="H120" s="172" t="s">
        <v>1140</v>
      </c>
      <c r="I120" s="172" t="s">
        <v>1155</v>
      </c>
      <c r="J120" s="171"/>
    </row>
    <row r="121" spans="1:10">
      <c r="A121" s="247">
        <v>606309</v>
      </c>
      <c r="B121" s="248">
        <v>41297</v>
      </c>
      <c r="C121" s="249" t="s">
        <v>404</v>
      </c>
      <c r="D121" s="249">
        <v>4</v>
      </c>
      <c r="E121" s="247" t="s">
        <v>519</v>
      </c>
      <c r="F121" s="250">
        <v>311743.46000000002</v>
      </c>
      <c r="G121" s="250"/>
      <c r="H121" s="172" t="s">
        <v>1140</v>
      </c>
      <c r="I121" s="172" t="s">
        <v>1155</v>
      </c>
      <c r="J121" s="171"/>
    </row>
    <row r="122" spans="1:10">
      <c r="A122" s="247">
        <v>606309</v>
      </c>
      <c r="B122" s="248">
        <v>41361</v>
      </c>
      <c r="C122" s="249" t="s">
        <v>404</v>
      </c>
      <c r="D122" s="249">
        <v>120</v>
      </c>
      <c r="E122" s="247" t="s">
        <v>520</v>
      </c>
      <c r="F122" s="250">
        <v>915572.77</v>
      </c>
      <c r="G122" s="250"/>
      <c r="H122" s="172"/>
      <c r="I122" s="172"/>
      <c r="J122" s="171"/>
    </row>
    <row r="123" spans="1:10">
      <c r="A123" s="247">
        <v>606400</v>
      </c>
      <c r="B123" s="248">
        <v>41361</v>
      </c>
      <c r="C123" s="249" t="s">
        <v>422</v>
      </c>
      <c r="D123" s="249">
        <v>120</v>
      </c>
      <c r="E123" s="247" t="s">
        <v>521</v>
      </c>
      <c r="F123" s="250">
        <v>1262920</v>
      </c>
      <c r="G123" s="250"/>
      <c r="H123" s="172" t="s">
        <v>1140</v>
      </c>
      <c r="I123" s="172" t="s">
        <v>1155</v>
      </c>
      <c r="J123" s="171"/>
    </row>
    <row r="124" spans="1:10">
      <c r="A124" s="247">
        <v>606400</v>
      </c>
      <c r="B124" s="248">
        <v>41404</v>
      </c>
      <c r="C124" s="249" t="s">
        <v>413</v>
      </c>
      <c r="D124" s="249">
        <v>727</v>
      </c>
      <c r="E124" s="247" t="s">
        <v>522</v>
      </c>
      <c r="F124" s="250">
        <v>1100000</v>
      </c>
      <c r="G124" s="250"/>
      <c r="H124" s="172" t="s">
        <v>1140</v>
      </c>
      <c r="I124" s="172" t="s">
        <v>1155</v>
      </c>
      <c r="J124" s="171"/>
    </row>
    <row r="125" spans="1:10">
      <c r="A125" s="247">
        <v>606420</v>
      </c>
      <c r="B125" s="248">
        <v>41382</v>
      </c>
      <c r="C125" s="249" t="s">
        <v>410</v>
      </c>
      <c r="D125" s="249"/>
      <c r="E125" s="247" t="s">
        <v>523</v>
      </c>
      <c r="F125" s="250">
        <v>2160000</v>
      </c>
      <c r="G125" s="250"/>
      <c r="H125" s="172" t="s">
        <v>1140</v>
      </c>
      <c r="I125" s="172" t="s">
        <v>1155</v>
      </c>
      <c r="J125" s="171"/>
    </row>
    <row r="126" spans="1:10">
      <c r="A126" s="247">
        <v>606800</v>
      </c>
      <c r="B126" s="248">
        <v>41298</v>
      </c>
      <c r="C126" s="249" t="s">
        <v>410</v>
      </c>
      <c r="D126" s="249"/>
      <c r="E126" s="247" t="s">
        <v>524</v>
      </c>
      <c r="F126" s="250">
        <v>3109607.94</v>
      </c>
      <c r="G126" s="250"/>
      <c r="H126" s="172"/>
      <c r="I126" s="172"/>
      <c r="J126" s="171"/>
    </row>
    <row r="127" spans="1:10">
      <c r="A127" s="247">
        <v>606800</v>
      </c>
      <c r="B127" s="248">
        <v>41298</v>
      </c>
      <c r="C127" s="249" t="s">
        <v>410</v>
      </c>
      <c r="D127" s="249"/>
      <c r="E127" s="247" t="s">
        <v>525</v>
      </c>
      <c r="F127" s="250">
        <v>2369357.71</v>
      </c>
      <c r="G127" s="250"/>
      <c r="H127" s="172"/>
      <c r="I127" s="172"/>
      <c r="J127" s="171"/>
    </row>
    <row r="128" spans="1:10">
      <c r="A128" s="247">
        <v>606800</v>
      </c>
      <c r="B128" s="248">
        <v>41298</v>
      </c>
      <c r="C128" s="249" t="s">
        <v>404</v>
      </c>
      <c r="D128" s="249">
        <v>6</v>
      </c>
      <c r="E128" s="247" t="s">
        <v>526</v>
      </c>
      <c r="F128" s="250">
        <v>1672119</v>
      </c>
      <c r="G128" s="250"/>
      <c r="H128" s="172"/>
      <c r="I128" s="172"/>
      <c r="J128" s="171"/>
    </row>
    <row r="129" spans="1:10">
      <c r="A129" s="247">
        <v>606800</v>
      </c>
      <c r="B129" s="248">
        <v>41305</v>
      </c>
      <c r="C129" s="249" t="s">
        <v>404</v>
      </c>
      <c r="D129" s="249">
        <v>35</v>
      </c>
      <c r="E129" s="247" t="s">
        <v>438</v>
      </c>
      <c r="F129" s="250">
        <v>15858447.75</v>
      </c>
      <c r="G129" s="250"/>
      <c r="H129" s="172"/>
      <c r="I129" s="172"/>
      <c r="J129" s="171"/>
    </row>
    <row r="130" spans="1:10">
      <c r="A130" s="247">
        <v>606800</v>
      </c>
      <c r="B130" s="248">
        <v>41330</v>
      </c>
      <c r="C130" s="249" t="s">
        <v>413</v>
      </c>
      <c r="D130" s="249">
        <v>234</v>
      </c>
      <c r="E130" s="247" t="s">
        <v>527</v>
      </c>
      <c r="F130" s="250">
        <v>1300000</v>
      </c>
      <c r="G130" s="250"/>
      <c r="H130" s="177" t="s">
        <v>1140</v>
      </c>
      <c r="I130" s="172" t="s">
        <v>1155</v>
      </c>
      <c r="J130" s="171"/>
    </row>
    <row r="131" spans="1:10">
      <c r="A131" s="247">
        <v>606800</v>
      </c>
      <c r="B131" s="248">
        <v>41354</v>
      </c>
      <c r="C131" s="249" t="s">
        <v>404</v>
      </c>
      <c r="D131" s="249">
        <v>112</v>
      </c>
      <c r="E131" s="247" t="s">
        <v>528</v>
      </c>
      <c r="F131" s="250">
        <v>13298565</v>
      </c>
      <c r="G131" s="250"/>
      <c r="H131" s="172"/>
      <c r="I131" s="172"/>
      <c r="J131" s="171"/>
    </row>
    <row r="132" spans="1:10">
      <c r="A132" s="247">
        <v>606800</v>
      </c>
      <c r="B132" s="248">
        <v>41364</v>
      </c>
      <c r="C132" s="249" t="s">
        <v>413</v>
      </c>
      <c r="D132" s="249">
        <v>494</v>
      </c>
      <c r="E132" s="247" t="s">
        <v>529</v>
      </c>
      <c r="F132" s="250">
        <v>3503856</v>
      </c>
      <c r="G132" s="250"/>
      <c r="H132" s="177" t="s">
        <v>1140</v>
      </c>
      <c r="I132" s="172" t="s">
        <v>1155</v>
      </c>
      <c r="J132" s="171"/>
    </row>
    <row r="133" spans="1:10">
      <c r="A133" s="247">
        <v>606800</v>
      </c>
      <c r="B133" s="248">
        <v>41394</v>
      </c>
      <c r="C133" s="249" t="s">
        <v>413</v>
      </c>
      <c r="D133" s="249">
        <v>625</v>
      </c>
      <c r="E133" s="247" t="s">
        <v>530</v>
      </c>
      <c r="F133" s="250">
        <v>8276850</v>
      </c>
      <c r="G133" s="250"/>
      <c r="H133" s="177" t="s">
        <v>1140</v>
      </c>
      <c r="I133" s="172" t="s">
        <v>1155</v>
      </c>
      <c r="J133" s="171"/>
    </row>
    <row r="134" spans="1:10">
      <c r="A134" s="247">
        <v>606800</v>
      </c>
      <c r="B134" s="248">
        <v>41418</v>
      </c>
      <c r="C134" s="249" t="s">
        <v>413</v>
      </c>
      <c r="D134" s="249">
        <v>792</v>
      </c>
      <c r="E134" s="247" t="s">
        <v>531</v>
      </c>
      <c r="F134" s="250">
        <v>3016680</v>
      </c>
      <c r="G134" s="250"/>
      <c r="H134" s="177" t="s">
        <v>1140</v>
      </c>
      <c r="I134" s="172" t="s">
        <v>1155</v>
      </c>
      <c r="J134" s="171"/>
    </row>
    <row r="135" spans="1:10">
      <c r="A135" s="247">
        <v>606800</v>
      </c>
      <c r="B135" s="248">
        <v>41425</v>
      </c>
      <c r="C135" s="249" t="s">
        <v>404</v>
      </c>
      <c r="D135" s="249">
        <v>216</v>
      </c>
      <c r="E135" s="247" t="s">
        <v>532</v>
      </c>
      <c r="F135" s="250">
        <v>1027179.51</v>
      </c>
      <c r="G135" s="250"/>
      <c r="H135" s="177" t="s">
        <v>1140</v>
      </c>
      <c r="I135" s="172" t="s">
        <v>1155</v>
      </c>
      <c r="J135" s="171"/>
    </row>
    <row r="136" spans="1:10">
      <c r="A136" s="247">
        <v>606800</v>
      </c>
      <c r="B136" s="248">
        <v>41433</v>
      </c>
      <c r="C136" s="249" t="s">
        <v>404</v>
      </c>
      <c r="D136" s="249">
        <v>226</v>
      </c>
      <c r="E136" s="247" t="s">
        <v>533</v>
      </c>
      <c r="F136" s="250">
        <v>2357294.0099999998</v>
      </c>
      <c r="G136" s="250"/>
      <c r="H136" s="172"/>
      <c r="I136" s="172"/>
      <c r="J136" s="171"/>
    </row>
    <row r="137" spans="1:10">
      <c r="A137" s="247">
        <v>613100</v>
      </c>
      <c r="B137" s="248">
        <v>41455</v>
      </c>
      <c r="C137" s="249" t="s">
        <v>413</v>
      </c>
      <c r="D137" s="249">
        <v>1100</v>
      </c>
      <c r="E137" s="247" t="s">
        <v>534</v>
      </c>
      <c r="F137" s="250">
        <v>1136280</v>
      </c>
      <c r="G137" s="250"/>
      <c r="H137" s="177" t="s">
        <v>1140</v>
      </c>
      <c r="I137" s="172" t="s">
        <v>1155</v>
      </c>
      <c r="J137" s="171"/>
    </row>
    <row r="138" spans="1:10">
      <c r="A138" s="247">
        <v>613100</v>
      </c>
      <c r="B138" s="248">
        <v>41455</v>
      </c>
      <c r="C138" s="249" t="s">
        <v>413</v>
      </c>
      <c r="D138" s="249">
        <v>1101</v>
      </c>
      <c r="E138" s="247" t="s">
        <v>535</v>
      </c>
      <c r="F138" s="250">
        <v>568140</v>
      </c>
      <c r="G138" s="250"/>
      <c r="H138" s="177" t="s">
        <v>1140</v>
      </c>
      <c r="I138" s="172" t="s">
        <v>1155</v>
      </c>
      <c r="J138" s="171"/>
    </row>
    <row r="139" spans="1:10">
      <c r="A139" s="247">
        <v>613200</v>
      </c>
      <c r="B139" s="248">
        <v>41290</v>
      </c>
      <c r="C139" s="249" t="s">
        <v>422</v>
      </c>
      <c r="D139" s="249">
        <v>7</v>
      </c>
      <c r="E139" s="247" t="s">
        <v>536</v>
      </c>
      <c r="F139" s="250">
        <v>310000</v>
      </c>
      <c r="G139" s="250"/>
      <c r="H139" s="177" t="s">
        <v>1140</v>
      </c>
      <c r="I139" s="172" t="s">
        <v>1155</v>
      </c>
      <c r="J139" s="171"/>
    </row>
    <row r="140" spans="1:10">
      <c r="A140" s="247">
        <v>613200</v>
      </c>
      <c r="B140" s="248">
        <v>41305</v>
      </c>
      <c r="C140" s="249" t="s">
        <v>422</v>
      </c>
      <c r="D140" s="249">
        <v>37</v>
      </c>
      <c r="E140" s="247" t="s">
        <v>537</v>
      </c>
      <c r="F140" s="250">
        <v>310000</v>
      </c>
      <c r="G140" s="250"/>
      <c r="H140" s="177" t="s">
        <v>1140</v>
      </c>
      <c r="I140" s="172" t="s">
        <v>1155</v>
      </c>
      <c r="J140" s="171"/>
    </row>
    <row r="141" spans="1:10">
      <c r="A141" s="247">
        <v>613210</v>
      </c>
      <c r="B141" s="248">
        <v>41361</v>
      </c>
      <c r="C141" s="249" t="s">
        <v>399</v>
      </c>
      <c r="D141" s="249">
        <v>66</v>
      </c>
      <c r="E141" s="247" t="s">
        <v>538</v>
      </c>
      <c r="F141" s="250">
        <v>7898325.75</v>
      </c>
      <c r="G141" s="250"/>
      <c r="H141" s="172"/>
      <c r="I141" s="172"/>
      <c r="J141" s="171"/>
    </row>
    <row r="142" spans="1:10">
      <c r="A142" s="247">
        <v>613210</v>
      </c>
      <c r="B142" s="248">
        <v>41365</v>
      </c>
      <c r="C142" s="249" t="s">
        <v>539</v>
      </c>
      <c r="D142" s="249"/>
      <c r="E142" s="247" t="s">
        <v>540</v>
      </c>
      <c r="F142" s="250">
        <v>29700</v>
      </c>
      <c r="G142" s="250"/>
      <c r="H142" s="172"/>
      <c r="I142" s="172"/>
      <c r="J142" s="171"/>
    </row>
    <row r="143" spans="1:10">
      <c r="A143" s="247">
        <v>613210</v>
      </c>
      <c r="B143" s="248">
        <v>41453</v>
      </c>
      <c r="C143" s="249" t="s">
        <v>399</v>
      </c>
      <c r="D143" s="249">
        <v>146</v>
      </c>
      <c r="E143" s="247" t="s">
        <v>541</v>
      </c>
      <c r="F143" s="250">
        <v>7876393.2000000002</v>
      </c>
      <c r="G143" s="250"/>
      <c r="H143" s="172"/>
      <c r="I143" s="172"/>
      <c r="J143" s="171"/>
    </row>
    <row r="144" spans="1:10">
      <c r="A144" s="247">
        <v>613231</v>
      </c>
      <c r="B144" s="248">
        <v>41299</v>
      </c>
      <c r="C144" s="249" t="s">
        <v>404</v>
      </c>
      <c r="D144" s="249">
        <v>15</v>
      </c>
      <c r="E144" s="247" t="s">
        <v>542</v>
      </c>
      <c r="F144" s="250">
        <v>79525712.810000002</v>
      </c>
      <c r="G144" s="250"/>
      <c r="H144" s="172"/>
      <c r="I144" s="172"/>
      <c r="J144" s="171"/>
    </row>
    <row r="145" spans="1:10">
      <c r="A145" s="247">
        <v>613231</v>
      </c>
      <c r="B145" s="248">
        <v>41332</v>
      </c>
      <c r="C145" s="249" t="s">
        <v>410</v>
      </c>
      <c r="D145" s="249"/>
      <c r="E145" s="247" t="s">
        <v>543</v>
      </c>
      <c r="F145" s="250">
        <v>12422000</v>
      </c>
      <c r="G145" s="250"/>
      <c r="H145" s="172"/>
      <c r="I145" s="172"/>
      <c r="J145" s="171"/>
    </row>
    <row r="146" spans="1:10">
      <c r="A146" s="247">
        <v>613231</v>
      </c>
      <c r="B146" s="248">
        <v>41332</v>
      </c>
      <c r="C146" s="249" t="s">
        <v>410</v>
      </c>
      <c r="D146" s="249"/>
      <c r="E146" s="247" t="s">
        <v>544</v>
      </c>
      <c r="F146" s="250">
        <v>9940707.9199999999</v>
      </c>
      <c r="G146" s="250"/>
      <c r="H146" s="172"/>
      <c r="I146" s="172"/>
      <c r="J146" s="171"/>
    </row>
    <row r="147" spans="1:10">
      <c r="A147" s="247">
        <v>613410</v>
      </c>
      <c r="B147" s="248">
        <v>41380</v>
      </c>
      <c r="C147" s="249" t="s">
        <v>422</v>
      </c>
      <c r="D147" s="249">
        <v>151</v>
      </c>
      <c r="E147" s="247" t="s">
        <v>545</v>
      </c>
      <c r="F147" s="250">
        <v>1310400</v>
      </c>
      <c r="G147" s="250"/>
      <c r="H147" s="172"/>
      <c r="I147" s="172"/>
      <c r="J147" s="171"/>
    </row>
    <row r="148" spans="1:10">
      <c r="A148" s="247">
        <v>613420</v>
      </c>
      <c r="B148" s="248">
        <v>41346</v>
      </c>
      <c r="C148" s="249" t="s">
        <v>422</v>
      </c>
      <c r="D148" s="249">
        <v>75</v>
      </c>
      <c r="E148" s="247" t="s">
        <v>546</v>
      </c>
      <c r="F148" s="250">
        <v>29814842.920000002</v>
      </c>
      <c r="G148" s="250"/>
      <c r="H148" s="172" t="s">
        <v>1140</v>
      </c>
      <c r="I148" s="172" t="s">
        <v>1155</v>
      </c>
      <c r="J148" s="171"/>
    </row>
    <row r="149" spans="1:10">
      <c r="A149" s="247">
        <v>613420</v>
      </c>
      <c r="B149" s="248">
        <v>41408</v>
      </c>
      <c r="C149" s="249" t="s">
        <v>422</v>
      </c>
      <c r="D149" s="249">
        <v>218</v>
      </c>
      <c r="E149" s="247" t="s">
        <v>547</v>
      </c>
      <c r="F149" s="250">
        <v>29576780.309999999</v>
      </c>
      <c r="G149" s="250"/>
      <c r="H149" s="172" t="s">
        <v>1140</v>
      </c>
      <c r="I149" s="172" t="s">
        <v>1155</v>
      </c>
      <c r="J149" s="171"/>
    </row>
    <row r="150" spans="1:10">
      <c r="A150" s="247">
        <v>613420</v>
      </c>
      <c r="B150" s="248">
        <v>41436</v>
      </c>
      <c r="C150" s="249" t="s">
        <v>422</v>
      </c>
      <c r="D150" s="249">
        <v>255</v>
      </c>
      <c r="E150" s="247" t="s">
        <v>548</v>
      </c>
      <c r="F150" s="250">
        <v>26236047.350000001</v>
      </c>
      <c r="G150" s="250"/>
      <c r="H150" s="172" t="s">
        <v>1140</v>
      </c>
      <c r="I150" s="172" t="s">
        <v>1155</v>
      </c>
      <c r="J150" s="171"/>
    </row>
    <row r="151" spans="1:10">
      <c r="A151" s="247">
        <v>613430</v>
      </c>
      <c r="B151" s="248">
        <v>41439</v>
      </c>
      <c r="C151" s="249" t="s">
        <v>410</v>
      </c>
      <c r="D151" s="249"/>
      <c r="E151" s="247" t="s">
        <v>549</v>
      </c>
      <c r="F151" s="250">
        <v>1166400</v>
      </c>
      <c r="G151" s="250"/>
      <c r="H151" s="172"/>
      <c r="I151" s="172"/>
      <c r="J151" s="171"/>
    </row>
    <row r="152" spans="1:10">
      <c r="A152" s="247">
        <v>613430</v>
      </c>
      <c r="B152" s="248">
        <v>41439</v>
      </c>
      <c r="C152" s="249" t="s">
        <v>410</v>
      </c>
      <c r="D152" s="249"/>
      <c r="E152" s="247" t="s">
        <v>550</v>
      </c>
      <c r="F152" s="250">
        <v>2039040</v>
      </c>
      <c r="G152" s="250"/>
      <c r="H152" s="172"/>
      <c r="I152" s="172"/>
      <c r="J152" s="171"/>
    </row>
    <row r="153" spans="1:10">
      <c r="A153" s="247">
        <v>613430</v>
      </c>
      <c r="B153" s="248">
        <v>41439</v>
      </c>
      <c r="C153" s="249" t="s">
        <v>410</v>
      </c>
      <c r="D153" s="249"/>
      <c r="E153" s="247" t="s">
        <v>550</v>
      </c>
      <c r="F153" s="250">
        <v>1152000</v>
      </c>
      <c r="G153" s="250"/>
      <c r="H153" s="172"/>
      <c r="I153" s="172"/>
      <c r="J153" s="171"/>
    </row>
    <row r="154" spans="1:10" ht="33">
      <c r="A154" s="247">
        <v>613430</v>
      </c>
      <c r="B154" s="248">
        <v>41455</v>
      </c>
      <c r="C154" s="249" t="s">
        <v>410</v>
      </c>
      <c r="D154" s="249"/>
      <c r="E154" s="247" t="s">
        <v>551</v>
      </c>
      <c r="F154" s="250">
        <v>704000</v>
      </c>
      <c r="G154" s="250"/>
      <c r="H154" s="172" t="s">
        <v>1140</v>
      </c>
      <c r="I154" s="172" t="s">
        <v>1155</v>
      </c>
      <c r="J154" s="173" t="s">
        <v>1159</v>
      </c>
    </row>
    <row r="155" spans="1:10">
      <c r="A155" s="247">
        <v>613500</v>
      </c>
      <c r="B155" s="248">
        <v>41299</v>
      </c>
      <c r="C155" s="249" t="s">
        <v>413</v>
      </c>
      <c r="D155" s="249">
        <v>70</v>
      </c>
      <c r="E155" s="247" t="s">
        <v>552</v>
      </c>
      <c r="F155" s="250">
        <v>533180.18000000005</v>
      </c>
      <c r="G155" s="250"/>
      <c r="H155" s="172" t="s">
        <v>1140</v>
      </c>
      <c r="I155" s="172" t="s">
        <v>1155</v>
      </c>
      <c r="J155" s="171"/>
    </row>
    <row r="156" spans="1:10">
      <c r="A156" s="247">
        <v>613510</v>
      </c>
      <c r="B156" s="248">
        <v>41333</v>
      </c>
      <c r="C156" s="249" t="s">
        <v>413</v>
      </c>
      <c r="D156" s="249">
        <v>269</v>
      </c>
      <c r="E156" s="247" t="s">
        <v>553</v>
      </c>
      <c r="F156" s="250">
        <v>82204619.209999993</v>
      </c>
      <c r="G156" s="250"/>
      <c r="H156" s="172" t="s">
        <v>1140</v>
      </c>
      <c r="I156" s="172" t="s">
        <v>1155</v>
      </c>
      <c r="J156" s="171"/>
    </row>
    <row r="157" spans="1:10">
      <c r="A157" s="247">
        <v>613510</v>
      </c>
      <c r="B157" s="248">
        <v>41361</v>
      </c>
      <c r="C157" s="249" t="s">
        <v>413</v>
      </c>
      <c r="D157" s="249">
        <v>450</v>
      </c>
      <c r="E157" s="247" t="s">
        <v>554</v>
      </c>
      <c r="F157" s="250">
        <v>73519371.75</v>
      </c>
      <c r="G157" s="250"/>
      <c r="H157" s="172" t="s">
        <v>1140</v>
      </c>
      <c r="I157" s="172" t="s">
        <v>1155</v>
      </c>
      <c r="J157" s="171"/>
    </row>
    <row r="158" spans="1:10">
      <c r="A158" s="247">
        <v>613520</v>
      </c>
      <c r="B158" s="248">
        <v>41443</v>
      </c>
      <c r="C158" s="249" t="s">
        <v>413</v>
      </c>
      <c r="D158" s="249">
        <v>1032</v>
      </c>
      <c r="E158" s="247" t="s">
        <v>555</v>
      </c>
      <c r="F158" s="250">
        <v>1018858.84</v>
      </c>
      <c r="G158" s="250"/>
      <c r="H158" s="172"/>
      <c r="I158" s="172"/>
      <c r="J158" s="171"/>
    </row>
    <row r="159" spans="1:10">
      <c r="A159" s="247">
        <v>613530</v>
      </c>
      <c r="B159" s="248">
        <v>41364</v>
      </c>
      <c r="C159" s="249" t="s">
        <v>413</v>
      </c>
      <c r="D159" s="249">
        <v>471</v>
      </c>
      <c r="E159" s="247" t="s">
        <v>556</v>
      </c>
      <c r="F159" s="250">
        <v>1057156.8500000001</v>
      </c>
      <c r="G159" s="250"/>
      <c r="H159" s="172" t="s">
        <v>1140</v>
      </c>
      <c r="I159" s="172" t="s">
        <v>1155</v>
      </c>
      <c r="J159" s="171"/>
    </row>
    <row r="160" spans="1:10">
      <c r="A160" s="247">
        <v>613560</v>
      </c>
      <c r="B160" s="248">
        <v>41410</v>
      </c>
      <c r="C160" s="249" t="s">
        <v>422</v>
      </c>
      <c r="D160" s="249">
        <v>220</v>
      </c>
      <c r="E160" s="247" t="s">
        <v>557</v>
      </c>
      <c r="F160" s="250">
        <v>15600000</v>
      </c>
      <c r="G160" s="250"/>
      <c r="H160" s="172" t="s">
        <v>1140</v>
      </c>
      <c r="I160" s="172" t="s">
        <v>119</v>
      </c>
      <c r="J160" s="172" t="s">
        <v>1154</v>
      </c>
    </row>
    <row r="161" spans="1:10">
      <c r="A161" s="247">
        <v>613560</v>
      </c>
      <c r="B161" s="248">
        <v>41425</v>
      </c>
      <c r="C161" s="249" t="s">
        <v>410</v>
      </c>
      <c r="D161" s="249"/>
      <c r="E161" s="247" t="s">
        <v>558</v>
      </c>
      <c r="F161" s="250">
        <v>13000000</v>
      </c>
      <c r="G161" s="250"/>
      <c r="H161" s="172" t="s">
        <v>1140</v>
      </c>
      <c r="I161" s="172" t="s">
        <v>119</v>
      </c>
      <c r="J161" s="172" t="s">
        <v>1154</v>
      </c>
    </row>
    <row r="162" spans="1:10">
      <c r="A162" s="247">
        <v>613570</v>
      </c>
      <c r="B162" s="248">
        <v>41364</v>
      </c>
      <c r="C162" s="249" t="s">
        <v>413</v>
      </c>
      <c r="D162" s="249">
        <v>468</v>
      </c>
      <c r="E162" s="247" t="s">
        <v>559</v>
      </c>
      <c r="F162" s="250">
        <v>1062834.48</v>
      </c>
      <c r="G162" s="250"/>
      <c r="H162" s="172" t="s">
        <v>1140</v>
      </c>
      <c r="I162" s="172" t="s">
        <v>1155</v>
      </c>
      <c r="J162" s="171"/>
    </row>
    <row r="163" spans="1:10">
      <c r="A163" s="247">
        <v>613590</v>
      </c>
      <c r="B163" s="248">
        <v>41393</v>
      </c>
      <c r="C163" s="249" t="s">
        <v>413</v>
      </c>
      <c r="D163" s="249">
        <v>607</v>
      </c>
      <c r="E163" s="247" t="s">
        <v>560</v>
      </c>
      <c r="F163" s="250">
        <v>710907.7</v>
      </c>
      <c r="G163" s="250"/>
      <c r="H163" s="172" t="s">
        <v>1140</v>
      </c>
      <c r="I163" s="172" t="s">
        <v>1155</v>
      </c>
      <c r="J163" s="171"/>
    </row>
    <row r="164" spans="1:10">
      <c r="A164" s="247">
        <v>613610</v>
      </c>
      <c r="B164" s="248">
        <v>41297</v>
      </c>
      <c r="C164" s="249" t="s">
        <v>413</v>
      </c>
      <c r="D164" s="249">
        <v>56</v>
      </c>
      <c r="E164" s="247" t="s">
        <v>561</v>
      </c>
      <c r="F164" s="250">
        <v>2209382.56</v>
      </c>
      <c r="G164" s="250"/>
      <c r="H164" s="172" t="s">
        <v>1140</v>
      </c>
      <c r="I164" s="172" t="s">
        <v>1155</v>
      </c>
      <c r="J164" s="171"/>
    </row>
    <row r="165" spans="1:10">
      <c r="A165" s="247">
        <v>613610</v>
      </c>
      <c r="B165" s="248">
        <v>41387</v>
      </c>
      <c r="C165" s="249" t="s">
        <v>410</v>
      </c>
      <c r="D165" s="249"/>
      <c r="E165" s="247" t="s">
        <v>562</v>
      </c>
      <c r="F165" s="250">
        <v>10080685.720000001</v>
      </c>
      <c r="G165" s="250"/>
      <c r="H165" s="172" t="s">
        <v>1140</v>
      </c>
      <c r="I165" s="172" t="s">
        <v>1155</v>
      </c>
      <c r="J165" s="171"/>
    </row>
    <row r="166" spans="1:10">
      <c r="A166" s="247">
        <v>613610</v>
      </c>
      <c r="B166" s="248">
        <v>41438</v>
      </c>
      <c r="C166" s="249" t="s">
        <v>413</v>
      </c>
      <c r="D166" s="249">
        <v>983</v>
      </c>
      <c r="E166" s="247" t="s">
        <v>563</v>
      </c>
      <c r="F166" s="250">
        <v>13380764.949999999</v>
      </c>
      <c r="G166" s="250"/>
      <c r="H166" s="172" t="s">
        <v>1140</v>
      </c>
      <c r="I166" s="172" t="s">
        <v>1155</v>
      </c>
      <c r="J166" s="171"/>
    </row>
    <row r="167" spans="1:10">
      <c r="A167" s="247">
        <v>615320</v>
      </c>
      <c r="B167" s="248">
        <v>41435</v>
      </c>
      <c r="C167" s="249" t="s">
        <v>413</v>
      </c>
      <c r="D167" s="249">
        <v>961</v>
      </c>
      <c r="E167" s="247" t="s">
        <v>564</v>
      </c>
      <c r="F167" s="250">
        <v>7371000</v>
      </c>
      <c r="G167" s="250"/>
      <c r="H167" s="172" t="s">
        <v>1140</v>
      </c>
      <c r="I167" s="172" t="s">
        <v>1155</v>
      </c>
      <c r="J167" s="171"/>
    </row>
    <row r="168" spans="1:10">
      <c r="A168" s="247">
        <v>615500</v>
      </c>
      <c r="B168" s="248">
        <v>41327</v>
      </c>
      <c r="C168" s="249" t="s">
        <v>413</v>
      </c>
      <c r="D168" s="249">
        <v>217</v>
      </c>
      <c r="E168" s="247" t="s">
        <v>565</v>
      </c>
      <c r="F168" s="250">
        <v>193001.18</v>
      </c>
      <c r="G168" s="250"/>
      <c r="H168" s="172" t="s">
        <v>1140</v>
      </c>
      <c r="I168" s="172" t="s">
        <v>1155</v>
      </c>
      <c r="J168" s="171"/>
    </row>
    <row r="169" spans="1:10">
      <c r="A169" s="247">
        <v>615500</v>
      </c>
      <c r="B169" s="248">
        <v>41331</v>
      </c>
      <c r="C169" s="249" t="s">
        <v>413</v>
      </c>
      <c r="D169" s="249">
        <v>237</v>
      </c>
      <c r="E169" s="247" t="s">
        <v>566</v>
      </c>
      <c r="F169" s="250">
        <v>104868</v>
      </c>
      <c r="G169" s="250"/>
      <c r="H169" s="172" t="s">
        <v>1140</v>
      </c>
      <c r="I169" s="172" t="s">
        <v>1155</v>
      </c>
      <c r="J169" s="171"/>
    </row>
    <row r="170" spans="1:10">
      <c r="A170" s="247">
        <v>616100</v>
      </c>
      <c r="B170" s="248">
        <v>41410</v>
      </c>
      <c r="C170" s="249" t="s">
        <v>410</v>
      </c>
      <c r="D170" s="249"/>
      <c r="E170" s="247" t="s">
        <v>567</v>
      </c>
      <c r="F170" s="250">
        <v>12386175.33</v>
      </c>
      <c r="G170" s="250"/>
      <c r="H170" s="172" t="s">
        <v>1140</v>
      </c>
      <c r="I170" s="172" t="s">
        <v>1155</v>
      </c>
      <c r="J170" s="171"/>
    </row>
    <row r="171" spans="1:10">
      <c r="A171" s="247">
        <v>616100</v>
      </c>
      <c r="B171" s="248">
        <v>41438</v>
      </c>
      <c r="C171" s="249" t="s">
        <v>410</v>
      </c>
      <c r="D171" s="249"/>
      <c r="E171" s="247" t="s">
        <v>568</v>
      </c>
      <c r="F171" s="250">
        <v>12386175.33</v>
      </c>
      <c r="G171" s="250"/>
      <c r="H171" s="172" t="s">
        <v>1140</v>
      </c>
      <c r="I171" s="172" t="s">
        <v>1155</v>
      </c>
      <c r="J171" s="171"/>
    </row>
    <row r="172" spans="1:10">
      <c r="A172" s="247">
        <v>616330</v>
      </c>
      <c r="B172" s="248">
        <v>41428</v>
      </c>
      <c r="C172" s="249" t="s">
        <v>410</v>
      </c>
      <c r="D172" s="249"/>
      <c r="E172" s="247" t="s">
        <v>569</v>
      </c>
      <c r="F172" s="250">
        <v>1495168.67</v>
      </c>
      <c r="G172" s="250"/>
      <c r="H172" s="172" t="s">
        <v>1140</v>
      </c>
      <c r="I172" s="172" t="s">
        <v>1155</v>
      </c>
      <c r="J172" s="171"/>
    </row>
    <row r="173" spans="1:10">
      <c r="A173" s="247">
        <v>616400</v>
      </c>
      <c r="B173" s="248">
        <v>41358</v>
      </c>
      <c r="C173" s="249" t="s">
        <v>410</v>
      </c>
      <c r="D173" s="249"/>
      <c r="E173" s="247" t="s">
        <v>570</v>
      </c>
      <c r="F173" s="250">
        <v>1663726.26</v>
      </c>
      <c r="G173" s="250"/>
      <c r="H173" s="172" t="s">
        <v>1140</v>
      </c>
      <c r="I173" s="172" t="s">
        <v>1155</v>
      </c>
      <c r="J173" s="171"/>
    </row>
    <row r="174" spans="1:10">
      <c r="A174" s="247">
        <v>617000</v>
      </c>
      <c r="B174" s="248">
        <v>41305</v>
      </c>
      <c r="C174" s="249" t="s">
        <v>404</v>
      </c>
      <c r="D174" s="249">
        <v>32</v>
      </c>
      <c r="E174" s="247" t="s">
        <v>571</v>
      </c>
      <c r="F174" s="250">
        <v>2202305.2400000002</v>
      </c>
      <c r="G174" s="250"/>
      <c r="H174" s="172"/>
      <c r="I174" s="172"/>
      <c r="J174" s="171"/>
    </row>
    <row r="175" spans="1:10">
      <c r="A175" s="247">
        <v>617000</v>
      </c>
      <c r="B175" s="248">
        <v>41394</v>
      </c>
      <c r="C175" s="249" t="s">
        <v>422</v>
      </c>
      <c r="D175" s="249">
        <v>195</v>
      </c>
      <c r="E175" s="247" t="s">
        <v>572</v>
      </c>
      <c r="F175" s="250">
        <v>5605200</v>
      </c>
      <c r="G175" s="250"/>
      <c r="H175" s="172" t="s">
        <v>1140</v>
      </c>
      <c r="I175" s="172" t="s">
        <v>1155</v>
      </c>
      <c r="J175" s="171"/>
    </row>
    <row r="176" spans="1:10">
      <c r="A176" s="247">
        <v>622430</v>
      </c>
      <c r="B176" s="248">
        <v>41446</v>
      </c>
      <c r="C176" s="249" t="s">
        <v>413</v>
      </c>
      <c r="D176" s="249">
        <v>1051</v>
      </c>
      <c r="E176" s="247" t="s">
        <v>573</v>
      </c>
      <c r="F176" s="250">
        <v>213884</v>
      </c>
      <c r="G176" s="250"/>
      <c r="H176" s="172" t="s">
        <v>1140</v>
      </c>
      <c r="I176" s="172" t="s">
        <v>1155</v>
      </c>
      <c r="J176" s="171"/>
    </row>
    <row r="177" spans="1:10">
      <c r="A177" s="247">
        <v>622480</v>
      </c>
      <c r="B177" s="248">
        <v>41443</v>
      </c>
      <c r="C177" s="249" t="s">
        <v>413</v>
      </c>
      <c r="D177" s="249">
        <v>1028</v>
      </c>
      <c r="E177" s="247" t="s">
        <v>574</v>
      </c>
      <c r="F177" s="250">
        <v>331568</v>
      </c>
      <c r="G177" s="250"/>
      <c r="H177" s="172" t="s">
        <v>1140</v>
      </c>
      <c r="I177" s="172" t="s">
        <v>1155</v>
      </c>
      <c r="J177" s="171"/>
    </row>
    <row r="178" spans="1:10">
      <c r="A178" s="247">
        <v>622500</v>
      </c>
      <c r="B178" s="248">
        <v>41333</v>
      </c>
      <c r="C178" s="249" t="s">
        <v>575</v>
      </c>
      <c r="D178" s="249">
        <v>84</v>
      </c>
      <c r="E178" s="247" t="s">
        <v>576</v>
      </c>
      <c r="F178" s="250">
        <v>3232360</v>
      </c>
      <c r="G178" s="250"/>
      <c r="H178" s="172" t="s">
        <v>1140</v>
      </c>
      <c r="I178" s="172" t="s">
        <v>1155</v>
      </c>
      <c r="J178" s="171"/>
    </row>
    <row r="179" spans="1:10">
      <c r="A179" s="247">
        <v>622500</v>
      </c>
      <c r="B179" s="248">
        <v>41339</v>
      </c>
      <c r="C179" s="249" t="s">
        <v>575</v>
      </c>
      <c r="D179" s="249">
        <v>93</v>
      </c>
      <c r="E179" s="247" t="s">
        <v>577</v>
      </c>
      <c r="F179" s="250">
        <v>1769977</v>
      </c>
      <c r="G179" s="250"/>
      <c r="H179" s="172" t="s">
        <v>1140</v>
      </c>
      <c r="I179" s="172" t="s">
        <v>1155</v>
      </c>
      <c r="J179" s="171"/>
    </row>
    <row r="180" spans="1:10">
      <c r="A180" s="247">
        <v>622500</v>
      </c>
      <c r="B180" s="248">
        <v>41429</v>
      </c>
      <c r="C180" s="249" t="s">
        <v>511</v>
      </c>
      <c r="D180" s="249">
        <v>254</v>
      </c>
      <c r="E180" s="247" t="s">
        <v>578</v>
      </c>
      <c r="F180" s="250">
        <v>3448352</v>
      </c>
      <c r="G180" s="250"/>
      <c r="H180" s="172" t="s">
        <v>1140</v>
      </c>
      <c r="I180" s="172" t="s">
        <v>1155</v>
      </c>
      <c r="J180" s="171"/>
    </row>
    <row r="181" spans="1:10">
      <c r="A181" s="247">
        <v>622530</v>
      </c>
      <c r="B181" s="248">
        <v>41345</v>
      </c>
      <c r="C181" s="249" t="s">
        <v>413</v>
      </c>
      <c r="D181" s="249">
        <v>316</v>
      </c>
      <c r="E181" s="247" t="s">
        <v>579</v>
      </c>
      <c r="F181" s="250">
        <v>111500</v>
      </c>
      <c r="G181" s="250"/>
      <c r="H181" s="172" t="s">
        <v>1140</v>
      </c>
      <c r="I181" s="172" t="s">
        <v>1155</v>
      </c>
      <c r="J181" s="171"/>
    </row>
    <row r="182" spans="1:10">
      <c r="A182" s="247">
        <v>622540</v>
      </c>
      <c r="B182" s="248">
        <v>41394</v>
      </c>
      <c r="C182" s="249" t="s">
        <v>413</v>
      </c>
      <c r="D182" s="249">
        <v>661</v>
      </c>
      <c r="E182" s="247" t="s">
        <v>580</v>
      </c>
      <c r="F182" s="250">
        <v>621624</v>
      </c>
      <c r="G182" s="250"/>
      <c r="H182" s="172" t="s">
        <v>1140</v>
      </c>
      <c r="I182" s="172" t="s">
        <v>1155</v>
      </c>
      <c r="J182" s="171"/>
    </row>
    <row r="183" spans="1:10">
      <c r="A183" s="247">
        <v>622560</v>
      </c>
      <c r="B183" s="248">
        <v>41394</v>
      </c>
      <c r="C183" s="249" t="s">
        <v>413</v>
      </c>
      <c r="D183" s="249">
        <v>655</v>
      </c>
      <c r="E183" s="247" t="s">
        <v>581</v>
      </c>
      <c r="F183" s="250">
        <v>1801407.59</v>
      </c>
      <c r="G183" s="250"/>
      <c r="H183" s="172" t="s">
        <v>1140</v>
      </c>
      <c r="I183" s="172" t="s">
        <v>1155</v>
      </c>
      <c r="J183" s="171"/>
    </row>
    <row r="184" spans="1:10">
      <c r="A184" s="247">
        <v>622560</v>
      </c>
      <c r="B184" s="248">
        <v>41443</v>
      </c>
      <c r="C184" s="249" t="s">
        <v>413</v>
      </c>
      <c r="D184" s="249">
        <v>1033</v>
      </c>
      <c r="E184" s="247" t="s">
        <v>582</v>
      </c>
      <c r="F184" s="250">
        <v>1334288.1299999999</v>
      </c>
      <c r="G184" s="250"/>
      <c r="H184" s="172" t="s">
        <v>1140</v>
      </c>
      <c r="I184" s="172" t="s">
        <v>1155</v>
      </c>
      <c r="J184" s="171"/>
    </row>
    <row r="185" spans="1:10" ht="33">
      <c r="A185" s="247">
        <v>622600</v>
      </c>
      <c r="B185" s="248">
        <v>41317</v>
      </c>
      <c r="C185" s="249" t="s">
        <v>413</v>
      </c>
      <c r="D185" s="249">
        <v>149</v>
      </c>
      <c r="E185" s="247" t="s">
        <v>583</v>
      </c>
      <c r="F185" s="250">
        <v>3037500</v>
      </c>
      <c r="G185" s="250"/>
      <c r="H185" s="172" t="s">
        <v>1140</v>
      </c>
      <c r="I185" s="172" t="s">
        <v>1155</v>
      </c>
      <c r="J185" s="173" t="s">
        <v>1161</v>
      </c>
    </row>
    <row r="186" spans="1:10">
      <c r="A186" s="247">
        <v>622600</v>
      </c>
      <c r="B186" s="248">
        <v>41361</v>
      </c>
      <c r="C186" s="249" t="s">
        <v>410</v>
      </c>
      <c r="D186" s="249"/>
      <c r="E186" s="247" t="s">
        <v>584</v>
      </c>
      <c r="F186" s="250">
        <v>4800000</v>
      </c>
      <c r="G186" s="250"/>
      <c r="H186" s="172" t="s">
        <v>1140</v>
      </c>
      <c r="I186" s="172" t="s">
        <v>1155</v>
      </c>
      <c r="J186" s="171"/>
    </row>
    <row r="187" spans="1:10">
      <c r="A187" s="247">
        <v>622600</v>
      </c>
      <c r="B187" s="248">
        <v>41361</v>
      </c>
      <c r="C187" s="249" t="s">
        <v>410</v>
      </c>
      <c r="D187" s="249"/>
      <c r="E187" s="247" t="s">
        <v>585</v>
      </c>
      <c r="F187" s="250">
        <v>5800000</v>
      </c>
      <c r="G187" s="250"/>
      <c r="H187" s="172" t="s">
        <v>1140</v>
      </c>
      <c r="I187" s="172" t="s">
        <v>1155</v>
      </c>
      <c r="J187" s="171"/>
    </row>
    <row r="188" spans="1:10">
      <c r="A188" s="247">
        <v>622600</v>
      </c>
      <c r="B188" s="248">
        <v>41428</v>
      </c>
      <c r="C188" s="249" t="s">
        <v>586</v>
      </c>
      <c r="D188" s="249"/>
      <c r="E188" s="247" t="s">
        <v>587</v>
      </c>
      <c r="F188" s="250">
        <v>1512439.66</v>
      </c>
      <c r="G188" s="250"/>
      <c r="H188" s="172" t="s">
        <v>1140</v>
      </c>
      <c r="I188" s="172" t="s">
        <v>1155</v>
      </c>
      <c r="J188" s="171"/>
    </row>
    <row r="189" spans="1:10">
      <c r="A189" s="247">
        <v>622601</v>
      </c>
      <c r="B189" s="248">
        <v>41361</v>
      </c>
      <c r="C189" s="249" t="s">
        <v>399</v>
      </c>
      <c r="D189" s="249">
        <v>66</v>
      </c>
      <c r="E189" s="247" t="s">
        <v>588</v>
      </c>
      <c r="F189" s="250">
        <v>181753970.28</v>
      </c>
      <c r="G189" s="250"/>
      <c r="H189" s="172" t="s">
        <v>1140</v>
      </c>
      <c r="I189" s="172" t="s">
        <v>1155</v>
      </c>
      <c r="J189" s="171"/>
    </row>
    <row r="190" spans="1:10">
      <c r="A190" s="247">
        <v>622601</v>
      </c>
      <c r="B190" s="248">
        <v>41453</v>
      </c>
      <c r="C190" s="249" t="s">
        <v>399</v>
      </c>
      <c r="D190" s="249">
        <v>146</v>
      </c>
      <c r="E190" s="247" t="s">
        <v>589</v>
      </c>
      <c r="F190" s="250">
        <v>170107683.41999999</v>
      </c>
      <c r="G190" s="250"/>
      <c r="H190" s="172" t="s">
        <v>1140</v>
      </c>
      <c r="I190" s="172" t="s">
        <v>1155</v>
      </c>
      <c r="J190" s="171"/>
    </row>
    <row r="191" spans="1:10">
      <c r="A191" s="247">
        <v>622850</v>
      </c>
      <c r="B191" s="248">
        <v>41305</v>
      </c>
      <c r="C191" s="249" t="s">
        <v>413</v>
      </c>
      <c r="D191" s="249">
        <v>93</v>
      </c>
      <c r="E191" s="247" t="s">
        <v>590</v>
      </c>
      <c r="F191" s="250">
        <v>16198880</v>
      </c>
      <c r="G191" s="250"/>
      <c r="H191" s="172" t="s">
        <v>1140</v>
      </c>
      <c r="I191" s="172" t="s">
        <v>1155</v>
      </c>
      <c r="J191" s="172" t="s">
        <v>1154</v>
      </c>
    </row>
    <row r="192" spans="1:10">
      <c r="A192" s="247">
        <v>622850</v>
      </c>
      <c r="B192" s="248">
        <v>41361</v>
      </c>
      <c r="C192" s="249" t="s">
        <v>413</v>
      </c>
      <c r="D192" s="249">
        <v>447</v>
      </c>
      <c r="E192" s="247" t="s">
        <v>591</v>
      </c>
      <c r="F192" s="250">
        <v>17702560</v>
      </c>
      <c r="G192" s="250"/>
      <c r="H192" s="172" t="s">
        <v>1140</v>
      </c>
      <c r="I192" s="172" t="s">
        <v>1155</v>
      </c>
      <c r="J192" s="171"/>
    </row>
    <row r="193" spans="1:10">
      <c r="A193" s="247">
        <v>622850</v>
      </c>
      <c r="B193" s="248">
        <v>41410</v>
      </c>
      <c r="C193" s="249" t="s">
        <v>413</v>
      </c>
      <c r="D193" s="249">
        <v>779</v>
      </c>
      <c r="E193" s="247" t="s">
        <v>592</v>
      </c>
      <c r="F193" s="250">
        <v>306000</v>
      </c>
      <c r="G193" s="250"/>
      <c r="H193" s="172" t="s">
        <v>1140</v>
      </c>
      <c r="I193" s="172" t="s">
        <v>1155</v>
      </c>
      <c r="J193" s="171"/>
    </row>
    <row r="194" spans="1:10">
      <c r="A194" s="247">
        <v>623800</v>
      </c>
      <c r="B194" s="248">
        <v>41305</v>
      </c>
      <c r="C194" s="249" t="s">
        <v>432</v>
      </c>
      <c r="D194" s="249"/>
      <c r="E194" s="247" t="s">
        <v>593</v>
      </c>
      <c r="F194" s="250">
        <v>8102939</v>
      </c>
      <c r="G194" s="250"/>
      <c r="H194" s="172" t="s">
        <v>1140</v>
      </c>
      <c r="I194" s="172" t="s">
        <v>1155</v>
      </c>
      <c r="J194" s="171"/>
    </row>
    <row r="195" spans="1:10">
      <c r="A195" s="247">
        <v>623800</v>
      </c>
      <c r="B195" s="248">
        <v>41305</v>
      </c>
      <c r="C195" s="249" t="s">
        <v>404</v>
      </c>
      <c r="D195" s="249">
        <v>36</v>
      </c>
      <c r="E195" s="247" t="s">
        <v>594</v>
      </c>
      <c r="F195" s="250">
        <v>345541.61</v>
      </c>
      <c r="G195" s="250"/>
      <c r="H195" s="172"/>
      <c r="I195" s="172"/>
      <c r="J195" s="171"/>
    </row>
    <row r="196" spans="1:10">
      <c r="A196" s="247">
        <v>623800</v>
      </c>
      <c r="B196" s="248">
        <v>41333</v>
      </c>
      <c r="C196" s="249" t="s">
        <v>413</v>
      </c>
      <c r="D196" s="249">
        <v>273</v>
      </c>
      <c r="E196" s="247" t="s">
        <v>595</v>
      </c>
      <c r="F196" s="250">
        <v>156800</v>
      </c>
      <c r="G196" s="250"/>
      <c r="H196" s="172" t="s">
        <v>1140</v>
      </c>
      <c r="I196" s="172" t="s">
        <v>1155</v>
      </c>
      <c r="J196" s="171"/>
    </row>
    <row r="197" spans="1:10">
      <c r="A197" s="247">
        <v>623800</v>
      </c>
      <c r="B197" s="248">
        <v>41443</v>
      </c>
      <c r="C197" s="249" t="s">
        <v>413</v>
      </c>
      <c r="D197" s="249">
        <v>1017</v>
      </c>
      <c r="E197" s="247" t="s">
        <v>596</v>
      </c>
      <c r="F197" s="250">
        <v>20160091</v>
      </c>
      <c r="G197" s="250"/>
      <c r="H197" s="172" t="s">
        <v>1140</v>
      </c>
      <c r="I197" s="172" t="s">
        <v>1155</v>
      </c>
      <c r="J197" s="171"/>
    </row>
    <row r="198" spans="1:10">
      <c r="A198" s="247">
        <v>624109</v>
      </c>
      <c r="B198" s="248">
        <v>41361</v>
      </c>
      <c r="C198" s="249" t="s">
        <v>399</v>
      </c>
      <c r="D198" s="249">
        <v>63</v>
      </c>
      <c r="E198" s="247" t="s">
        <v>597</v>
      </c>
      <c r="F198" s="250">
        <v>1446229914.03</v>
      </c>
      <c r="G198" s="250"/>
      <c r="H198" s="172"/>
      <c r="I198" s="172"/>
      <c r="J198" s="171"/>
    </row>
    <row r="199" spans="1:10">
      <c r="A199" s="247">
        <v>624210</v>
      </c>
      <c r="B199" s="248">
        <v>41360</v>
      </c>
      <c r="C199" s="249" t="s">
        <v>413</v>
      </c>
      <c r="D199" s="249">
        <v>422</v>
      </c>
      <c r="E199" s="247" t="s">
        <v>598</v>
      </c>
      <c r="F199" s="250">
        <v>13056800</v>
      </c>
      <c r="G199" s="250"/>
      <c r="H199" s="172" t="s">
        <v>1140</v>
      </c>
      <c r="I199" s="172" t="s">
        <v>1155</v>
      </c>
      <c r="J199" s="172" t="s">
        <v>1154</v>
      </c>
    </row>
    <row r="200" spans="1:10">
      <c r="A200" s="247">
        <v>624210</v>
      </c>
      <c r="B200" s="248">
        <v>41394</v>
      </c>
      <c r="C200" s="249" t="s">
        <v>413</v>
      </c>
      <c r="D200" s="249">
        <v>617</v>
      </c>
      <c r="E200" s="247" t="s">
        <v>599</v>
      </c>
      <c r="F200" s="250">
        <v>19133214</v>
      </c>
      <c r="G200" s="250"/>
      <c r="H200" s="172" t="s">
        <v>1140</v>
      </c>
      <c r="I200" s="172" t="s">
        <v>1155</v>
      </c>
      <c r="J200" s="172" t="s">
        <v>1154</v>
      </c>
    </row>
    <row r="201" spans="1:10">
      <c r="A201" s="247">
        <v>624400</v>
      </c>
      <c r="B201" s="248">
        <v>41425</v>
      </c>
      <c r="C201" s="249" t="s">
        <v>422</v>
      </c>
      <c r="D201" s="249">
        <v>242</v>
      </c>
      <c r="E201" s="247" t="s">
        <v>600</v>
      </c>
      <c r="F201" s="250">
        <v>631332</v>
      </c>
      <c r="G201" s="250"/>
      <c r="H201" s="172" t="s">
        <v>1140</v>
      </c>
      <c r="I201" s="172" t="s">
        <v>1155</v>
      </c>
      <c r="J201" s="171"/>
    </row>
    <row r="202" spans="1:10">
      <c r="A202" s="247">
        <v>624410</v>
      </c>
      <c r="B202" s="248">
        <v>41455</v>
      </c>
      <c r="C202" s="249" t="s">
        <v>413</v>
      </c>
      <c r="D202" s="249">
        <v>1103</v>
      </c>
      <c r="E202" s="247" t="s">
        <v>601</v>
      </c>
      <c r="F202" s="250">
        <v>2592000</v>
      </c>
      <c r="G202" s="250"/>
      <c r="H202" s="172" t="s">
        <v>1140</v>
      </c>
      <c r="I202" s="172" t="s">
        <v>1155</v>
      </c>
      <c r="J202" s="171" t="s">
        <v>1160</v>
      </c>
    </row>
    <row r="203" spans="1:10">
      <c r="A203" s="247">
        <v>624410</v>
      </c>
      <c r="B203" s="248">
        <v>41455</v>
      </c>
      <c r="C203" s="249" t="s">
        <v>413</v>
      </c>
      <c r="D203" s="249">
        <v>1105</v>
      </c>
      <c r="E203" s="247" t="s">
        <v>602</v>
      </c>
      <c r="F203" s="250">
        <v>2436336</v>
      </c>
      <c r="G203" s="250"/>
      <c r="H203" s="172" t="s">
        <v>1140</v>
      </c>
      <c r="I203" s="172" t="s">
        <v>1155</v>
      </c>
      <c r="J203" s="172" t="s">
        <v>1154</v>
      </c>
    </row>
    <row r="204" spans="1:10">
      <c r="A204" s="247">
        <v>624410</v>
      </c>
      <c r="B204" s="248">
        <v>41455</v>
      </c>
      <c r="C204" s="249" t="s">
        <v>410</v>
      </c>
      <c r="D204" s="249"/>
      <c r="E204" s="247" t="s">
        <v>603</v>
      </c>
      <c r="F204" s="250">
        <v>24827000</v>
      </c>
      <c r="G204" s="250"/>
      <c r="H204" s="172" t="s">
        <v>1140</v>
      </c>
      <c r="I204" s="172" t="s">
        <v>1155</v>
      </c>
      <c r="J204" s="171"/>
    </row>
    <row r="205" spans="1:10">
      <c r="A205" s="247">
        <v>624410</v>
      </c>
      <c r="B205" s="248">
        <v>41455</v>
      </c>
      <c r="C205" s="249" t="s">
        <v>410</v>
      </c>
      <c r="D205" s="249"/>
      <c r="E205" s="247" t="s">
        <v>604</v>
      </c>
      <c r="F205" s="250">
        <v>4040000</v>
      </c>
      <c r="G205" s="250"/>
      <c r="H205" s="172" t="s">
        <v>1140</v>
      </c>
      <c r="I205" s="172" t="s">
        <v>1155</v>
      </c>
      <c r="J205" s="172" t="s">
        <v>1154</v>
      </c>
    </row>
    <row r="206" spans="1:10">
      <c r="A206" s="247">
        <v>624440</v>
      </c>
      <c r="B206" s="248">
        <v>41302</v>
      </c>
      <c r="C206" s="249" t="s">
        <v>404</v>
      </c>
      <c r="D206" s="249">
        <v>18</v>
      </c>
      <c r="E206" s="247" t="s">
        <v>605</v>
      </c>
      <c r="F206" s="250">
        <v>4819527.25</v>
      </c>
      <c r="G206" s="250"/>
      <c r="H206" s="172" t="s">
        <v>1140</v>
      </c>
      <c r="I206" s="172" t="s">
        <v>1155</v>
      </c>
      <c r="J206" s="171"/>
    </row>
    <row r="207" spans="1:10">
      <c r="A207" s="247">
        <v>624440</v>
      </c>
      <c r="B207" s="248">
        <v>41305</v>
      </c>
      <c r="C207" s="249" t="s">
        <v>413</v>
      </c>
      <c r="D207" s="249">
        <v>114</v>
      </c>
      <c r="E207" s="247" t="s">
        <v>606</v>
      </c>
      <c r="F207" s="250">
        <v>3179303.83</v>
      </c>
      <c r="G207" s="250"/>
      <c r="H207" s="172" t="s">
        <v>1140</v>
      </c>
      <c r="I207" s="172" t="s">
        <v>1155</v>
      </c>
      <c r="J207" s="171"/>
    </row>
    <row r="208" spans="1:10">
      <c r="A208" s="247">
        <v>624440</v>
      </c>
      <c r="B208" s="248">
        <v>41393</v>
      </c>
      <c r="C208" s="249" t="s">
        <v>407</v>
      </c>
      <c r="D208" s="249">
        <v>333</v>
      </c>
      <c r="E208" s="247" t="s">
        <v>607</v>
      </c>
      <c r="F208" s="250">
        <v>9000000</v>
      </c>
      <c r="G208" s="250"/>
      <c r="H208" s="172"/>
      <c r="I208" s="172"/>
      <c r="J208" s="171"/>
    </row>
    <row r="209" spans="1:10">
      <c r="A209" s="247">
        <v>624440</v>
      </c>
      <c r="B209" s="248">
        <v>41407</v>
      </c>
      <c r="C209" s="249" t="s">
        <v>407</v>
      </c>
      <c r="D209" s="249">
        <v>391</v>
      </c>
      <c r="E209" s="247" t="s">
        <v>608</v>
      </c>
      <c r="F209" s="250">
        <v>8000000</v>
      </c>
      <c r="G209" s="250"/>
      <c r="H209" s="172"/>
      <c r="I209" s="172"/>
      <c r="J209" s="171"/>
    </row>
    <row r="210" spans="1:10">
      <c r="A210" s="247">
        <v>624440</v>
      </c>
      <c r="B210" s="248">
        <v>41444</v>
      </c>
      <c r="C210" s="249" t="s">
        <v>422</v>
      </c>
      <c r="D210" s="249">
        <v>274</v>
      </c>
      <c r="E210" s="247" t="s">
        <v>609</v>
      </c>
      <c r="F210" s="250">
        <v>125000</v>
      </c>
      <c r="G210" s="250"/>
      <c r="H210" s="172" t="s">
        <v>1140</v>
      </c>
      <c r="I210" s="172" t="s">
        <v>1155</v>
      </c>
      <c r="J210" s="171"/>
    </row>
    <row r="211" spans="1:10">
      <c r="A211" s="247">
        <v>625100</v>
      </c>
      <c r="B211" s="248">
        <v>41327</v>
      </c>
      <c r="C211" s="249" t="s">
        <v>422</v>
      </c>
      <c r="D211" s="249">
        <v>49</v>
      </c>
      <c r="E211" s="247" t="s">
        <v>610</v>
      </c>
      <c r="F211" s="250">
        <v>1235090</v>
      </c>
      <c r="G211" s="250"/>
      <c r="H211" s="172" t="s">
        <v>1140</v>
      </c>
      <c r="I211" s="172" t="s">
        <v>1155</v>
      </c>
      <c r="J211" s="171"/>
    </row>
    <row r="212" spans="1:10">
      <c r="A212" s="247">
        <v>625100</v>
      </c>
      <c r="B212" s="248">
        <v>41393</v>
      </c>
      <c r="C212" s="249" t="s">
        <v>413</v>
      </c>
      <c r="D212" s="249">
        <v>614</v>
      </c>
      <c r="E212" s="247" t="s">
        <v>611</v>
      </c>
      <c r="F212" s="250">
        <v>1125500</v>
      </c>
      <c r="G212" s="250"/>
      <c r="H212" s="172" t="s">
        <v>1140</v>
      </c>
      <c r="I212" s="172" t="s">
        <v>1155</v>
      </c>
      <c r="J212" s="171"/>
    </row>
    <row r="213" spans="1:10">
      <c r="A213" s="247">
        <v>625100</v>
      </c>
      <c r="B213" s="248">
        <v>41444</v>
      </c>
      <c r="C213" s="249" t="s">
        <v>413</v>
      </c>
      <c r="D213" s="249">
        <v>1043</v>
      </c>
      <c r="E213" s="247" t="s">
        <v>612</v>
      </c>
      <c r="F213" s="250">
        <v>819400</v>
      </c>
      <c r="G213" s="250"/>
      <c r="H213" s="172" t="s">
        <v>1140</v>
      </c>
      <c r="I213" s="172" t="s">
        <v>1155</v>
      </c>
      <c r="J213" s="171"/>
    </row>
    <row r="214" spans="1:10">
      <c r="A214" s="247">
        <v>625200</v>
      </c>
      <c r="B214" s="248">
        <v>41317</v>
      </c>
      <c r="C214" s="249" t="s">
        <v>413</v>
      </c>
      <c r="D214" s="249">
        <v>148</v>
      </c>
      <c r="E214" s="247" t="s">
        <v>613</v>
      </c>
      <c r="F214" s="250">
        <v>13206900</v>
      </c>
      <c r="G214" s="250"/>
      <c r="H214" s="172" t="s">
        <v>1140</v>
      </c>
      <c r="I214" s="172" t="s">
        <v>1155</v>
      </c>
      <c r="J214" s="172" t="s">
        <v>1154</v>
      </c>
    </row>
    <row r="215" spans="1:10">
      <c r="A215" s="247">
        <v>625200</v>
      </c>
      <c r="B215" s="248">
        <v>41430</v>
      </c>
      <c r="C215" s="249" t="s">
        <v>586</v>
      </c>
      <c r="D215" s="249"/>
      <c r="E215" s="247" t="s">
        <v>614</v>
      </c>
      <c r="F215" s="250">
        <v>1384466.2</v>
      </c>
      <c r="G215" s="250"/>
      <c r="H215" s="172"/>
      <c r="I215" s="172"/>
      <c r="J215" s="171" t="s">
        <v>1162</v>
      </c>
    </row>
    <row r="216" spans="1:10">
      <c r="A216" s="247">
        <v>625200</v>
      </c>
      <c r="B216" s="248">
        <v>41435</v>
      </c>
      <c r="C216" s="249" t="s">
        <v>413</v>
      </c>
      <c r="D216" s="249">
        <v>966</v>
      </c>
      <c r="E216" s="247" t="s">
        <v>615</v>
      </c>
      <c r="F216" s="250">
        <v>10083300</v>
      </c>
      <c r="G216" s="250"/>
      <c r="H216" s="172" t="s">
        <v>1140</v>
      </c>
      <c r="I216" s="172" t="s">
        <v>1155</v>
      </c>
      <c r="J216" s="171"/>
    </row>
    <row r="217" spans="1:10">
      <c r="A217" s="247">
        <v>625200</v>
      </c>
      <c r="B217" s="248">
        <v>41439</v>
      </c>
      <c r="C217" s="249" t="s">
        <v>413</v>
      </c>
      <c r="D217" s="249">
        <v>1005</v>
      </c>
      <c r="E217" s="247" t="s">
        <v>616</v>
      </c>
      <c r="F217" s="250">
        <v>750900</v>
      </c>
      <c r="G217" s="250"/>
      <c r="H217" s="172" t="s">
        <v>1140</v>
      </c>
      <c r="I217" s="172" t="s">
        <v>1155</v>
      </c>
      <c r="J217" s="171"/>
    </row>
    <row r="218" spans="1:10">
      <c r="A218" s="247">
        <v>625600</v>
      </c>
      <c r="B218" s="248">
        <v>41394</v>
      </c>
      <c r="C218" s="249" t="s">
        <v>422</v>
      </c>
      <c r="D218" s="249">
        <v>199</v>
      </c>
      <c r="E218" s="247" t="s">
        <v>617</v>
      </c>
      <c r="F218" s="250">
        <v>7485325</v>
      </c>
      <c r="G218" s="250"/>
      <c r="H218" s="172" t="s">
        <v>1140</v>
      </c>
      <c r="I218" s="172" t="s">
        <v>1155</v>
      </c>
      <c r="J218" s="171"/>
    </row>
    <row r="219" spans="1:10">
      <c r="A219" s="247">
        <v>625600</v>
      </c>
      <c r="B219" s="248">
        <v>41409</v>
      </c>
      <c r="C219" s="249" t="s">
        <v>413</v>
      </c>
      <c r="D219" s="249">
        <v>777</v>
      </c>
      <c r="E219" s="247" t="s">
        <v>618</v>
      </c>
      <c r="F219" s="250">
        <v>4205000</v>
      </c>
      <c r="G219" s="250"/>
      <c r="H219" s="172" t="s">
        <v>1140</v>
      </c>
      <c r="I219" s="172" t="s">
        <v>1153</v>
      </c>
      <c r="J219" s="171" t="s">
        <v>1163</v>
      </c>
    </row>
    <row r="220" spans="1:10">
      <c r="A220" s="247">
        <v>625700</v>
      </c>
      <c r="B220" s="248">
        <v>41289</v>
      </c>
      <c r="C220" s="249" t="s">
        <v>413</v>
      </c>
      <c r="D220" s="249">
        <v>5</v>
      </c>
      <c r="E220" s="247" t="s">
        <v>619</v>
      </c>
      <c r="F220" s="250">
        <v>1440000</v>
      </c>
      <c r="G220" s="250"/>
      <c r="H220" s="172" t="s">
        <v>1140</v>
      </c>
      <c r="I220" s="172" t="s">
        <v>1155</v>
      </c>
      <c r="J220" s="171"/>
    </row>
    <row r="221" spans="1:10">
      <c r="A221" s="247">
        <v>626000</v>
      </c>
      <c r="B221" s="248">
        <v>41302</v>
      </c>
      <c r="C221" s="249" t="s">
        <v>410</v>
      </c>
      <c r="D221" s="249"/>
      <c r="E221" s="247" t="s">
        <v>620</v>
      </c>
      <c r="F221" s="250">
        <v>994500</v>
      </c>
      <c r="G221" s="250"/>
      <c r="H221" s="172" t="s">
        <v>1140</v>
      </c>
      <c r="I221" s="172" t="s">
        <v>1155</v>
      </c>
      <c r="J221" s="171" t="s">
        <v>1164</v>
      </c>
    </row>
    <row r="222" spans="1:10">
      <c r="A222" s="247">
        <v>626000</v>
      </c>
      <c r="B222" s="248">
        <v>41438</v>
      </c>
      <c r="C222" s="249" t="s">
        <v>413</v>
      </c>
      <c r="D222" s="249">
        <v>988</v>
      </c>
      <c r="E222" s="247" t="s">
        <v>621</v>
      </c>
      <c r="F222" s="250">
        <v>2621489</v>
      </c>
      <c r="G222" s="250"/>
      <c r="H222" s="172" t="s">
        <v>1140</v>
      </c>
      <c r="I222" s="172" t="s">
        <v>1155</v>
      </c>
      <c r="J222" s="171"/>
    </row>
    <row r="223" spans="1:10">
      <c r="A223" s="247">
        <v>626100</v>
      </c>
      <c r="B223" s="248">
        <v>41333</v>
      </c>
      <c r="C223" s="249" t="s">
        <v>511</v>
      </c>
      <c r="D223" s="249">
        <v>71</v>
      </c>
      <c r="E223" s="247" t="s">
        <v>622</v>
      </c>
      <c r="F223" s="250">
        <v>56000</v>
      </c>
      <c r="G223" s="250"/>
      <c r="H223" s="172" t="s">
        <v>1140</v>
      </c>
      <c r="I223" s="172" t="s">
        <v>1155</v>
      </c>
      <c r="J223" s="171"/>
    </row>
    <row r="224" spans="1:10">
      <c r="A224" s="247">
        <v>628100</v>
      </c>
      <c r="B224" s="248">
        <v>41295</v>
      </c>
      <c r="C224" s="249" t="s">
        <v>410</v>
      </c>
      <c r="D224" s="249"/>
      <c r="E224" s="247" t="s">
        <v>623</v>
      </c>
      <c r="F224" s="250">
        <v>1307320</v>
      </c>
      <c r="G224" s="250"/>
      <c r="H224" s="172" t="s">
        <v>1140</v>
      </c>
      <c r="I224" s="172" t="s">
        <v>1155</v>
      </c>
      <c r="J224" s="171"/>
    </row>
    <row r="225" spans="1:10">
      <c r="A225" s="247">
        <v>628107</v>
      </c>
      <c r="B225" s="248">
        <v>41410</v>
      </c>
      <c r="C225" s="249" t="s">
        <v>586</v>
      </c>
      <c r="D225" s="249"/>
      <c r="E225" s="247" t="s">
        <v>624</v>
      </c>
      <c r="F225" s="250">
        <v>216777302.30000001</v>
      </c>
      <c r="G225" s="250"/>
      <c r="H225" s="172"/>
      <c r="I225" s="172"/>
      <c r="J225" s="171"/>
    </row>
    <row r="226" spans="1:10">
      <c r="A226" s="247">
        <v>628107</v>
      </c>
      <c r="B226" s="248">
        <v>41428</v>
      </c>
      <c r="C226" s="249" t="s">
        <v>586</v>
      </c>
      <c r="D226" s="249"/>
      <c r="E226" s="247" t="s">
        <v>625</v>
      </c>
      <c r="F226" s="250">
        <v>43661616.439999998</v>
      </c>
      <c r="G226" s="250"/>
      <c r="H226" s="172"/>
      <c r="I226" s="172"/>
      <c r="J226" s="171"/>
    </row>
    <row r="227" spans="1:10">
      <c r="A227" s="247">
        <v>632310</v>
      </c>
      <c r="B227" s="248">
        <v>41364</v>
      </c>
      <c r="C227" s="249" t="s">
        <v>413</v>
      </c>
      <c r="D227" s="249">
        <v>473</v>
      </c>
      <c r="E227" s="247" t="s">
        <v>626</v>
      </c>
      <c r="F227" s="250">
        <v>1331092</v>
      </c>
      <c r="G227" s="250"/>
      <c r="H227" s="172" t="s">
        <v>1140</v>
      </c>
      <c r="I227" s="172" t="s">
        <v>1155</v>
      </c>
      <c r="J227" s="171"/>
    </row>
    <row r="228" spans="1:10">
      <c r="A228" s="247">
        <v>632330</v>
      </c>
      <c r="B228" s="248">
        <v>41364</v>
      </c>
      <c r="C228" s="249" t="s">
        <v>413</v>
      </c>
      <c r="D228" s="249">
        <v>473</v>
      </c>
      <c r="E228" s="247" t="s">
        <v>627</v>
      </c>
      <c r="F228" s="250">
        <v>216172.6</v>
      </c>
      <c r="G228" s="250"/>
      <c r="H228" s="172"/>
      <c r="I228" s="172"/>
      <c r="J228" s="171"/>
    </row>
    <row r="229" spans="1:10">
      <c r="A229" s="247">
        <v>635000</v>
      </c>
      <c r="B229" s="248">
        <v>41333</v>
      </c>
      <c r="C229" s="249" t="s">
        <v>410</v>
      </c>
      <c r="D229" s="249"/>
      <c r="E229" s="247" t="s">
        <v>628</v>
      </c>
      <c r="F229" s="250">
        <v>7884123.9000000004</v>
      </c>
      <c r="G229" s="250"/>
      <c r="H229" s="172"/>
      <c r="I229" s="172"/>
      <c r="J229" s="171"/>
    </row>
    <row r="230" spans="1:10">
      <c r="A230" s="247">
        <v>635000</v>
      </c>
      <c r="B230" s="248">
        <v>41445</v>
      </c>
      <c r="C230" s="249" t="s">
        <v>410</v>
      </c>
      <c r="D230" s="249"/>
      <c r="E230" s="247" t="s">
        <v>629</v>
      </c>
      <c r="F230" s="250">
        <v>4280000</v>
      </c>
      <c r="G230" s="250"/>
      <c r="H230" s="172"/>
      <c r="I230" s="172"/>
      <c r="J230" s="171"/>
    </row>
    <row r="231" spans="1:10">
      <c r="A231" s="247">
        <v>635000</v>
      </c>
      <c r="B231" s="248">
        <v>41445</v>
      </c>
      <c r="C231" s="249" t="s">
        <v>410</v>
      </c>
      <c r="D231" s="249"/>
      <c r="E231" s="247" t="s">
        <v>630</v>
      </c>
      <c r="F231" s="250">
        <v>1396077</v>
      </c>
      <c r="G231" s="250"/>
      <c r="H231" s="172"/>
      <c r="I231" s="172"/>
      <c r="J231" s="171"/>
    </row>
    <row r="232" spans="1:10">
      <c r="A232" s="247">
        <v>635000</v>
      </c>
      <c r="B232" s="248">
        <v>41445</v>
      </c>
      <c r="C232" s="249" t="s">
        <v>410</v>
      </c>
      <c r="D232" s="249"/>
      <c r="E232" s="247" t="s">
        <v>631</v>
      </c>
      <c r="F232" s="250">
        <v>3861945.11</v>
      </c>
      <c r="G232" s="250"/>
      <c r="H232" s="172"/>
      <c r="I232" s="172"/>
      <c r="J232" s="171"/>
    </row>
    <row r="233" spans="1:10">
      <c r="A233" s="251">
        <v>635000</v>
      </c>
      <c r="B233" s="252">
        <v>41445</v>
      </c>
      <c r="C233" s="253" t="s">
        <v>410</v>
      </c>
      <c r="D233" s="253"/>
      <c r="E233" s="251" t="s">
        <v>632</v>
      </c>
      <c r="F233" s="254">
        <v>624000</v>
      </c>
      <c r="G233" s="254"/>
      <c r="H233" s="178" t="s">
        <v>1140</v>
      </c>
      <c r="I233" s="178" t="s">
        <v>1140</v>
      </c>
      <c r="J233" s="174"/>
    </row>
    <row r="234" spans="1:10">
      <c r="J234" s="175"/>
    </row>
    <row r="235" spans="1:10">
      <c r="J235" s="175"/>
    </row>
  </sheetData>
  <mergeCells count="1">
    <mergeCell ref="A6:I6"/>
  </mergeCells>
  <dataValidations count="1">
    <dataValidation type="list" allowBlank="1" showInputMessage="1" showErrorMessage="1" sqref="I10:I65534">
      <formula1>Réponse</formula1>
    </dataValidation>
  </dataValidations>
  <hyperlinks>
    <hyperlink ref="I3" location="F!A1" display="&lt;F&gt;"/>
  </hyperlinks>
  <pageMargins left="0.7" right="0.7" top="0.75" bottom="0.75" header="0.3" footer="0.3"/>
  <pageSetup paperSize="9" scale="31" orientation="portrait" r:id="rId1"/>
  <colBreaks count="1" manualBreakCount="1">
    <brk id="10" max="232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I112"/>
  <sheetViews>
    <sheetView view="pageBreakPreview" zoomScale="60" zoomScaleNormal="75" workbookViewId="0">
      <selection activeCell="E49" sqref="E49:F112"/>
    </sheetView>
  </sheetViews>
  <sheetFormatPr baseColWidth="10" defaultRowHeight="16.5"/>
  <cols>
    <col min="1" max="1" width="11.42578125" style="42"/>
    <col min="2" max="2" width="37.85546875" style="42" customWidth="1"/>
    <col min="3" max="3" width="19.5703125" style="42" customWidth="1"/>
    <col min="4" max="4" width="40.28515625" style="42" customWidth="1"/>
    <col min="5" max="5" width="18" style="42" bestFit="1" customWidth="1"/>
    <col min="6" max="6" width="44.7109375" style="42" customWidth="1"/>
    <col min="7" max="7" width="11.42578125" style="42"/>
    <col min="8" max="8" width="18.28515625" style="42" customWidth="1"/>
    <col min="9" max="9" width="28.5703125" style="42" bestFit="1" customWidth="1"/>
    <col min="10" max="10" width="36.140625" style="42" customWidth="1"/>
    <col min="11" max="16384" width="11.42578125" style="42"/>
  </cols>
  <sheetData>
    <row r="1" spans="1:9" s="37" customFormat="1" ht="23.25">
      <c r="A1" s="44" t="str">
        <f>+F!A1</f>
        <v>PFOI S.A.</v>
      </c>
      <c r="B1" s="45"/>
      <c r="C1" s="45"/>
      <c r="E1" s="45" t="s">
        <v>114</v>
      </c>
      <c r="F1" s="38" t="s">
        <v>189</v>
      </c>
    </row>
    <row r="2" spans="1:9" s="37" customFormat="1">
      <c r="A2" s="44" t="str">
        <f>+F!A2</f>
        <v>Audit des comptes</v>
      </c>
      <c r="B2" s="45"/>
      <c r="C2" s="45"/>
      <c r="E2" s="45" t="s">
        <v>115</v>
      </c>
      <c r="F2" s="39" t="str">
        <f>+F!G2</f>
        <v>LI</v>
      </c>
    </row>
    <row r="3" spans="1:9" s="37" customFormat="1">
      <c r="A3" s="44" t="str">
        <f>+F!A3</f>
        <v>Exercice clos le 31 juillet 2013</v>
      </c>
      <c r="B3" s="45"/>
      <c r="C3" s="45"/>
      <c r="E3" s="45" t="s">
        <v>121</v>
      </c>
      <c r="F3" s="43" t="s">
        <v>116</v>
      </c>
    </row>
    <row r="4" spans="1:9" s="37" customFormat="1"/>
    <row r="5" spans="1:9" s="37" customFormat="1"/>
    <row r="6" spans="1:9" s="37" customFormat="1" ht="20.25">
      <c r="A6" s="374" t="s">
        <v>186</v>
      </c>
      <c r="B6" s="374"/>
      <c r="C6" s="374"/>
      <c r="D6" s="374"/>
      <c r="E6" s="66"/>
      <c r="F6" s="66"/>
      <c r="G6" s="66"/>
      <c r="H6" s="66"/>
      <c r="I6" s="66"/>
    </row>
    <row r="7" spans="1:9" s="37" customFormat="1"/>
    <row r="8" spans="1:9" s="37" customFormat="1"/>
    <row r="9" spans="1:9" s="41" customFormat="1" ht="15">
      <c r="A9" s="40" t="s">
        <v>181</v>
      </c>
      <c r="B9" s="40" t="s">
        <v>123</v>
      </c>
      <c r="C9" s="40" t="s">
        <v>187</v>
      </c>
      <c r="D9" s="40" t="s">
        <v>188</v>
      </c>
    </row>
    <row r="10" spans="1:9">
      <c r="A10" s="377" t="s">
        <v>1040</v>
      </c>
      <c r="B10" s="377"/>
      <c r="C10" s="377"/>
      <c r="D10" s="377"/>
    </row>
    <row r="11" spans="1:9">
      <c r="A11" s="261" t="s">
        <v>656</v>
      </c>
      <c r="B11" s="261" t="s">
        <v>657</v>
      </c>
      <c r="C11" s="262">
        <v>533847.23</v>
      </c>
      <c r="D11" s="257" t="s">
        <v>1151</v>
      </c>
    </row>
    <row r="12" spans="1:9">
      <c r="A12" s="233" t="s">
        <v>670</v>
      </c>
      <c r="B12" s="233" t="s">
        <v>671</v>
      </c>
      <c r="C12" s="234">
        <v>347456.68</v>
      </c>
      <c r="D12" s="258" t="s">
        <v>1152</v>
      </c>
    </row>
    <row r="13" spans="1:9">
      <c r="A13" s="233" t="s">
        <v>696</v>
      </c>
      <c r="B13" s="233" t="s">
        <v>697</v>
      </c>
      <c r="C13" s="234">
        <v>704591.63</v>
      </c>
      <c r="D13" s="259" t="s">
        <v>1149</v>
      </c>
    </row>
    <row r="14" spans="1:9">
      <c r="A14" s="233" t="s">
        <v>718</v>
      </c>
      <c r="B14" s="233" t="s">
        <v>719</v>
      </c>
      <c r="C14" s="234">
        <v>8307.7199999999993</v>
      </c>
      <c r="D14" s="258" t="s">
        <v>1147</v>
      </c>
    </row>
    <row r="15" spans="1:9">
      <c r="A15" s="233" t="s">
        <v>724</v>
      </c>
      <c r="B15" s="233" t="s">
        <v>725</v>
      </c>
      <c r="C15" s="234">
        <v>6043939.1699999999</v>
      </c>
      <c r="D15" s="258" t="s">
        <v>1149</v>
      </c>
    </row>
    <row r="16" spans="1:9">
      <c r="A16" s="233" t="s">
        <v>752</v>
      </c>
      <c r="B16" s="233" t="s">
        <v>753</v>
      </c>
      <c r="C16" s="234">
        <v>22486925.16</v>
      </c>
      <c r="D16" s="259" t="s">
        <v>1149</v>
      </c>
    </row>
    <row r="17" spans="1:4">
      <c r="A17" s="233" t="s">
        <v>762</v>
      </c>
      <c r="B17" s="233" t="s">
        <v>763</v>
      </c>
      <c r="C17" s="234">
        <v>43911002.5</v>
      </c>
      <c r="D17" s="260" t="s">
        <v>1149</v>
      </c>
    </row>
    <row r="18" spans="1:4">
      <c r="A18" s="377" t="s">
        <v>1041</v>
      </c>
      <c r="B18" s="377"/>
      <c r="C18" s="377"/>
      <c r="D18" s="377"/>
    </row>
    <row r="19" spans="1:4">
      <c r="A19" s="110"/>
      <c r="B19" s="111" t="s">
        <v>1045</v>
      </c>
      <c r="C19" s="111"/>
      <c r="D19" s="112"/>
    </row>
    <row r="20" spans="1:4">
      <c r="A20" s="377" t="s">
        <v>1042</v>
      </c>
      <c r="B20" s="377"/>
      <c r="C20" s="377"/>
      <c r="D20" s="377"/>
    </row>
    <row r="21" spans="1:4">
      <c r="A21" s="88" t="s">
        <v>818</v>
      </c>
      <c r="B21" s="88" t="s">
        <v>819</v>
      </c>
      <c r="C21" s="89">
        <v>28000</v>
      </c>
      <c r="D21" s="161" t="s">
        <v>1148</v>
      </c>
    </row>
    <row r="22" spans="1:4">
      <c r="A22" s="88" t="s">
        <v>820</v>
      </c>
      <c r="B22" s="88" t="s">
        <v>821</v>
      </c>
      <c r="C22" s="89">
        <v>3208756.9</v>
      </c>
      <c r="D22" s="160" t="s">
        <v>1148</v>
      </c>
    </row>
    <row r="23" spans="1:4">
      <c r="A23" s="88" t="s">
        <v>832</v>
      </c>
      <c r="B23" s="88" t="s">
        <v>833</v>
      </c>
      <c r="C23" s="89">
        <v>85020000</v>
      </c>
      <c r="D23" s="108" t="s">
        <v>1149</v>
      </c>
    </row>
    <row r="24" spans="1:4">
      <c r="A24" s="88" t="s">
        <v>872</v>
      </c>
      <c r="B24" s="88" t="s">
        <v>873</v>
      </c>
      <c r="C24" s="89">
        <v>93423984</v>
      </c>
      <c r="D24" s="108" t="s">
        <v>1149</v>
      </c>
    </row>
    <row r="25" spans="1:4">
      <c r="A25" s="88" t="s">
        <v>876</v>
      </c>
      <c r="B25" s="88" t="s">
        <v>877</v>
      </c>
      <c r="C25" s="89">
        <v>207000</v>
      </c>
      <c r="D25" s="162" t="s">
        <v>1148</v>
      </c>
    </row>
    <row r="26" spans="1:4">
      <c r="A26" s="377" t="s">
        <v>1043</v>
      </c>
      <c r="B26" s="377"/>
      <c r="C26" s="377"/>
      <c r="D26" s="377"/>
    </row>
    <row r="27" spans="1:4">
      <c r="A27" s="88" t="s">
        <v>1008</v>
      </c>
      <c r="B27" s="88" t="s">
        <v>635</v>
      </c>
      <c r="C27" s="89">
        <v>11881346.140000001</v>
      </c>
      <c r="D27" s="113" t="s">
        <v>1149</v>
      </c>
    </row>
    <row r="28" spans="1:4">
      <c r="A28" s="88" t="s">
        <v>1009</v>
      </c>
      <c r="B28" s="88" t="s">
        <v>1010</v>
      </c>
      <c r="C28" s="89">
        <v>38782591.950000003</v>
      </c>
      <c r="D28" s="108" t="s">
        <v>1149</v>
      </c>
    </row>
    <row r="29" spans="1:4">
      <c r="A29" s="88" t="s">
        <v>1011</v>
      </c>
      <c r="B29" s="88" t="s">
        <v>1012</v>
      </c>
      <c r="C29" s="89">
        <v>68654160</v>
      </c>
      <c r="D29" s="108" t="s">
        <v>1149</v>
      </c>
    </row>
    <row r="30" spans="1:4">
      <c r="A30" s="88" t="s">
        <v>1014</v>
      </c>
      <c r="B30" s="88" t="s">
        <v>681</v>
      </c>
      <c r="C30" s="89">
        <v>10496219.859999999</v>
      </c>
      <c r="D30" s="108" t="s">
        <v>1149</v>
      </c>
    </row>
    <row r="31" spans="1:4">
      <c r="A31" s="88" t="s">
        <v>1017</v>
      </c>
      <c r="B31" s="88" t="s">
        <v>721</v>
      </c>
      <c r="C31" s="89">
        <v>1308004.78</v>
      </c>
      <c r="D31" s="108" t="s">
        <v>1149</v>
      </c>
    </row>
    <row r="32" spans="1:4">
      <c r="A32" s="88" t="s">
        <v>1020</v>
      </c>
      <c r="B32" s="88" t="s">
        <v>741</v>
      </c>
      <c r="C32" s="89">
        <v>71025331.659999996</v>
      </c>
      <c r="D32" s="160" t="s">
        <v>1148</v>
      </c>
    </row>
    <row r="33" spans="1:6">
      <c r="A33" s="88" t="s">
        <v>1021</v>
      </c>
      <c r="B33" s="88" t="s">
        <v>743</v>
      </c>
      <c r="C33" s="89">
        <v>20275261.199999999</v>
      </c>
      <c r="D33" s="108" t="s">
        <v>1149</v>
      </c>
    </row>
    <row r="34" spans="1:6">
      <c r="A34" s="88" t="s">
        <v>1022</v>
      </c>
      <c r="B34" s="88" t="s">
        <v>1023</v>
      </c>
      <c r="C34" s="89">
        <v>130603669.16</v>
      </c>
      <c r="D34" s="160" t="s">
        <v>1148</v>
      </c>
    </row>
    <row r="35" spans="1:6">
      <c r="A35" s="88" t="s">
        <v>1024</v>
      </c>
      <c r="B35" s="88" t="s">
        <v>1025</v>
      </c>
      <c r="C35" s="89">
        <v>2364392.06</v>
      </c>
      <c r="D35" s="108" t="s">
        <v>1149</v>
      </c>
    </row>
    <row r="36" spans="1:6">
      <c r="A36" s="88" t="s">
        <v>1028</v>
      </c>
      <c r="B36" s="88" t="s">
        <v>1029</v>
      </c>
      <c r="C36" s="89">
        <v>4874445.3600000003</v>
      </c>
      <c r="D36" s="109" t="s">
        <v>1149</v>
      </c>
    </row>
    <row r="37" spans="1:6">
      <c r="A37" s="378" t="s">
        <v>1044</v>
      </c>
      <c r="B37" s="379"/>
      <c r="C37" s="379"/>
      <c r="D37" s="380"/>
    </row>
    <row r="38" spans="1:6">
      <c r="A38" s="92" t="s">
        <v>1032</v>
      </c>
      <c r="B38" s="92" t="s">
        <v>1033</v>
      </c>
      <c r="C38" s="93">
        <v>600000</v>
      </c>
      <c r="D38" s="107" t="s">
        <v>1149</v>
      </c>
    </row>
    <row r="41" spans="1:6" ht="20.25">
      <c r="A41" s="374" t="s">
        <v>1046</v>
      </c>
      <c r="B41" s="374"/>
      <c r="C41" s="374"/>
      <c r="D41" s="374"/>
    </row>
    <row r="43" spans="1:6">
      <c r="A43" s="42" t="s">
        <v>1047</v>
      </c>
    </row>
    <row r="45" spans="1:6" s="90" customFormat="1" ht="15">
      <c r="A45" s="377" t="s">
        <v>1040</v>
      </c>
      <c r="B45" s="377"/>
      <c r="C45" s="377"/>
      <c r="D45" s="94"/>
      <c r="E45" s="158" t="s">
        <v>1139</v>
      </c>
      <c r="F45" s="158" t="s">
        <v>130</v>
      </c>
    </row>
    <row r="46" spans="1:6" s="90" customFormat="1" ht="15">
      <c r="A46" s="95" t="s">
        <v>181</v>
      </c>
      <c r="B46" s="95" t="s">
        <v>123</v>
      </c>
      <c r="C46" s="96" t="s">
        <v>187</v>
      </c>
      <c r="D46" s="154" t="s">
        <v>633</v>
      </c>
      <c r="E46" s="159"/>
      <c r="F46" s="159"/>
    </row>
    <row r="47" spans="1:6" s="90" customFormat="1" ht="13.5">
      <c r="A47" s="97"/>
      <c r="B47" s="97"/>
      <c r="C47" s="98"/>
      <c r="D47" s="155"/>
      <c r="E47" s="159"/>
      <c r="F47" s="159"/>
    </row>
    <row r="48" spans="1:6" s="90" customFormat="1" ht="13.5">
      <c r="A48" s="88"/>
      <c r="B48" s="88"/>
      <c r="C48" s="89"/>
      <c r="D48" s="156"/>
      <c r="E48" s="159"/>
      <c r="F48" s="159"/>
    </row>
    <row r="49" spans="1:6" s="90" customFormat="1" ht="13.5">
      <c r="A49" s="233" t="s">
        <v>634</v>
      </c>
      <c r="B49" s="233" t="s">
        <v>635</v>
      </c>
      <c r="C49" s="234"/>
      <c r="D49" s="263">
        <v>14055619.26</v>
      </c>
      <c r="E49" s="264" t="s">
        <v>1140</v>
      </c>
      <c r="F49" s="265" t="s">
        <v>1150</v>
      </c>
    </row>
    <row r="50" spans="1:6" s="90" customFormat="1" ht="13.5">
      <c r="A50" s="233" t="s">
        <v>636</v>
      </c>
      <c r="B50" s="233" t="s">
        <v>637</v>
      </c>
      <c r="C50" s="234"/>
      <c r="D50" s="263">
        <v>16963470.34</v>
      </c>
      <c r="E50" s="264" t="s">
        <v>1140</v>
      </c>
      <c r="F50" s="264" t="s">
        <v>1141</v>
      </c>
    </row>
    <row r="51" spans="1:6" s="90" customFormat="1" ht="13.5">
      <c r="A51" s="233" t="s">
        <v>652</v>
      </c>
      <c r="B51" s="233" t="s">
        <v>653</v>
      </c>
      <c r="C51" s="234"/>
      <c r="D51" s="263">
        <v>8636502.3499999996</v>
      </c>
      <c r="E51" s="264" t="s">
        <v>1140</v>
      </c>
      <c r="F51" s="264" t="s">
        <v>1141</v>
      </c>
    </row>
    <row r="52" spans="1:6" s="90" customFormat="1" ht="13.5">
      <c r="A52" s="233" t="s">
        <v>682</v>
      </c>
      <c r="B52" s="233" t="s">
        <v>683</v>
      </c>
      <c r="C52" s="234"/>
      <c r="D52" s="263">
        <v>192857468.50999999</v>
      </c>
      <c r="E52" s="264" t="s">
        <v>1140</v>
      </c>
      <c r="F52" s="264" t="s">
        <v>1141</v>
      </c>
    </row>
    <row r="53" spans="1:6" s="90" customFormat="1" ht="13.5">
      <c r="A53" s="233" t="s">
        <v>690</v>
      </c>
      <c r="B53" s="233" t="s">
        <v>691</v>
      </c>
      <c r="C53" s="234"/>
      <c r="D53" s="263">
        <v>4998655.76</v>
      </c>
      <c r="E53" s="264" t="s">
        <v>1140</v>
      </c>
      <c r="F53" s="264" t="s">
        <v>1141</v>
      </c>
    </row>
    <row r="54" spans="1:6" s="90" customFormat="1" ht="13.5">
      <c r="A54" s="233" t="s">
        <v>694</v>
      </c>
      <c r="B54" s="233" t="s">
        <v>695</v>
      </c>
      <c r="C54" s="234"/>
      <c r="D54" s="263">
        <v>62046197.100000001</v>
      </c>
      <c r="E54" s="264" t="s">
        <v>1140</v>
      </c>
      <c r="F54" s="265" t="s">
        <v>1148</v>
      </c>
    </row>
    <row r="55" spans="1:6" s="90" customFormat="1" ht="13.5">
      <c r="A55" s="233" t="s">
        <v>698</v>
      </c>
      <c r="B55" s="233" t="s">
        <v>699</v>
      </c>
      <c r="C55" s="234"/>
      <c r="D55" s="263">
        <v>235010324.56999999</v>
      </c>
      <c r="E55" s="264" t="s">
        <v>1140</v>
      </c>
      <c r="F55" s="264" t="s">
        <v>1141</v>
      </c>
    </row>
    <row r="56" spans="1:6" s="90" customFormat="1" ht="13.5">
      <c r="A56" s="233" t="s">
        <v>706</v>
      </c>
      <c r="B56" s="233" t="s">
        <v>707</v>
      </c>
      <c r="C56" s="234"/>
      <c r="D56" s="263">
        <v>759835765.49000001</v>
      </c>
      <c r="E56" s="264" t="s">
        <v>1140</v>
      </c>
      <c r="F56" s="264" t="s">
        <v>1141</v>
      </c>
    </row>
    <row r="57" spans="1:6" s="90" customFormat="1" ht="13.5">
      <c r="A57" s="233" t="s">
        <v>714</v>
      </c>
      <c r="B57" s="233" t="s">
        <v>715</v>
      </c>
      <c r="C57" s="234"/>
      <c r="D57" s="263">
        <v>7277168.1799999997</v>
      </c>
      <c r="E57" s="264" t="s">
        <v>1140</v>
      </c>
      <c r="F57" s="264" t="s">
        <v>1141</v>
      </c>
    </row>
    <row r="58" spans="1:6" s="90" customFormat="1" ht="13.5">
      <c r="A58" s="233" t="s">
        <v>720</v>
      </c>
      <c r="B58" s="233" t="s">
        <v>721</v>
      </c>
      <c r="C58" s="234"/>
      <c r="D58" s="263">
        <v>5397413.4900000002</v>
      </c>
      <c r="E58" s="264" t="s">
        <v>1140</v>
      </c>
      <c r="F58" s="264" t="s">
        <v>1141</v>
      </c>
    </row>
    <row r="59" spans="1:6" s="90" customFormat="1" ht="13.5">
      <c r="A59" s="233" t="s">
        <v>730</v>
      </c>
      <c r="B59" s="233" t="s">
        <v>731</v>
      </c>
      <c r="C59" s="234"/>
      <c r="D59" s="263">
        <v>415921273.19999999</v>
      </c>
      <c r="E59" s="264" t="s">
        <v>1140</v>
      </c>
      <c r="F59" s="264" t="s">
        <v>1141</v>
      </c>
    </row>
    <row r="60" spans="1:6" s="90" customFormat="1" ht="13.5">
      <c r="A60" s="233" t="s">
        <v>734</v>
      </c>
      <c r="B60" s="233" t="s">
        <v>735</v>
      </c>
      <c r="C60" s="234"/>
      <c r="D60" s="263">
        <v>44346570.850000001</v>
      </c>
      <c r="E60" s="264" t="s">
        <v>1140</v>
      </c>
      <c r="F60" s="264" t="s">
        <v>1141</v>
      </c>
    </row>
    <row r="61" spans="1:6" s="90" customFormat="1" ht="13.5">
      <c r="A61" s="233" t="s">
        <v>736</v>
      </c>
      <c r="B61" s="233" t="s">
        <v>737</v>
      </c>
      <c r="C61" s="234"/>
      <c r="D61" s="263">
        <v>175962623.19999999</v>
      </c>
      <c r="E61" s="264" t="s">
        <v>1140</v>
      </c>
      <c r="F61" s="264" t="s">
        <v>1141</v>
      </c>
    </row>
    <row r="62" spans="1:6" s="90" customFormat="1" ht="13.5">
      <c r="A62" s="233" t="s">
        <v>738</v>
      </c>
      <c r="B62" s="233" t="s">
        <v>739</v>
      </c>
      <c r="C62" s="234"/>
      <c r="D62" s="263">
        <v>697423679.98000002</v>
      </c>
      <c r="E62" s="264" t="s">
        <v>1140</v>
      </c>
      <c r="F62" s="264" t="s">
        <v>1141</v>
      </c>
    </row>
    <row r="63" spans="1:6" s="90" customFormat="1" ht="13.5">
      <c r="A63" s="233" t="s">
        <v>740</v>
      </c>
      <c r="B63" s="233" t="s">
        <v>741</v>
      </c>
      <c r="C63" s="234"/>
      <c r="D63" s="263">
        <v>21804704.25</v>
      </c>
      <c r="E63" s="264" t="s">
        <v>1140</v>
      </c>
      <c r="F63" s="264" t="s">
        <v>1141</v>
      </c>
    </row>
    <row r="64" spans="1:6" s="90" customFormat="1" ht="13.5">
      <c r="A64" s="233" t="s">
        <v>742</v>
      </c>
      <c r="B64" s="233" t="s">
        <v>743</v>
      </c>
      <c r="C64" s="234"/>
      <c r="D64" s="263">
        <v>34173637.950000003</v>
      </c>
      <c r="E64" s="264" t="s">
        <v>1140</v>
      </c>
      <c r="F64" s="264" t="s">
        <v>1141</v>
      </c>
    </row>
    <row r="65" spans="1:6" s="90" customFormat="1" ht="13.5">
      <c r="A65" s="233" t="s">
        <v>746</v>
      </c>
      <c r="B65" s="233" t="s">
        <v>747</v>
      </c>
      <c r="C65" s="234"/>
      <c r="D65" s="263">
        <v>228720137.53999999</v>
      </c>
      <c r="E65" s="264" t="s">
        <v>1140</v>
      </c>
      <c r="F65" s="264" t="s">
        <v>1141</v>
      </c>
    </row>
    <row r="66" spans="1:6" s="90" customFormat="1" ht="15.75" customHeight="1">
      <c r="A66" s="377" t="s">
        <v>1041</v>
      </c>
      <c r="B66" s="377"/>
      <c r="C66" s="377"/>
      <c r="D66" s="378"/>
      <c r="E66" s="264"/>
      <c r="F66" s="264"/>
    </row>
    <row r="67" spans="1:6" s="90" customFormat="1" ht="15">
      <c r="A67" s="105" t="s">
        <v>181</v>
      </c>
      <c r="B67" s="105" t="s">
        <v>123</v>
      </c>
      <c r="C67" s="100" t="s">
        <v>187</v>
      </c>
      <c r="D67" s="157" t="s">
        <v>633</v>
      </c>
      <c r="E67" s="264"/>
      <c r="F67" s="264"/>
    </row>
    <row r="68" spans="1:6" s="90" customFormat="1" ht="13.5">
      <c r="A68" s="88"/>
      <c r="B68" s="88"/>
      <c r="C68" s="89"/>
      <c r="D68" s="156"/>
      <c r="E68" s="264"/>
      <c r="F68" s="264"/>
    </row>
    <row r="69" spans="1:6" s="90" customFormat="1" ht="13.5">
      <c r="A69" s="88" t="s">
        <v>766</v>
      </c>
      <c r="B69" s="88" t="s">
        <v>767</v>
      </c>
      <c r="C69" s="89"/>
      <c r="D69" s="156">
        <v>9710056637.8299999</v>
      </c>
      <c r="E69" s="264" t="s">
        <v>1140</v>
      </c>
      <c r="F69" s="264"/>
    </row>
    <row r="70" spans="1:6" s="90" customFormat="1" ht="13.5">
      <c r="A70" s="88" t="s">
        <v>768</v>
      </c>
      <c r="B70" s="88" t="s">
        <v>769</v>
      </c>
      <c r="C70" s="89"/>
      <c r="D70" s="156">
        <v>91248330</v>
      </c>
      <c r="E70" s="264" t="s">
        <v>1140</v>
      </c>
      <c r="F70" s="265" t="s">
        <v>1148</v>
      </c>
    </row>
    <row r="71" spans="1:6" s="90" customFormat="1" ht="13.5">
      <c r="A71" s="88" t="s">
        <v>770</v>
      </c>
      <c r="B71" s="88" t="s">
        <v>771</v>
      </c>
      <c r="C71" s="89"/>
      <c r="D71" s="156">
        <v>770603845.34000003</v>
      </c>
      <c r="E71" s="264" t="s">
        <v>1140</v>
      </c>
      <c r="F71" s="264" t="s">
        <v>1141</v>
      </c>
    </row>
    <row r="72" spans="1:6" s="90" customFormat="1" ht="13.5">
      <c r="A72" s="88" t="s">
        <v>772</v>
      </c>
      <c r="B72" s="88" t="s">
        <v>773</v>
      </c>
      <c r="C72" s="89"/>
      <c r="D72" s="156">
        <v>145235402776.75</v>
      </c>
      <c r="E72" s="264" t="s">
        <v>1140</v>
      </c>
      <c r="F72" s="264" t="s">
        <v>1141</v>
      </c>
    </row>
    <row r="73" spans="1:6" s="90" customFormat="1" ht="15.75" customHeight="1">
      <c r="A73" s="377" t="s">
        <v>1042</v>
      </c>
      <c r="B73" s="377"/>
      <c r="C73" s="377"/>
      <c r="D73" s="378"/>
      <c r="E73" s="264"/>
      <c r="F73" s="264"/>
    </row>
    <row r="74" spans="1:6" s="90" customFormat="1" ht="15">
      <c r="A74" s="105" t="s">
        <v>181</v>
      </c>
      <c r="B74" s="105" t="s">
        <v>123</v>
      </c>
      <c r="C74" s="100" t="s">
        <v>187</v>
      </c>
      <c r="D74" s="157" t="s">
        <v>633</v>
      </c>
      <c r="E74" s="264"/>
      <c r="F74" s="264"/>
    </row>
    <row r="75" spans="1:6" s="90" customFormat="1" ht="13.5">
      <c r="A75" s="88"/>
      <c r="B75" s="88"/>
      <c r="C75" s="89"/>
      <c r="D75" s="156"/>
      <c r="E75" s="264"/>
      <c r="F75" s="264"/>
    </row>
    <row r="76" spans="1:6" s="90" customFormat="1" ht="13.5">
      <c r="A76" s="88" t="s">
        <v>776</v>
      </c>
      <c r="B76" s="88" t="s">
        <v>777</v>
      </c>
      <c r="C76" s="89"/>
      <c r="D76" s="156">
        <v>4729200</v>
      </c>
      <c r="E76" s="264" t="s">
        <v>1140</v>
      </c>
      <c r="F76" s="264" t="s">
        <v>1141</v>
      </c>
    </row>
    <row r="77" spans="1:6" s="90" customFormat="1" ht="13.5">
      <c r="A77" s="88" t="s">
        <v>778</v>
      </c>
      <c r="B77" s="88" t="s">
        <v>779</v>
      </c>
      <c r="C77" s="89"/>
      <c r="D77" s="156">
        <v>5712115.4800000004</v>
      </c>
      <c r="E77" s="264" t="s">
        <v>1140</v>
      </c>
      <c r="F77" s="264" t="s">
        <v>1141</v>
      </c>
    </row>
    <row r="78" spans="1:6" s="90" customFormat="1" ht="13.5">
      <c r="A78" s="88" t="s">
        <v>780</v>
      </c>
      <c r="B78" s="88" t="s">
        <v>781</v>
      </c>
      <c r="C78" s="89"/>
      <c r="D78" s="156">
        <v>63343490</v>
      </c>
      <c r="E78" s="264" t="s">
        <v>1140</v>
      </c>
      <c r="F78" s="264" t="s">
        <v>1141</v>
      </c>
    </row>
    <row r="79" spans="1:6" s="90" customFormat="1" ht="13.5">
      <c r="A79" s="88" t="s">
        <v>798</v>
      </c>
      <c r="B79" s="88" t="s">
        <v>799</v>
      </c>
      <c r="C79" s="89"/>
      <c r="D79" s="156">
        <v>260219622.72999999</v>
      </c>
      <c r="E79" s="264" t="s">
        <v>1140</v>
      </c>
      <c r="F79" s="264" t="s">
        <v>1141</v>
      </c>
    </row>
    <row r="80" spans="1:6" s="90" customFormat="1" ht="13.5">
      <c r="A80" s="88" t="s">
        <v>810</v>
      </c>
      <c r="B80" s="88" t="s">
        <v>811</v>
      </c>
      <c r="C80" s="89"/>
      <c r="D80" s="156">
        <v>20728676</v>
      </c>
      <c r="E80" s="264" t="s">
        <v>1140</v>
      </c>
      <c r="F80" s="264" t="s">
        <v>1141</v>
      </c>
    </row>
    <row r="81" spans="1:6" s="90" customFormat="1" ht="13.5">
      <c r="A81" s="88" t="s">
        <v>814</v>
      </c>
      <c r="B81" s="88" t="s">
        <v>815</v>
      </c>
      <c r="C81" s="89"/>
      <c r="D81" s="156">
        <v>12378000</v>
      </c>
      <c r="E81" s="264" t="s">
        <v>1140</v>
      </c>
      <c r="F81" s="264" t="s">
        <v>1141</v>
      </c>
    </row>
    <row r="82" spans="1:6" s="90" customFormat="1" ht="13.5">
      <c r="A82" s="88" t="s">
        <v>816</v>
      </c>
      <c r="B82" s="88" t="s">
        <v>817</v>
      </c>
      <c r="C82" s="89"/>
      <c r="D82" s="156">
        <v>15440660.460000001</v>
      </c>
      <c r="E82" s="264" t="s">
        <v>1140</v>
      </c>
      <c r="F82" s="264" t="s">
        <v>1141</v>
      </c>
    </row>
    <row r="83" spans="1:6" s="90" customFormat="1" ht="13.5">
      <c r="A83" s="88" t="s">
        <v>824</v>
      </c>
      <c r="B83" s="88" t="s">
        <v>825</v>
      </c>
      <c r="C83" s="89"/>
      <c r="D83" s="156">
        <v>4863004</v>
      </c>
      <c r="E83" s="264" t="s">
        <v>1140</v>
      </c>
      <c r="F83" s="264" t="s">
        <v>1141</v>
      </c>
    </row>
    <row r="84" spans="1:6" s="90" customFormat="1" ht="13.5">
      <c r="A84" s="88" t="s">
        <v>826</v>
      </c>
      <c r="B84" s="88" t="s">
        <v>827</v>
      </c>
      <c r="C84" s="89"/>
      <c r="D84" s="156">
        <v>187723271.13999999</v>
      </c>
      <c r="E84" s="264" t="s">
        <v>1140</v>
      </c>
      <c r="F84" s="264" t="s">
        <v>1141</v>
      </c>
    </row>
    <row r="85" spans="1:6" s="90" customFormat="1" ht="13.5">
      <c r="A85" s="88" t="s">
        <v>834</v>
      </c>
      <c r="B85" s="88" t="s">
        <v>835</v>
      </c>
      <c r="C85" s="89"/>
      <c r="D85" s="156">
        <v>2353631914.5999999</v>
      </c>
      <c r="E85" s="264" t="s">
        <v>1140</v>
      </c>
      <c r="F85" s="264" t="s">
        <v>1141</v>
      </c>
    </row>
    <row r="86" spans="1:6" s="90" customFormat="1" ht="13.5">
      <c r="A86" s="88" t="s">
        <v>836</v>
      </c>
      <c r="B86" s="88" t="s">
        <v>837</v>
      </c>
      <c r="C86" s="89"/>
      <c r="D86" s="156">
        <v>4995000</v>
      </c>
      <c r="E86" s="264" t="s">
        <v>1140</v>
      </c>
      <c r="F86" s="264" t="s">
        <v>1141</v>
      </c>
    </row>
    <row r="87" spans="1:6" s="90" customFormat="1" ht="13.5">
      <c r="A87" s="88" t="s">
        <v>842</v>
      </c>
      <c r="B87" s="88" t="s">
        <v>843</v>
      </c>
      <c r="C87" s="89"/>
      <c r="D87" s="156">
        <v>5000000</v>
      </c>
      <c r="E87" s="264" t="s">
        <v>1140</v>
      </c>
      <c r="F87" s="264" t="s">
        <v>1141</v>
      </c>
    </row>
    <row r="88" spans="1:6" s="90" customFormat="1" ht="13.5">
      <c r="A88" s="88" t="s">
        <v>844</v>
      </c>
      <c r="B88" s="88" t="s">
        <v>845</v>
      </c>
      <c r="C88" s="89"/>
      <c r="D88" s="156">
        <v>13292072</v>
      </c>
      <c r="E88" s="264" t="s">
        <v>1140</v>
      </c>
      <c r="F88" s="264" t="s">
        <v>1141</v>
      </c>
    </row>
    <row r="89" spans="1:6" s="90" customFormat="1" ht="13.5">
      <c r="A89" s="88" t="s">
        <v>846</v>
      </c>
      <c r="B89" s="88" t="s">
        <v>847</v>
      </c>
      <c r="C89" s="89"/>
      <c r="D89" s="156">
        <v>12049728</v>
      </c>
      <c r="E89" s="264" t="s">
        <v>1140</v>
      </c>
      <c r="F89" s="264" t="s">
        <v>1141</v>
      </c>
    </row>
    <row r="90" spans="1:6" s="90" customFormat="1" ht="13.5">
      <c r="A90" s="88" t="s">
        <v>848</v>
      </c>
      <c r="B90" s="88" t="s">
        <v>849</v>
      </c>
      <c r="C90" s="89"/>
      <c r="D90" s="156">
        <v>26033138.600000001</v>
      </c>
      <c r="E90" s="264" t="s">
        <v>1140</v>
      </c>
      <c r="F90" s="265" t="s">
        <v>1148</v>
      </c>
    </row>
    <row r="91" spans="1:6" s="90" customFormat="1" ht="13.5">
      <c r="A91" s="88" t="s">
        <v>850</v>
      </c>
      <c r="B91" s="88" t="s">
        <v>851</v>
      </c>
      <c r="C91" s="89"/>
      <c r="D91" s="156">
        <v>22687076.84</v>
      </c>
      <c r="E91" s="264" t="s">
        <v>1140</v>
      </c>
      <c r="F91" s="264" t="s">
        <v>1141</v>
      </c>
    </row>
    <row r="92" spans="1:6" s="90" customFormat="1" ht="13.5">
      <c r="A92" s="88" t="s">
        <v>852</v>
      </c>
      <c r="B92" s="88" t="s">
        <v>853</v>
      </c>
      <c r="C92" s="89"/>
      <c r="D92" s="156">
        <v>33194176.899999999</v>
      </c>
      <c r="E92" s="264" t="s">
        <v>1140</v>
      </c>
      <c r="F92" s="264" t="s">
        <v>1141</v>
      </c>
    </row>
    <row r="93" spans="1:6" s="90" customFormat="1" ht="13.5">
      <c r="A93" s="88" t="s">
        <v>860</v>
      </c>
      <c r="B93" s="88" t="s">
        <v>861</v>
      </c>
      <c r="C93" s="89"/>
      <c r="D93" s="156">
        <v>3408840</v>
      </c>
      <c r="E93" s="264" t="s">
        <v>1140</v>
      </c>
      <c r="F93" s="264" t="s">
        <v>1141</v>
      </c>
    </row>
    <row r="94" spans="1:6" s="90" customFormat="1" ht="13.5">
      <c r="A94" s="88" t="s">
        <v>868</v>
      </c>
      <c r="B94" s="88" t="s">
        <v>869</v>
      </c>
      <c r="C94" s="89"/>
      <c r="D94" s="156">
        <v>171253461.58000001</v>
      </c>
      <c r="E94" s="264" t="s">
        <v>1140</v>
      </c>
      <c r="F94" s="264" t="s">
        <v>1141</v>
      </c>
    </row>
    <row r="95" spans="1:6" s="90" customFormat="1" ht="13.5">
      <c r="A95" s="88" t="s">
        <v>870</v>
      </c>
      <c r="B95" s="88" t="s">
        <v>871</v>
      </c>
      <c r="C95" s="89"/>
      <c r="D95" s="156">
        <v>4481279.7</v>
      </c>
      <c r="E95" s="264" t="s">
        <v>1140</v>
      </c>
      <c r="F95" s="264" t="s">
        <v>1141</v>
      </c>
    </row>
    <row r="96" spans="1:6" s="90" customFormat="1" ht="13.5">
      <c r="A96" s="88" t="s">
        <v>880</v>
      </c>
      <c r="B96" s="88" t="s">
        <v>881</v>
      </c>
      <c r="C96" s="89"/>
      <c r="D96" s="156">
        <v>6416000</v>
      </c>
      <c r="E96" s="264" t="s">
        <v>1140</v>
      </c>
      <c r="F96" s="264" t="s">
        <v>1141</v>
      </c>
    </row>
    <row r="97" spans="1:6" s="90" customFormat="1" ht="13.5">
      <c r="A97" s="88" t="s">
        <v>884</v>
      </c>
      <c r="B97" s="88" t="s">
        <v>885</v>
      </c>
      <c r="C97" s="89"/>
      <c r="D97" s="156">
        <v>54395051.340000004</v>
      </c>
      <c r="E97" s="264" t="s">
        <v>1140</v>
      </c>
      <c r="F97" s="264" t="s">
        <v>1141</v>
      </c>
    </row>
    <row r="98" spans="1:6" s="90" customFormat="1" ht="13.5">
      <c r="A98" s="88" t="s">
        <v>896</v>
      </c>
      <c r="B98" s="88" t="s">
        <v>897</v>
      </c>
      <c r="C98" s="89"/>
      <c r="D98" s="156">
        <v>18431930.260000002</v>
      </c>
      <c r="E98" s="264" t="s">
        <v>1140</v>
      </c>
      <c r="F98" s="264" t="s">
        <v>1141</v>
      </c>
    </row>
    <row r="99" spans="1:6" s="90" customFormat="1" ht="13.5">
      <c r="A99" s="88" t="s">
        <v>902</v>
      </c>
      <c r="B99" s="88" t="s">
        <v>903</v>
      </c>
      <c r="C99" s="89"/>
      <c r="D99" s="156">
        <v>10320000</v>
      </c>
      <c r="E99" s="264" t="s">
        <v>1140</v>
      </c>
      <c r="F99" s="264" t="s">
        <v>1141</v>
      </c>
    </row>
    <row r="100" spans="1:6" s="90" customFormat="1" ht="13.5">
      <c r="A100" s="88" t="s">
        <v>904</v>
      </c>
      <c r="B100" s="88" t="s">
        <v>905</v>
      </c>
      <c r="C100" s="89"/>
      <c r="D100" s="156">
        <v>5232000</v>
      </c>
      <c r="E100" s="264" t="s">
        <v>1140</v>
      </c>
      <c r="F100" s="265" t="s">
        <v>1148</v>
      </c>
    </row>
    <row r="101" spans="1:6" s="90" customFormat="1" ht="13.5">
      <c r="A101" s="88" t="s">
        <v>908</v>
      </c>
      <c r="B101" s="88" t="s">
        <v>909</v>
      </c>
      <c r="C101" s="89"/>
      <c r="D101" s="156">
        <v>3002436</v>
      </c>
      <c r="E101" s="264" t="s">
        <v>1140</v>
      </c>
      <c r="F101" s="264" t="s">
        <v>1141</v>
      </c>
    </row>
    <row r="102" spans="1:6" s="90" customFormat="1" ht="13.5">
      <c r="A102" s="88" t="s">
        <v>914</v>
      </c>
      <c r="B102" s="88" t="s">
        <v>915</v>
      </c>
      <c r="C102" s="89"/>
      <c r="D102" s="156">
        <v>6204000</v>
      </c>
      <c r="E102" s="264" t="s">
        <v>1140</v>
      </c>
      <c r="F102" s="264" t="s">
        <v>1141</v>
      </c>
    </row>
    <row r="103" spans="1:6" s="90" customFormat="1" ht="13.5">
      <c r="A103" s="88" t="s">
        <v>928</v>
      </c>
      <c r="B103" s="88" t="s">
        <v>929</v>
      </c>
      <c r="C103" s="89"/>
      <c r="D103" s="156">
        <v>4631614.42</v>
      </c>
      <c r="E103" s="264" t="s">
        <v>1140</v>
      </c>
      <c r="F103" s="264" t="s">
        <v>1141</v>
      </c>
    </row>
    <row r="104" spans="1:6" s="90" customFormat="1" ht="13.5">
      <c r="A104" s="88" t="s">
        <v>932</v>
      </c>
      <c r="B104" s="88" t="s">
        <v>933</v>
      </c>
      <c r="C104" s="89"/>
      <c r="D104" s="156">
        <v>1707900</v>
      </c>
      <c r="E104" s="264" t="s">
        <v>1140</v>
      </c>
      <c r="F104" s="264" t="s">
        <v>1141</v>
      </c>
    </row>
    <row r="105" spans="1:6" s="90" customFormat="1" ht="13.5">
      <c r="A105" s="88" t="s">
        <v>934</v>
      </c>
      <c r="B105" s="88" t="s">
        <v>935</v>
      </c>
      <c r="C105" s="89"/>
      <c r="D105" s="156">
        <v>29792400</v>
      </c>
      <c r="E105" s="264" t="s">
        <v>1140</v>
      </c>
      <c r="F105" s="264" t="s">
        <v>1141</v>
      </c>
    </row>
    <row r="106" spans="1:6" s="90" customFormat="1" ht="13.5">
      <c r="A106" s="88" t="s">
        <v>938</v>
      </c>
      <c r="B106" s="88" t="s">
        <v>939</v>
      </c>
      <c r="C106" s="89"/>
      <c r="D106" s="156">
        <v>57200000</v>
      </c>
      <c r="E106" s="264" t="s">
        <v>1140</v>
      </c>
      <c r="F106" s="264" t="s">
        <v>1141</v>
      </c>
    </row>
    <row r="107" spans="1:6" s="90" customFormat="1" ht="13.5">
      <c r="A107" s="88" t="s">
        <v>940</v>
      </c>
      <c r="B107" s="88" t="s">
        <v>941</v>
      </c>
      <c r="C107" s="89"/>
      <c r="D107" s="156">
        <v>40077686.380000003</v>
      </c>
      <c r="E107" s="264" t="s">
        <v>1140</v>
      </c>
      <c r="F107" s="264" t="s">
        <v>1141</v>
      </c>
    </row>
    <row r="108" spans="1:6" s="90" customFormat="1" ht="13.5">
      <c r="A108" s="88" t="s">
        <v>946</v>
      </c>
      <c r="B108" s="88" t="s">
        <v>947</v>
      </c>
      <c r="C108" s="89"/>
      <c r="D108" s="156">
        <v>34541080</v>
      </c>
      <c r="E108" s="264" t="s">
        <v>1140</v>
      </c>
      <c r="F108" s="264" t="s">
        <v>1141</v>
      </c>
    </row>
    <row r="109" spans="1:6" s="90" customFormat="1" ht="13.5">
      <c r="A109" s="88" t="s">
        <v>948</v>
      </c>
      <c r="B109" s="88" t="s">
        <v>949</v>
      </c>
      <c r="C109" s="89"/>
      <c r="D109" s="156">
        <v>7808400</v>
      </c>
      <c r="E109" s="264" t="s">
        <v>1140</v>
      </c>
      <c r="F109" s="264" t="s">
        <v>1141</v>
      </c>
    </row>
    <row r="110" spans="1:6" s="90" customFormat="1" ht="13.5">
      <c r="A110" s="88" t="s">
        <v>974</v>
      </c>
      <c r="B110" s="88" t="s">
        <v>975</v>
      </c>
      <c r="C110" s="89"/>
      <c r="D110" s="156">
        <v>1000000</v>
      </c>
      <c r="E110" s="264" t="s">
        <v>1140</v>
      </c>
      <c r="F110" s="264" t="s">
        <v>1141</v>
      </c>
    </row>
    <row r="111" spans="1:6" s="90" customFormat="1" ht="13.5">
      <c r="A111" s="88" t="s">
        <v>978</v>
      </c>
      <c r="B111" s="88" t="s">
        <v>979</v>
      </c>
      <c r="C111" s="89"/>
      <c r="D111" s="156">
        <v>97083366</v>
      </c>
      <c r="E111" s="264" t="s">
        <v>1140</v>
      </c>
      <c r="F111" s="264" t="s">
        <v>1141</v>
      </c>
    </row>
    <row r="112" spans="1:6" s="90" customFormat="1" ht="13.5">
      <c r="A112" s="101" t="s">
        <v>984</v>
      </c>
      <c r="B112" s="101" t="s">
        <v>985</v>
      </c>
      <c r="C112" s="102"/>
      <c r="D112" s="102">
        <v>7628195</v>
      </c>
      <c r="E112" s="266" t="s">
        <v>1140</v>
      </c>
      <c r="F112" s="266" t="s">
        <v>1141</v>
      </c>
    </row>
  </sheetData>
  <mergeCells count="10">
    <mergeCell ref="A73:D73"/>
    <mergeCell ref="A26:D26"/>
    <mergeCell ref="A37:D37"/>
    <mergeCell ref="A41:D41"/>
    <mergeCell ref="A45:C45"/>
    <mergeCell ref="A6:D6"/>
    <mergeCell ref="A18:D18"/>
    <mergeCell ref="A10:D10"/>
    <mergeCell ref="A20:D20"/>
    <mergeCell ref="A66:D66"/>
  </mergeCells>
  <dataValidations count="1">
    <dataValidation type="list" allowBlank="1" showInputMessage="1" showErrorMessage="1" sqref="I10 G11:G17 I26 G27:G36 I18:I20 I39:I45 G46:G112 I113:I65382 G38 I37 G21:G25">
      <formula1>Réponse</formula1>
    </dataValidation>
  </dataValidations>
  <hyperlinks>
    <hyperlink ref="F3" location="F!A1" display="&lt;F&gt;"/>
  </hyperlinks>
  <pageMargins left="0.7" right="0.7" top="0.75" bottom="0.75" header="0.3" footer="0.3"/>
  <pageSetup paperSize="9" scale="4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2"/>
  <sheetViews>
    <sheetView view="pageBreakPreview" zoomScale="60" workbookViewId="0">
      <selection activeCell="I8" sqref="A8:I8"/>
    </sheetView>
  </sheetViews>
  <sheetFormatPr baseColWidth="10" defaultRowHeight="16.5"/>
  <cols>
    <col min="1" max="1" width="11.42578125" style="42"/>
    <col min="2" max="2" width="44" style="42" customWidth="1"/>
    <col min="3" max="3" width="21.85546875" style="42" customWidth="1"/>
    <col min="4" max="4" width="19.5703125" style="42" customWidth="1"/>
    <col min="5" max="5" width="23.7109375" style="42" customWidth="1"/>
    <col min="6" max="6" width="18" style="42" bestFit="1" customWidth="1"/>
    <col min="7" max="7" width="18.42578125" style="42" customWidth="1"/>
    <col min="8" max="8" width="18" style="42" bestFit="1" customWidth="1"/>
    <col min="9" max="9" width="35.7109375" style="42" customWidth="1"/>
    <col min="10" max="10" width="28.5703125" style="42" bestFit="1" customWidth="1"/>
    <col min="11" max="11" width="36.140625" style="42" customWidth="1"/>
    <col min="12" max="16384" width="11.42578125" style="42"/>
  </cols>
  <sheetData>
    <row r="1" spans="1:9" s="37" customFormat="1" ht="23.25">
      <c r="A1" s="44" t="str">
        <f>+F!A1</f>
        <v>PFOI S.A.</v>
      </c>
      <c r="B1" s="45"/>
      <c r="C1" s="45"/>
      <c r="D1" s="45"/>
      <c r="H1" s="45" t="s">
        <v>114</v>
      </c>
      <c r="I1" s="38" t="s">
        <v>190</v>
      </c>
    </row>
    <row r="2" spans="1:9" s="37" customFormat="1">
      <c r="A2" s="44" t="str">
        <f>+F!A2</f>
        <v>Audit des comptes</v>
      </c>
      <c r="B2" s="45"/>
      <c r="C2" s="45"/>
      <c r="D2" s="45"/>
      <c r="H2" s="45" t="s">
        <v>115</v>
      </c>
      <c r="I2" s="39" t="str">
        <f>+F!G2</f>
        <v>LI</v>
      </c>
    </row>
    <row r="3" spans="1:9" s="37" customFormat="1">
      <c r="A3" s="44" t="str">
        <f>+F!A3</f>
        <v>Exercice clos le 31 juillet 2013</v>
      </c>
      <c r="B3" s="45"/>
      <c r="C3" s="45"/>
      <c r="D3" s="45"/>
      <c r="H3" s="45" t="s">
        <v>121</v>
      </c>
      <c r="I3" s="43" t="s">
        <v>116</v>
      </c>
    </row>
    <row r="4" spans="1:9" s="37" customFormat="1"/>
    <row r="5" spans="1:9" s="37" customFormat="1"/>
    <row r="6" spans="1:9" s="37" customFormat="1" ht="20.25">
      <c r="A6" s="374" t="s">
        <v>194</v>
      </c>
      <c r="B6" s="374"/>
      <c r="C6" s="374"/>
      <c r="D6" s="374"/>
      <c r="E6" s="374"/>
      <c r="F6" s="374"/>
      <c r="G6" s="374"/>
      <c r="H6" s="374"/>
      <c r="I6" s="374"/>
    </row>
    <row r="8" spans="1:9" s="64" customFormat="1" ht="45">
      <c r="A8" s="114" t="s">
        <v>172</v>
      </c>
      <c r="B8" s="115" t="s">
        <v>173</v>
      </c>
      <c r="C8" s="115" t="s">
        <v>187</v>
      </c>
      <c r="D8" s="115" t="s">
        <v>633</v>
      </c>
      <c r="E8" s="115" t="s">
        <v>191</v>
      </c>
      <c r="F8" s="115" t="s">
        <v>192</v>
      </c>
      <c r="G8" s="115" t="s">
        <v>193</v>
      </c>
      <c r="H8" s="115" t="s">
        <v>177</v>
      </c>
      <c r="I8" s="114" t="s">
        <v>179</v>
      </c>
    </row>
    <row r="9" spans="1:9">
      <c r="A9" s="381" t="s">
        <v>1040</v>
      </c>
      <c r="B9" s="381"/>
      <c r="C9" s="381"/>
      <c r="D9" s="381"/>
      <c r="E9" s="171"/>
      <c r="F9" s="171"/>
      <c r="G9" s="171"/>
      <c r="H9" s="255"/>
      <c r="I9" s="171"/>
    </row>
    <row r="10" spans="1:9">
      <c r="A10" s="267" t="s">
        <v>724</v>
      </c>
      <c r="B10" s="267" t="s">
        <v>725</v>
      </c>
      <c r="C10" s="268">
        <v>6043939.1699999999</v>
      </c>
      <c r="D10" s="247"/>
      <c r="E10" s="171"/>
      <c r="F10" s="171"/>
      <c r="G10" s="171"/>
      <c r="H10" s="255"/>
      <c r="I10" s="171"/>
    </row>
    <row r="11" spans="1:9">
      <c r="A11" s="267" t="s">
        <v>752</v>
      </c>
      <c r="B11" s="267" t="s">
        <v>753</v>
      </c>
      <c r="C11" s="268">
        <v>22486925.16</v>
      </c>
      <c r="D11" s="247"/>
      <c r="E11" s="171"/>
      <c r="F11" s="171"/>
      <c r="G11" s="171"/>
      <c r="H11" s="255"/>
      <c r="I11" s="171"/>
    </row>
    <row r="12" spans="1:9">
      <c r="A12" s="267" t="s">
        <v>762</v>
      </c>
      <c r="B12" s="267" t="s">
        <v>763</v>
      </c>
      <c r="C12" s="268">
        <v>43911002.5</v>
      </c>
      <c r="D12" s="247"/>
      <c r="E12" s="171"/>
      <c r="F12" s="171"/>
      <c r="G12" s="171"/>
      <c r="H12" s="255"/>
      <c r="I12" s="171"/>
    </row>
    <row r="13" spans="1:9">
      <c r="A13" s="381" t="s">
        <v>1042</v>
      </c>
      <c r="B13" s="381"/>
      <c r="C13" s="381"/>
      <c r="D13" s="381"/>
      <c r="E13" s="171"/>
      <c r="F13" s="171"/>
      <c r="G13" s="171"/>
      <c r="H13" s="255"/>
      <c r="I13" s="171"/>
    </row>
    <row r="14" spans="1:9">
      <c r="A14" s="267" t="s">
        <v>818</v>
      </c>
      <c r="B14" s="267" t="s">
        <v>819</v>
      </c>
      <c r="C14" s="268">
        <v>28000</v>
      </c>
      <c r="D14" s="247"/>
      <c r="E14" s="171"/>
      <c r="F14" s="171"/>
      <c r="G14" s="171"/>
      <c r="H14" s="255"/>
      <c r="I14" s="171"/>
    </row>
    <row r="15" spans="1:9">
      <c r="A15" s="267" t="s">
        <v>820</v>
      </c>
      <c r="B15" s="267" t="s">
        <v>821</v>
      </c>
      <c r="C15" s="268">
        <v>3208756.9</v>
      </c>
      <c r="D15" s="247"/>
      <c r="E15" s="171"/>
      <c r="F15" s="171"/>
      <c r="G15" s="171"/>
      <c r="H15" s="255"/>
      <c r="I15" s="171"/>
    </row>
    <row r="16" spans="1:9">
      <c r="A16" s="267" t="s">
        <v>832</v>
      </c>
      <c r="B16" s="267" t="s">
        <v>833</v>
      </c>
      <c r="C16" s="268">
        <v>85020000</v>
      </c>
      <c r="D16" s="247"/>
      <c r="E16" s="171"/>
      <c r="F16" s="171"/>
      <c r="G16" s="171"/>
      <c r="H16" s="255"/>
      <c r="I16" s="171"/>
    </row>
    <row r="17" spans="1:9">
      <c r="A17" s="267" t="s">
        <v>872</v>
      </c>
      <c r="B17" s="267" t="s">
        <v>873</v>
      </c>
      <c r="C17" s="268">
        <v>93423984</v>
      </c>
      <c r="D17" s="247"/>
      <c r="E17" s="171"/>
      <c r="F17" s="171"/>
      <c r="G17" s="171"/>
      <c r="H17" s="255"/>
      <c r="I17" s="171"/>
    </row>
    <row r="18" spans="1:9">
      <c r="A18" s="267" t="s">
        <v>876</v>
      </c>
      <c r="B18" s="267" t="s">
        <v>877</v>
      </c>
      <c r="C18" s="268">
        <v>207000</v>
      </c>
      <c r="D18" s="247"/>
      <c r="E18" s="171"/>
      <c r="F18" s="171"/>
      <c r="G18" s="171"/>
      <c r="H18" s="255"/>
      <c r="I18" s="171"/>
    </row>
    <row r="19" spans="1:9">
      <c r="A19" s="381" t="s">
        <v>1043</v>
      </c>
      <c r="B19" s="381"/>
      <c r="C19" s="381"/>
      <c r="D19" s="381"/>
      <c r="E19" s="171"/>
      <c r="F19" s="171"/>
      <c r="G19" s="171"/>
      <c r="H19" s="255"/>
      <c r="I19" s="171"/>
    </row>
    <row r="20" spans="1:9">
      <c r="A20" s="267" t="s">
        <v>1008</v>
      </c>
      <c r="B20" s="267" t="s">
        <v>635</v>
      </c>
      <c r="C20" s="268">
        <v>11881346.140000001</v>
      </c>
      <c r="D20" s="247"/>
      <c r="E20" s="171"/>
      <c r="F20" s="171"/>
      <c r="G20" s="171"/>
      <c r="H20" s="255"/>
      <c r="I20" s="171"/>
    </row>
    <row r="21" spans="1:9">
      <c r="A21" s="267" t="s">
        <v>1009</v>
      </c>
      <c r="B21" s="267" t="s">
        <v>1010</v>
      </c>
      <c r="C21" s="268">
        <v>38782591.950000003</v>
      </c>
      <c r="D21" s="247"/>
      <c r="E21" s="171"/>
      <c r="F21" s="171"/>
      <c r="G21" s="171"/>
      <c r="H21" s="255"/>
      <c r="I21" s="171"/>
    </row>
    <row r="22" spans="1:9">
      <c r="A22" s="267" t="s">
        <v>1011</v>
      </c>
      <c r="B22" s="267" t="s">
        <v>1012</v>
      </c>
      <c r="C22" s="268">
        <v>68654160</v>
      </c>
      <c r="D22" s="247"/>
      <c r="E22" s="171"/>
      <c r="F22" s="171"/>
      <c r="G22" s="171"/>
      <c r="H22" s="255"/>
      <c r="I22" s="171"/>
    </row>
    <row r="23" spans="1:9">
      <c r="A23" s="267" t="s">
        <v>1014</v>
      </c>
      <c r="B23" s="267" t="s">
        <v>681</v>
      </c>
      <c r="C23" s="268">
        <v>10496219.859999999</v>
      </c>
      <c r="D23" s="247"/>
      <c r="E23" s="171"/>
      <c r="F23" s="171"/>
      <c r="G23" s="171"/>
      <c r="H23" s="255"/>
      <c r="I23" s="171"/>
    </row>
    <row r="24" spans="1:9">
      <c r="A24" s="267" t="s">
        <v>1017</v>
      </c>
      <c r="B24" s="267" t="s">
        <v>721</v>
      </c>
      <c r="C24" s="268">
        <v>1308004.78</v>
      </c>
      <c r="D24" s="247"/>
      <c r="E24" s="171"/>
      <c r="F24" s="171"/>
      <c r="G24" s="171"/>
      <c r="H24" s="255"/>
      <c r="I24" s="171"/>
    </row>
    <row r="25" spans="1:9">
      <c r="A25" s="267" t="s">
        <v>1020</v>
      </c>
      <c r="B25" s="267" t="s">
        <v>741</v>
      </c>
      <c r="C25" s="268">
        <v>71025331.659999996</v>
      </c>
      <c r="D25" s="247"/>
      <c r="E25" s="171"/>
      <c r="F25" s="171"/>
      <c r="G25" s="171"/>
      <c r="H25" s="255"/>
      <c r="I25" s="171"/>
    </row>
    <row r="26" spans="1:9">
      <c r="A26" s="267" t="s">
        <v>1021</v>
      </c>
      <c r="B26" s="267" t="s">
        <v>743</v>
      </c>
      <c r="C26" s="268">
        <v>20275261.199999999</v>
      </c>
      <c r="D26" s="247"/>
      <c r="E26" s="171"/>
      <c r="F26" s="171"/>
      <c r="G26" s="171"/>
      <c r="H26" s="255"/>
      <c r="I26" s="171"/>
    </row>
    <row r="27" spans="1:9">
      <c r="A27" s="267" t="s">
        <v>1022</v>
      </c>
      <c r="B27" s="267" t="s">
        <v>1023</v>
      </c>
      <c r="C27" s="268">
        <v>130603669.16</v>
      </c>
      <c r="D27" s="247"/>
      <c r="E27" s="171"/>
      <c r="F27" s="171"/>
      <c r="G27" s="171"/>
      <c r="H27" s="255"/>
      <c r="I27" s="171"/>
    </row>
    <row r="28" spans="1:9">
      <c r="A28" s="267" t="s">
        <v>1024</v>
      </c>
      <c r="B28" s="267" t="s">
        <v>1025</v>
      </c>
      <c r="C28" s="268">
        <v>2364392.06</v>
      </c>
      <c r="D28" s="247"/>
      <c r="E28" s="171"/>
      <c r="F28" s="171"/>
      <c r="G28" s="171"/>
      <c r="H28" s="255"/>
      <c r="I28" s="171"/>
    </row>
    <row r="29" spans="1:9">
      <c r="A29" s="267" t="s">
        <v>1028</v>
      </c>
      <c r="B29" s="267" t="s">
        <v>1029</v>
      </c>
      <c r="C29" s="268">
        <v>4874445.3600000003</v>
      </c>
      <c r="D29" s="247"/>
      <c r="E29" s="171"/>
      <c r="F29" s="171"/>
      <c r="G29" s="171"/>
      <c r="H29" s="255"/>
      <c r="I29" s="171"/>
    </row>
    <row r="30" spans="1:9">
      <c r="A30" s="381" t="s">
        <v>1040</v>
      </c>
      <c r="B30" s="381"/>
      <c r="C30" s="381"/>
      <c r="D30" s="268"/>
      <c r="E30" s="171"/>
      <c r="F30" s="171"/>
      <c r="G30" s="171"/>
      <c r="H30" s="255"/>
      <c r="I30" s="171"/>
    </row>
    <row r="31" spans="1:9">
      <c r="A31" s="267" t="s">
        <v>634</v>
      </c>
      <c r="B31" s="267" t="s">
        <v>635</v>
      </c>
      <c r="C31" s="268"/>
      <c r="D31" s="268">
        <v>14055619.26</v>
      </c>
      <c r="E31" s="171"/>
      <c r="F31" s="171"/>
      <c r="G31" s="171"/>
      <c r="H31" s="255"/>
      <c r="I31" s="171"/>
    </row>
    <row r="32" spans="1:9">
      <c r="A32" s="267" t="s">
        <v>636</v>
      </c>
      <c r="B32" s="267" t="s">
        <v>637</v>
      </c>
      <c r="C32" s="268"/>
      <c r="D32" s="268">
        <v>16963470.34</v>
      </c>
      <c r="E32" s="171"/>
      <c r="F32" s="171"/>
      <c r="G32" s="171"/>
      <c r="H32" s="255"/>
      <c r="I32" s="171"/>
    </row>
    <row r="33" spans="1:9">
      <c r="A33" s="267" t="s">
        <v>652</v>
      </c>
      <c r="B33" s="267" t="s">
        <v>653</v>
      </c>
      <c r="C33" s="268"/>
      <c r="D33" s="268">
        <v>8636502.3499999996</v>
      </c>
      <c r="E33" s="171"/>
      <c r="F33" s="171"/>
      <c r="G33" s="171"/>
      <c r="H33" s="255"/>
      <c r="I33" s="171"/>
    </row>
    <row r="34" spans="1:9">
      <c r="A34" s="267" t="s">
        <v>682</v>
      </c>
      <c r="B34" s="267" t="s">
        <v>683</v>
      </c>
      <c r="C34" s="268"/>
      <c r="D34" s="268">
        <v>192857468.50999999</v>
      </c>
      <c r="E34" s="171"/>
      <c r="F34" s="171"/>
      <c r="G34" s="171"/>
      <c r="H34" s="255"/>
      <c r="I34" s="171"/>
    </row>
    <row r="35" spans="1:9">
      <c r="A35" s="267" t="s">
        <v>690</v>
      </c>
      <c r="B35" s="267" t="s">
        <v>691</v>
      </c>
      <c r="C35" s="268"/>
      <c r="D35" s="268">
        <v>4998655.76</v>
      </c>
      <c r="E35" s="171"/>
      <c r="F35" s="171"/>
      <c r="G35" s="171"/>
      <c r="H35" s="255"/>
      <c r="I35" s="171"/>
    </row>
    <row r="36" spans="1:9">
      <c r="A36" s="267" t="s">
        <v>694</v>
      </c>
      <c r="B36" s="267" t="s">
        <v>695</v>
      </c>
      <c r="C36" s="268"/>
      <c r="D36" s="268">
        <v>62046197.100000001</v>
      </c>
      <c r="E36" s="171"/>
      <c r="F36" s="171"/>
      <c r="G36" s="171"/>
      <c r="H36" s="255"/>
      <c r="I36" s="171"/>
    </row>
    <row r="37" spans="1:9">
      <c r="A37" s="267" t="s">
        <v>698</v>
      </c>
      <c r="B37" s="267" t="s">
        <v>699</v>
      </c>
      <c r="C37" s="268"/>
      <c r="D37" s="268">
        <v>235010324.56999999</v>
      </c>
      <c r="E37" s="171"/>
      <c r="F37" s="171"/>
      <c r="G37" s="171"/>
      <c r="H37" s="255"/>
      <c r="I37" s="171"/>
    </row>
    <row r="38" spans="1:9">
      <c r="A38" s="267" t="s">
        <v>706</v>
      </c>
      <c r="B38" s="267" t="s">
        <v>707</v>
      </c>
      <c r="C38" s="268"/>
      <c r="D38" s="268">
        <v>759835765.49000001</v>
      </c>
      <c r="E38" s="171"/>
      <c r="F38" s="171"/>
      <c r="G38" s="171"/>
      <c r="H38" s="255"/>
      <c r="I38" s="171"/>
    </row>
    <row r="39" spans="1:9">
      <c r="A39" s="267" t="s">
        <v>714</v>
      </c>
      <c r="B39" s="267" t="s">
        <v>715</v>
      </c>
      <c r="C39" s="268"/>
      <c r="D39" s="268">
        <v>7277168.1799999997</v>
      </c>
      <c r="E39" s="171"/>
      <c r="F39" s="171"/>
      <c r="G39" s="171"/>
      <c r="H39" s="255"/>
      <c r="I39" s="171"/>
    </row>
    <row r="40" spans="1:9">
      <c r="A40" s="267" t="s">
        <v>720</v>
      </c>
      <c r="B40" s="267" t="s">
        <v>721</v>
      </c>
      <c r="C40" s="268"/>
      <c r="D40" s="268">
        <v>5397413.4900000002</v>
      </c>
      <c r="E40" s="171"/>
      <c r="F40" s="171"/>
      <c r="G40" s="171"/>
      <c r="H40" s="255"/>
      <c r="I40" s="171"/>
    </row>
    <row r="41" spans="1:9">
      <c r="A41" s="267" t="s">
        <v>730</v>
      </c>
      <c r="B41" s="267" t="s">
        <v>731</v>
      </c>
      <c r="C41" s="268"/>
      <c r="D41" s="268">
        <v>415921273.19999999</v>
      </c>
      <c r="E41" s="171"/>
      <c r="F41" s="171"/>
      <c r="G41" s="171"/>
      <c r="H41" s="255"/>
      <c r="I41" s="171"/>
    </row>
    <row r="42" spans="1:9">
      <c r="A42" s="267" t="s">
        <v>734</v>
      </c>
      <c r="B42" s="267" t="s">
        <v>735</v>
      </c>
      <c r="C42" s="268"/>
      <c r="D42" s="268">
        <v>44346570.850000001</v>
      </c>
      <c r="E42" s="171"/>
      <c r="F42" s="171"/>
      <c r="G42" s="171"/>
      <c r="H42" s="255"/>
      <c r="I42" s="171"/>
    </row>
    <row r="43" spans="1:9">
      <c r="A43" s="267" t="s">
        <v>736</v>
      </c>
      <c r="B43" s="267" t="s">
        <v>737</v>
      </c>
      <c r="C43" s="268"/>
      <c r="D43" s="268">
        <v>175962623.19999999</v>
      </c>
      <c r="E43" s="171"/>
      <c r="F43" s="171"/>
      <c r="G43" s="171"/>
      <c r="H43" s="255"/>
      <c r="I43" s="171"/>
    </row>
    <row r="44" spans="1:9">
      <c r="A44" s="267" t="s">
        <v>738</v>
      </c>
      <c r="B44" s="267" t="s">
        <v>739</v>
      </c>
      <c r="C44" s="268"/>
      <c r="D44" s="268">
        <v>697423679.98000002</v>
      </c>
      <c r="E44" s="171"/>
      <c r="F44" s="171"/>
      <c r="G44" s="171"/>
      <c r="H44" s="255"/>
      <c r="I44" s="171"/>
    </row>
    <row r="45" spans="1:9">
      <c r="A45" s="267" t="s">
        <v>740</v>
      </c>
      <c r="B45" s="267" t="s">
        <v>741</v>
      </c>
      <c r="C45" s="268"/>
      <c r="D45" s="268">
        <v>21804704.25</v>
      </c>
      <c r="E45" s="171"/>
      <c r="F45" s="171"/>
      <c r="G45" s="171"/>
      <c r="H45" s="255"/>
      <c r="I45" s="171"/>
    </row>
    <row r="46" spans="1:9">
      <c r="A46" s="267" t="s">
        <v>742</v>
      </c>
      <c r="B46" s="267" t="s">
        <v>743</v>
      </c>
      <c r="C46" s="268"/>
      <c r="D46" s="268">
        <v>34173637.950000003</v>
      </c>
      <c r="E46" s="171"/>
      <c r="F46" s="171"/>
      <c r="G46" s="171"/>
      <c r="H46" s="255"/>
      <c r="I46" s="171"/>
    </row>
    <row r="47" spans="1:9">
      <c r="A47" s="267" t="s">
        <v>746</v>
      </c>
      <c r="B47" s="267" t="s">
        <v>747</v>
      </c>
      <c r="C47" s="268"/>
      <c r="D47" s="268">
        <v>228720137.53999999</v>
      </c>
      <c r="E47" s="171"/>
      <c r="F47" s="171"/>
      <c r="G47" s="171"/>
      <c r="H47" s="255"/>
      <c r="I47" s="171"/>
    </row>
    <row r="48" spans="1:9">
      <c r="A48" s="381" t="s">
        <v>1041</v>
      </c>
      <c r="B48" s="381"/>
      <c r="C48" s="381"/>
      <c r="D48" s="381"/>
      <c r="E48" s="171"/>
      <c r="F48" s="171"/>
      <c r="G48" s="171"/>
      <c r="H48" s="255"/>
      <c r="I48" s="171"/>
    </row>
    <row r="49" spans="1:9">
      <c r="A49" s="269" t="s">
        <v>181</v>
      </c>
      <c r="B49" s="269" t="s">
        <v>123</v>
      </c>
      <c r="C49" s="270" t="s">
        <v>187</v>
      </c>
      <c r="D49" s="270" t="s">
        <v>633</v>
      </c>
      <c r="E49" s="171"/>
      <c r="F49" s="171"/>
      <c r="G49" s="171"/>
      <c r="H49" s="255"/>
      <c r="I49" s="171"/>
    </row>
    <row r="50" spans="1:9">
      <c r="A50" s="267" t="s">
        <v>766</v>
      </c>
      <c r="B50" s="267" t="s">
        <v>767</v>
      </c>
      <c r="C50" s="268"/>
      <c r="D50" s="268">
        <v>9710056637.8299999</v>
      </c>
      <c r="E50" s="171"/>
      <c r="F50" s="171"/>
      <c r="G50" s="171"/>
      <c r="H50" s="255"/>
      <c r="I50" s="171"/>
    </row>
    <row r="51" spans="1:9">
      <c r="A51" s="267" t="s">
        <v>768</v>
      </c>
      <c r="B51" s="267" t="s">
        <v>769</v>
      </c>
      <c r="C51" s="268"/>
      <c r="D51" s="268">
        <v>91248330</v>
      </c>
      <c r="E51" s="171"/>
      <c r="F51" s="171"/>
      <c r="G51" s="171"/>
      <c r="H51" s="255"/>
      <c r="I51" s="171"/>
    </row>
    <row r="52" spans="1:9">
      <c r="A52" s="267" t="s">
        <v>770</v>
      </c>
      <c r="B52" s="267" t="s">
        <v>771</v>
      </c>
      <c r="C52" s="268"/>
      <c r="D52" s="268">
        <v>770603845.34000003</v>
      </c>
      <c r="E52" s="171"/>
      <c r="F52" s="171"/>
      <c r="G52" s="171"/>
      <c r="H52" s="255"/>
      <c r="I52" s="171"/>
    </row>
    <row r="53" spans="1:9">
      <c r="A53" s="267" t="s">
        <v>772</v>
      </c>
      <c r="B53" s="267" t="s">
        <v>773</v>
      </c>
      <c r="C53" s="268"/>
      <c r="D53" s="268">
        <v>145235402776.75</v>
      </c>
      <c r="E53" s="171"/>
      <c r="F53" s="171"/>
      <c r="G53" s="171"/>
      <c r="H53" s="255"/>
      <c r="I53" s="171"/>
    </row>
    <row r="54" spans="1:9">
      <c r="A54" s="381" t="s">
        <v>1042</v>
      </c>
      <c r="B54" s="381"/>
      <c r="C54" s="381"/>
      <c r="D54" s="381"/>
      <c r="E54" s="171"/>
      <c r="F54" s="171"/>
      <c r="G54" s="171"/>
      <c r="H54" s="255"/>
      <c r="I54" s="171"/>
    </row>
    <row r="55" spans="1:9">
      <c r="A55" s="269" t="s">
        <v>181</v>
      </c>
      <c r="B55" s="269" t="s">
        <v>123</v>
      </c>
      <c r="C55" s="270" t="s">
        <v>187</v>
      </c>
      <c r="D55" s="270" t="s">
        <v>633</v>
      </c>
      <c r="E55" s="171"/>
      <c r="F55" s="171"/>
      <c r="G55" s="171"/>
      <c r="H55" s="255"/>
      <c r="I55" s="171"/>
    </row>
    <row r="56" spans="1:9">
      <c r="A56" s="267" t="s">
        <v>776</v>
      </c>
      <c r="B56" s="267" t="s">
        <v>777</v>
      </c>
      <c r="C56" s="268"/>
      <c r="D56" s="268">
        <v>4729200</v>
      </c>
      <c r="E56" s="171"/>
      <c r="F56" s="171"/>
      <c r="G56" s="171"/>
      <c r="H56" s="255"/>
      <c r="I56" s="171"/>
    </row>
    <row r="57" spans="1:9">
      <c r="A57" s="267" t="s">
        <v>778</v>
      </c>
      <c r="B57" s="267" t="s">
        <v>779</v>
      </c>
      <c r="C57" s="268"/>
      <c r="D57" s="268">
        <v>5712115.4800000004</v>
      </c>
      <c r="E57" s="171"/>
      <c r="F57" s="171"/>
      <c r="G57" s="171"/>
      <c r="H57" s="255"/>
      <c r="I57" s="171"/>
    </row>
    <row r="58" spans="1:9">
      <c r="A58" s="267" t="s">
        <v>780</v>
      </c>
      <c r="B58" s="267" t="s">
        <v>781</v>
      </c>
      <c r="C58" s="268"/>
      <c r="D58" s="268">
        <v>63343490</v>
      </c>
      <c r="E58" s="171"/>
      <c r="F58" s="171"/>
      <c r="G58" s="171"/>
      <c r="H58" s="255"/>
      <c r="I58" s="171"/>
    </row>
    <row r="59" spans="1:9">
      <c r="A59" s="267" t="s">
        <v>798</v>
      </c>
      <c r="B59" s="267" t="s">
        <v>799</v>
      </c>
      <c r="C59" s="268"/>
      <c r="D59" s="268">
        <v>260219622.72999999</v>
      </c>
      <c r="E59" s="171"/>
      <c r="F59" s="171"/>
      <c r="G59" s="171"/>
      <c r="H59" s="255"/>
      <c r="I59" s="171"/>
    </row>
    <row r="60" spans="1:9">
      <c r="A60" s="267" t="s">
        <v>810</v>
      </c>
      <c r="B60" s="267" t="s">
        <v>811</v>
      </c>
      <c r="C60" s="268"/>
      <c r="D60" s="268">
        <v>20728676</v>
      </c>
      <c r="E60" s="171"/>
      <c r="F60" s="171"/>
      <c r="G60" s="171"/>
      <c r="H60" s="255"/>
      <c r="I60" s="171"/>
    </row>
    <row r="61" spans="1:9">
      <c r="A61" s="267" t="s">
        <v>814</v>
      </c>
      <c r="B61" s="267" t="s">
        <v>815</v>
      </c>
      <c r="C61" s="268"/>
      <c r="D61" s="268">
        <v>12378000</v>
      </c>
      <c r="E61" s="171"/>
      <c r="F61" s="171"/>
      <c r="G61" s="171"/>
      <c r="H61" s="255"/>
      <c r="I61" s="171"/>
    </row>
    <row r="62" spans="1:9">
      <c r="A62" s="267" t="s">
        <v>816</v>
      </c>
      <c r="B62" s="267" t="s">
        <v>817</v>
      </c>
      <c r="C62" s="268"/>
      <c r="D62" s="268">
        <v>15440660.460000001</v>
      </c>
      <c r="E62" s="171"/>
      <c r="F62" s="171"/>
      <c r="G62" s="171"/>
      <c r="H62" s="255"/>
      <c r="I62" s="171"/>
    </row>
    <row r="63" spans="1:9">
      <c r="A63" s="267" t="s">
        <v>824</v>
      </c>
      <c r="B63" s="267" t="s">
        <v>825</v>
      </c>
      <c r="C63" s="268"/>
      <c r="D63" s="268">
        <v>4863004</v>
      </c>
      <c r="E63" s="171"/>
      <c r="F63" s="171"/>
      <c r="G63" s="171"/>
      <c r="H63" s="255"/>
      <c r="I63" s="171"/>
    </row>
    <row r="64" spans="1:9">
      <c r="A64" s="267" t="s">
        <v>826</v>
      </c>
      <c r="B64" s="267" t="s">
        <v>827</v>
      </c>
      <c r="C64" s="268"/>
      <c r="D64" s="268">
        <v>187723271.13999999</v>
      </c>
      <c r="E64" s="171"/>
      <c r="F64" s="171"/>
      <c r="G64" s="171"/>
      <c r="H64" s="255"/>
      <c r="I64" s="171"/>
    </row>
    <row r="65" spans="1:9">
      <c r="A65" s="267" t="s">
        <v>834</v>
      </c>
      <c r="B65" s="267" t="s">
        <v>835</v>
      </c>
      <c r="C65" s="268"/>
      <c r="D65" s="268">
        <v>2353631914.5999999</v>
      </c>
      <c r="E65" s="171"/>
      <c r="F65" s="171"/>
      <c r="G65" s="171"/>
      <c r="H65" s="255"/>
      <c r="I65" s="171"/>
    </row>
    <row r="66" spans="1:9">
      <c r="A66" s="267" t="s">
        <v>836</v>
      </c>
      <c r="B66" s="267" t="s">
        <v>837</v>
      </c>
      <c r="C66" s="268"/>
      <c r="D66" s="268">
        <v>4995000</v>
      </c>
      <c r="E66" s="171"/>
      <c r="F66" s="171"/>
      <c r="G66" s="171"/>
      <c r="H66" s="255"/>
      <c r="I66" s="171"/>
    </row>
    <row r="67" spans="1:9">
      <c r="A67" s="267" t="s">
        <v>842</v>
      </c>
      <c r="B67" s="267" t="s">
        <v>843</v>
      </c>
      <c r="C67" s="268"/>
      <c r="D67" s="268">
        <v>5000000</v>
      </c>
      <c r="E67" s="171"/>
      <c r="F67" s="171"/>
      <c r="G67" s="171"/>
      <c r="H67" s="255"/>
      <c r="I67" s="171"/>
    </row>
    <row r="68" spans="1:9">
      <c r="A68" s="267" t="s">
        <v>844</v>
      </c>
      <c r="B68" s="267" t="s">
        <v>845</v>
      </c>
      <c r="C68" s="268"/>
      <c r="D68" s="268">
        <v>13292072</v>
      </c>
      <c r="E68" s="171"/>
      <c r="F68" s="171"/>
      <c r="G68" s="171"/>
      <c r="H68" s="255"/>
      <c r="I68" s="171"/>
    </row>
    <row r="69" spans="1:9">
      <c r="A69" s="267" t="s">
        <v>846</v>
      </c>
      <c r="B69" s="267" t="s">
        <v>847</v>
      </c>
      <c r="C69" s="268"/>
      <c r="D69" s="268">
        <v>12049728</v>
      </c>
      <c r="E69" s="171"/>
      <c r="F69" s="171"/>
      <c r="G69" s="171"/>
      <c r="H69" s="255"/>
      <c r="I69" s="171"/>
    </row>
    <row r="70" spans="1:9">
      <c r="A70" s="267" t="s">
        <v>848</v>
      </c>
      <c r="B70" s="267" t="s">
        <v>849</v>
      </c>
      <c r="C70" s="268"/>
      <c r="D70" s="268">
        <v>26033138.600000001</v>
      </c>
      <c r="E70" s="171"/>
      <c r="F70" s="171"/>
      <c r="G70" s="171"/>
      <c r="H70" s="255"/>
      <c r="I70" s="171"/>
    </row>
    <row r="71" spans="1:9">
      <c r="A71" s="267" t="s">
        <v>850</v>
      </c>
      <c r="B71" s="267" t="s">
        <v>851</v>
      </c>
      <c r="C71" s="268"/>
      <c r="D71" s="268">
        <v>22687076.84</v>
      </c>
      <c r="E71" s="171"/>
      <c r="F71" s="171"/>
      <c r="G71" s="171"/>
      <c r="H71" s="255"/>
      <c r="I71" s="171"/>
    </row>
    <row r="72" spans="1:9">
      <c r="A72" s="267" t="s">
        <v>852</v>
      </c>
      <c r="B72" s="267" t="s">
        <v>853</v>
      </c>
      <c r="C72" s="268"/>
      <c r="D72" s="268">
        <v>33194176.899999999</v>
      </c>
      <c r="E72" s="171"/>
      <c r="F72" s="171"/>
      <c r="G72" s="171"/>
      <c r="H72" s="255"/>
      <c r="I72" s="171"/>
    </row>
    <row r="73" spans="1:9">
      <c r="A73" s="267" t="s">
        <v>860</v>
      </c>
      <c r="B73" s="267" t="s">
        <v>861</v>
      </c>
      <c r="C73" s="268"/>
      <c r="D73" s="268">
        <v>3408840</v>
      </c>
      <c r="E73" s="171"/>
      <c r="F73" s="171"/>
      <c r="G73" s="171"/>
      <c r="H73" s="255"/>
      <c r="I73" s="171"/>
    </row>
    <row r="74" spans="1:9">
      <c r="A74" s="267" t="s">
        <v>868</v>
      </c>
      <c r="B74" s="267" t="s">
        <v>869</v>
      </c>
      <c r="C74" s="268"/>
      <c r="D74" s="268">
        <v>171253461.58000001</v>
      </c>
      <c r="E74" s="171"/>
      <c r="F74" s="171"/>
      <c r="G74" s="171"/>
      <c r="H74" s="255"/>
      <c r="I74" s="171"/>
    </row>
    <row r="75" spans="1:9">
      <c r="A75" s="267" t="s">
        <v>870</v>
      </c>
      <c r="B75" s="267" t="s">
        <v>871</v>
      </c>
      <c r="C75" s="268"/>
      <c r="D75" s="268">
        <v>4481279.7</v>
      </c>
      <c r="E75" s="171"/>
      <c r="F75" s="171"/>
      <c r="G75" s="171"/>
      <c r="H75" s="255"/>
      <c r="I75" s="171"/>
    </row>
    <row r="76" spans="1:9">
      <c r="A76" s="267" t="s">
        <v>880</v>
      </c>
      <c r="B76" s="267" t="s">
        <v>881</v>
      </c>
      <c r="C76" s="268"/>
      <c r="D76" s="268">
        <v>6416000</v>
      </c>
      <c r="E76" s="171"/>
      <c r="F76" s="171"/>
      <c r="G76" s="171"/>
      <c r="H76" s="255"/>
      <c r="I76" s="171"/>
    </row>
    <row r="77" spans="1:9">
      <c r="A77" s="267" t="s">
        <v>884</v>
      </c>
      <c r="B77" s="267" t="s">
        <v>885</v>
      </c>
      <c r="C77" s="268"/>
      <c r="D77" s="268">
        <v>54395051.340000004</v>
      </c>
      <c r="E77" s="171"/>
      <c r="F77" s="171"/>
      <c r="G77" s="171"/>
      <c r="H77" s="255"/>
      <c r="I77" s="171"/>
    </row>
    <row r="78" spans="1:9">
      <c r="A78" s="267" t="s">
        <v>896</v>
      </c>
      <c r="B78" s="267" t="s">
        <v>897</v>
      </c>
      <c r="C78" s="268"/>
      <c r="D78" s="268">
        <v>18431930.260000002</v>
      </c>
      <c r="E78" s="171"/>
      <c r="F78" s="171"/>
      <c r="G78" s="171"/>
      <c r="H78" s="255"/>
      <c r="I78" s="171"/>
    </row>
    <row r="79" spans="1:9">
      <c r="A79" s="267" t="s">
        <v>902</v>
      </c>
      <c r="B79" s="267" t="s">
        <v>903</v>
      </c>
      <c r="C79" s="268"/>
      <c r="D79" s="268">
        <v>10320000</v>
      </c>
      <c r="E79" s="171"/>
      <c r="F79" s="171"/>
      <c r="G79" s="171"/>
      <c r="H79" s="255"/>
      <c r="I79" s="171"/>
    </row>
    <row r="80" spans="1:9">
      <c r="A80" s="267" t="s">
        <v>904</v>
      </c>
      <c r="B80" s="267" t="s">
        <v>905</v>
      </c>
      <c r="C80" s="268"/>
      <c r="D80" s="268">
        <v>5232000</v>
      </c>
      <c r="E80" s="171"/>
      <c r="F80" s="171"/>
      <c r="G80" s="171"/>
      <c r="H80" s="255"/>
      <c r="I80" s="171"/>
    </row>
    <row r="81" spans="1:9">
      <c r="A81" s="267" t="s">
        <v>908</v>
      </c>
      <c r="B81" s="267" t="s">
        <v>909</v>
      </c>
      <c r="C81" s="268"/>
      <c r="D81" s="268">
        <v>3002436</v>
      </c>
      <c r="E81" s="171"/>
      <c r="F81" s="171"/>
      <c r="G81" s="171"/>
      <c r="H81" s="255"/>
      <c r="I81" s="171"/>
    </row>
    <row r="82" spans="1:9">
      <c r="A82" s="267" t="s">
        <v>914</v>
      </c>
      <c r="B82" s="267" t="s">
        <v>915</v>
      </c>
      <c r="C82" s="268"/>
      <c r="D82" s="268">
        <v>6204000</v>
      </c>
      <c r="E82" s="171"/>
      <c r="F82" s="171"/>
      <c r="G82" s="171"/>
      <c r="H82" s="255"/>
      <c r="I82" s="171"/>
    </row>
    <row r="83" spans="1:9">
      <c r="A83" s="267" t="s">
        <v>928</v>
      </c>
      <c r="B83" s="267" t="s">
        <v>929</v>
      </c>
      <c r="C83" s="268"/>
      <c r="D83" s="268">
        <v>4631614.42</v>
      </c>
      <c r="E83" s="171"/>
      <c r="F83" s="171"/>
      <c r="G83" s="171"/>
      <c r="H83" s="255"/>
      <c r="I83" s="171"/>
    </row>
    <row r="84" spans="1:9">
      <c r="A84" s="267" t="s">
        <v>932</v>
      </c>
      <c r="B84" s="267" t="s">
        <v>933</v>
      </c>
      <c r="C84" s="268"/>
      <c r="D84" s="268">
        <v>1707900</v>
      </c>
      <c r="E84" s="171"/>
      <c r="F84" s="171"/>
      <c r="G84" s="171"/>
      <c r="H84" s="255"/>
      <c r="I84" s="171"/>
    </row>
    <row r="85" spans="1:9">
      <c r="A85" s="267" t="s">
        <v>934</v>
      </c>
      <c r="B85" s="267" t="s">
        <v>935</v>
      </c>
      <c r="C85" s="268"/>
      <c r="D85" s="268">
        <v>29792400</v>
      </c>
      <c r="E85" s="171"/>
      <c r="F85" s="171"/>
      <c r="G85" s="171"/>
      <c r="H85" s="255"/>
      <c r="I85" s="171"/>
    </row>
    <row r="86" spans="1:9">
      <c r="A86" s="267" t="s">
        <v>938</v>
      </c>
      <c r="B86" s="267" t="s">
        <v>939</v>
      </c>
      <c r="C86" s="268"/>
      <c r="D86" s="268">
        <v>57200000</v>
      </c>
      <c r="E86" s="171"/>
      <c r="F86" s="171"/>
      <c r="G86" s="171"/>
      <c r="H86" s="255"/>
      <c r="I86" s="171"/>
    </row>
    <row r="87" spans="1:9">
      <c r="A87" s="267" t="s">
        <v>940</v>
      </c>
      <c r="B87" s="267" t="s">
        <v>941</v>
      </c>
      <c r="C87" s="268"/>
      <c r="D87" s="268">
        <v>40077686.380000003</v>
      </c>
      <c r="E87" s="171"/>
      <c r="F87" s="171"/>
      <c r="G87" s="171"/>
      <c r="H87" s="255"/>
      <c r="I87" s="171"/>
    </row>
    <row r="88" spans="1:9">
      <c r="A88" s="267" t="s">
        <v>946</v>
      </c>
      <c r="B88" s="267" t="s">
        <v>947</v>
      </c>
      <c r="C88" s="268"/>
      <c r="D88" s="268">
        <v>34541080</v>
      </c>
      <c r="E88" s="171"/>
      <c r="F88" s="171"/>
      <c r="G88" s="171"/>
      <c r="H88" s="255"/>
      <c r="I88" s="171"/>
    </row>
    <row r="89" spans="1:9">
      <c r="A89" s="267" t="s">
        <v>948</v>
      </c>
      <c r="B89" s="267" t="s">
        <v>949</v>
      </c>
      <c r="C89" s="268"/>
      <c r="D89" s="268">
        <v>7808400</v>
      </c>
      <c r="E89" s="171"/>
      <c r="F89" s="171"/>
      <c r="G89" s="171"/>
      <c r="H89" s="255"/>
      <c r="I89" s="171"/>
    </row>
    <row r="90" spans="1:9">
      <c r="A90" s="267" t="s">
        <v>974</v>
      </c>
      <c r="B90" s="267" t="s">
        <v>975</v>
      </c>
      <c r="C90" s="268"/>
      <c r="D90" s="268">
        <v>1000000</v>
      </c>
      <c r="E90" s="171"/>
      <c r="F90" s="171"/>
      <c r="G90" s="171"/>
      <c r="H90" s="255"/>
      <c r="I90" s="171"/>
    </row>
    <row r="91" spans="1:9">
      <c r="A91" s="267" t="s">
        <v>978</v>
      </c>
      <c r="B91" s="267" t="s">
        <v>979</v>
      </c>
      <c r="C91" s="268"/>
      <c r="D91" s="268">
        <v>97083366</v>
      </c>
      <c r="E91" s="171"/>
      <c r="F91" s="171"/>
      <c r="G91" s="171"/>
      <c r="H91" s="255"/>
      <c r="I91" s="171"/>
    </row>
    <row r="92" spans="1:9">
      <c r="A92" s="271" t="s">
        <v>984</v>
      </c>
      <c r="B92" s="271" t="s">
        <v>985</v>
      </c>
      <c r="C92" s="272"/>
      <c r="D92" s="272">
        <v>7628195</v>
      </c>
      <c r="E92" s="174"/>
      <c r="F92" s="174"/>
      <c r="G92" s="174"/>
      <c r="H92" s="256"/>
      <c r="I92" s="174"/>
    </row>
  </sheetData>
  <mergeCells count="7">
    <mergeCell ref="A30:C30"/>
    <mergeCell ref="A48:D48"/>
    <mergeCell ref="A54:D54"/>
    <mergeCell ref="A6:I6"/>
    <mergeCell ref="A9:D9"/>
    <mergeCell ref="A13:D13"/>
    <mergeCell ref="A19:D19"/>
  </mergeCells>
  <dataValidations count="1">
    <dataValidation type="list" allowBlank="1" showInputMessage="1" showErrorMessage="1" sqref="J8:J65516">
      <formula1>Réponse</formula1>
    </dataValidation>
  </dataValidations>
  <hyperlinks>
    <hyperlink ref="I3" location="F!A1" display="&lt;F&gt;"/>
  </hyperlinks>
  <pageMargins left="0.7" right="0.7" top="0.75" bottom="0.75" header="0.3" footer="0.3"/>
  <pageSetup paperSize="9" scale="62" orientation="landscape" r:id="rId1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4</vt:i4>
      </vt:variant>
    </vt:vector>
  </HeadingPairs>
  <TitlesOfParts>
    <vt:vector size="15" baseType="lpstr">
      <vt:lpstr>F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Réponses</vt:lpstr>
      <vt:lpstr>'F2'!Zone_d_impression</vt:lpstr>
      <vt:lpstr>'F6'!Zone_d_impression</vt:lpstr>
      <vt:lpstr>'F9'!Zone_d_impression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FF 00 - Tableau de revue des comptes de charges/fournisseurs</dc:title>
  <dc:creator/>
  <cp:lastModifiedBy/>
  <dcterms:created xsi:type="dcterms:W3CDTF">2006-09-12T15:06:44Z</dcterms:created>
  <dcterms:modified xsi:type="dcterms:W3CDTF">2013-11-28T09:53:00Z</dcterms:modified>
</cp:coreProperties>
</file>