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gon\Desktop\SF\Fall Academy\Derivatives\Excel\"/>
    </mc:Choice>
  </mc:AlternateContent>
  <bookViews>
    <workbookView xWindow="0" yWindow="0" windowWidth="25200" windowHeight="11760"/>
  </bookViews>
  <sheets>
    <sheet name="Pricing" sheetId="1" r:id="rId1"/>
    <sheet name="Strategies" sheetId="2" r:id="rId2"/>
  </sheets>
  <externalReferences>
    <externalReference r:id="rId3"/>
  </externalReferences>
  <definedNames>
    <definedName name="AnnualReturn">Pricing!$D$12</definedName>
    <definedName name="Days">Pricing!$D$18</definedName>
    <definedName name="DaysToMaturity">Pricing!$D$13</definedName>
    <definedName name="PriceNow">Pricing!$D$10</definedName>
    <definedName name="StrikePrice">Pricing!$D$11</definedName>
    <definedName name="Volatility">Pricing!$D$15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2" l="1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55" i="2"/>
  <c r="D34" i="1"/>
  <c r="E61" i="1"/>
  <c r="F61" i="1"/>
  <c r="E60" i="1"/>
  <c r="F60" i="1"/>
  <c r="E59" i="1"/>
  <c r="F59" i="1"/>
  <c r="G59" i="1"/>
  <c r="E83" i="1" l="1"/>
  <c r="E77" i="1"/>
  <c r="E62" i="1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88" i="2"/>
  <c r="F59" i="2"/>
  <c r="F61" i="2"/>
  <c r="F66" i="2"/>
  <c r="F71" i="2"/>
  <c r="C56" i="2"/>
  <c r="F56" i="2" s="1"/>
  <c r="C57" i="2"/>
  <c r="F57" i="2" s="1"/>
  <c r="C58" i="2"/>
  <c r="C59" i="2"/>
  <c r="C60" i="2"/>
  <c r="F60" i="2" s="1"/>
  <c r="C61" i="2"/>
  <c r="C62" i="2"/>
  <c r="F62" i="2" s="1"/>
  <c r="C63" i="2"/>
  <c r="F63" i="2" s="1"/>
  <c r="C64" i="2"/>
  <c r="F64" i="2" s="1"/>
  <c r="C65" i="2"/>
  <c r="F65" i="2" s="1"/>
  <c r="C66" i="2"/>
  <c r="C67" i="2"/>
  <c r="F67" i="2" s="1"/>
  <c r="C68" i="2"/>
  <c r="F68" i="2" s="1"/>
  <c r="C69" i="2"/>
  <c r="F69" i="2" s="1"/>
  <c r="C70" i="2"/>
  <c r="C71" i="2"/>
  <c r="C72" i="2"/>
  <c r="F72" i="2" s="1"/>
  <c r="C73" i="2"/>
  <c r="F73" i="2" s="1"/>
  <c r="C74" i="2"/>
  <c r="F74" i="2" s="1"/>
  <c r="C75" i="2"/>
  <c r="F75" i="2" s="1"/>
  <c r="C55" i="2"/>
  <c r="F55" i="2" s="1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55" i="2"/>
  <c r="D56" i="2"/>
  <c r="D57" i="2"/>
  <c r="D58" i="2"/>
  <c r="F58" i="2" s="1"/>
  <c r="D59" i="2"/>
  <c r="D60" i="2"/>
  <c r="D61" i="2"/>
  <c r="D62" i="2"/>
  <c r="D63" i="2"/>
  <c r="D64" i="2"/>
  <c r="D65" i="2"/>
  <c r="D66" i="2"/>
  <c r="D67" i="2"/>
  <c r="D68" i="2"/>
  <c r="D69" i="2"/>
  <c r="D70" i="2"/>
  <c r="F70" i="2" s="1"/>
  <c r="D71" i="2"/>
  <c r="D72" i="2"/>
  <c r="D73" i="2"/>
  <c r="D74" i="2"/>
  <c r="D75" i="2"/>
  <c r="D55" i="2"/>
  <c r="D49" i="2"/>
  <c r="G82" i="1"/>
  <c r="F83" i="1" s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G76" i="1"/>
  <c r="F77" i="1" s="1"/>
  <c r="E72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G71" i="1"/>
  <c r="F72" i="1" s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G61" i="1"/>
  <c r="F62" i="1" s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D35" i="1"/>
  <c r="D18" i="1"/>
  <c r="H62" i="1" l="1"/>
  <c r="D19" i="1"/>
  <c r="D36" i="1"/>
  <c r="O83" i="1"/>
  <c r="H83" i="1"/>
  <c r="Q62" i="1"/>
  <c r="I62" i="1"/>
  <c r="H66" i="1" s="1"/>
  <c r="P62" i="1"/>
  <c r="P66" i="1" s="1"/>
  <c r="M62" i="1"/>
  <c r="J62" i="1"/>
  <c r="I66" i="1" s="1"/>
  <c r="O62" i="1"/>
  <c r="N62" i="1"/>
  <c r="M66" i="1" s="1"/>
  <c r="L62" i="1"/>
  <c r="K62" i="1"/>
  <c r="R83" i="1"/>
  <c r="E66" i="1"/>
  <c r="S62" i="1"/>
  <c r="G62" i="1"/>
  <c r="F66" i="1" s="1"/>
  <c r="R62" i="1"/>
  <c r="Q66" i="1" s="1"/>
  <c r="G72" i="1"/>
  <c r="L77" i="1"/>
  <c r="M83" i="1"/>
  <c r="N83" i="1"/>
  <c r="P77" i="1"/>
  <c r="K77" i="1"/>
  <c r="K83" i="1"/>
  <c r="O77" i="1"/>
  <c r="L72" i="1"/>
  <c r="J83" i="1"/>
  <c r="K72" i="1"/>
  <c r="H77" i="1"/>
  <c r="J72" i="1"/>
  <c r="J77" i="1"/>
  <c r="S72" i="1"/>
  <c r="N72" i="1"/>
  <c r="N77" i="1"/>
  <c r="S77" i="1"/>
  <c r="Q83" i="1"/>
  <c r="Q77" i="1"/>
  <c r="G83" i="1"/>
  <c r="P72" i="1"/>
  <c r="O72" i="1"/>
  <c r="I77" i="1"/>
  <c r="L83" i="1"/>
  <c r="R72" i="1"/>
  <c r="G77" i="1"/>
  <c r="R77" i="1"/>
  <c r="I83" i="1"/>
  <c r="S83" i="1"/>
  <c r="Q72" i="1"/>
  <c r="I72" i="1"/>
  <c r="M72" i="1"/>
  <c r="H72" i="1"/>
  <c r="M77" i="1"/>
  <c r="P83" i="1"/>
  <c r="D37" i="1"/>
  <c r="D21" i="1"/>
  <c r="D20" i="1"/>
  <c r="J66" i="1" l="1"/>
  <c r="G66" i="1"/>
  <c r="R66" i="1"/>
  <c r="K66" i="1"/>
  <c r="L66" i="1"/>
  <c r="N66" i="1"/>
  <c r="O66" i="1"/>
  <c r="D38" i="1"/>
  <c r="D40" i="1" s="1"/>
  <c r="D45" i="1" s="1"/>
  <c r="D39" i="1"/>
  <c r="D41" i="1" s="1"/>
  <c r="D46" i="1" s="1"/>
  <c r="D48" i="1" l="1"/>
  <c r="D49" i="1" l="1"/>
</calcChain>
</file>

<file path=xl/sharedStrings.xml><?xml version="1.0" encoding="utf-8"?>
<sst xmlns="http://schemas.openxmlformats.org/spreadsheetml/2006/main" count="71" uniqueCount="55">
  <si>
    <t>T</t>
  </si>
  <si>
    <t>r per annum</t>
  </si>
  <si>
    <t>Price Now</t>
  </si>
  <si>
    <t>Strike Price</t>
  </si>
  <si>
    <t>T days</t>
  </si>
  <si>
    <t>Volatility</t>
  </si>
  <si>
    <t>r for T</t>
  </si>
  <si>
    <t>PV of Strike Price</t>
  </si>
  <si>
    <t>PV of Strike Price w E</t>
  </si>
  <si>
    <t>σ√T</t>
  </si>
  <si>
    <t>Volatility per anum</t>
  </si>
  <si>
    <t>ln(P0/S0)</t>
  </si>
  <si>
    <t>d1</t>
  </si>
  <si>
    <t>d2</t>
  </si>
  <si>
    <t>UpVolatility</t>
  </si>
  <si>
    <t>DownVolatility</t>
  </si>
  <si>
    <t>N(d1)</t>
  </si>
  <si>
    <t>N(d2)</t>
  </si>
  <si>
    <t>Premium For Call</t>
  </si>
  <si>
    <t>Exp. Value of Price</t>
  </si>
  <si>
    <t>Exp. Value of Strike</t>
  </si>
  <si>
    <t>Premium For Put</t>
  </si>
  <si>
    <t>Pricing</t>
  </si>
  <si>
    <t>Probability Output</t>
  </si>
  <si>
    <t>Present Value of the Strike</t>
  </si>
  <si>
    <t>Black Scholes Formula</t>
  </si>
  <si>
    <t>Greeks Formula</t>
  </si>
  <si>
    <t>Delta</t>
  </si>
  <si>
    <t>Vega</t>
  </si>
  <si>
    <t>Stock Price</t>
  </si>
  <si>
    <t>Option Price</t>
  </si>
  <si>
    <t>Theta</t>
  </si>
  <si>
    <t>Days To Expiration</t>
  </si>
  <si>
    <t>Rho</t>
  </si>
  <si>
    <t>Interest Rate</t>
  </si>
  <si>
    <t>Gamma</t>
  </si>
  <si>
    <t>Options Trading Strategy</t>
  </si>
  <si>
    <t>Short Call</t>
  </si>
  <si>
    <t>Long Call</t>
  </si>
  <si>
    <t>Long Put</t>
  </si>
  <si>
    <t>Short Put</t>
  </si>
  <si>
    <t>Butterfly</t>
  </si>
  <si>
    <t>Current Price</t>
  </si>
  <si>
    <t>Asset Price</t>
  </si>
  <si>
    <t>Buy 1 167.5 Call @ 5.10</t>
  </si>
  <si>
    <t>Total Premium Received</t>
  </si>
  <si>
    <t>Total Premium Paid</t>
  </si>
  <si>
    <t>Sell 2 170 Call @4.00</t>
  </si>
  <si>
    <t>Buy 1 172.5 Call @2.66</t>
  </si>
  <si>
    <t>Total Net Premium</t>
  </si>
  <si>
    <t>Premium</t>
  </si>
  <si>
    <t>Strike</t>
  </si>
  <si>
    <t>Sum</t>
  </si>
  <si>
    <t>Buy 1 172.5 Put @4.30</t>
  </si>
  <si>
    <t>ожидаемая цена - цена страйка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</si>
</sst>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8" formatCode="&quot;$&quot;#,##0.00_);[Red]\(&quot;$&quot;#,##0.00\)"/>
    <numFmt numFmtId="164" formatCode="0.0000%"/>
    <numFmt numFmtId="165" formatCode="#,##0.000"/>
    <numFmt numFmtId="166" formatCode="0.000000"/>
    <numFmt numFmtId="167" formatCode="0.00000"/>
    <numFmt numFmtId="168" formatCode="0.0000"/>
    <numFmt numFmtId="169" formatCode="0.000"/>
    <numFmt numFmtId="170" formatCode="0.00000000"/>
    <numFmt numFmtId="171" formatCode="#,##0.000000000"/>
    <numFmt numFmtId="172" formatCode="&quot;$&quot;#,##0.000_);[Red]\(&quot;$&quot;#,##0.000\)"/>
    <numFmt numFmtId="173" formatCode="&quot;$&quot;#,##0.0000_);[Red]\(&quot;$&quot;#,##0.00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Futura New Bold"/>
      <family val="2"/>
    </font>
    <font>
      <b/>
      <sz val="1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mbria Math"/>
      <family val="1"/>
      <charset val="204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color theme="4" tint="0.59999389629810485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color theme="1"/>
      <name val="Calibri"/>
      <family val="2"/>
      <charset val="204"/>
      <scheme val="minor"/>
    </font>
    <font>
      <b/>
      <sz val="20"/>
      <color theme="1"/>
      <name val="Futura New Bold"/>
      <family val="2"/>
    </font>
    <font>
      <b/>
      <i/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3" fillId="5" borderId="3" xfId="0" applyFont="1" applyFill="1" applyBorder="1"/>
    <xf numFmtId="0" fontId="3" fillId="5" borderId="5" xfId="0" applyFont="1" applyFill="1" applyBorder="1"/>
    <xf numFmtId="10" fontId="3" fillId="5" borderId="5" xfId="0" applyNumberFormat="1" applyFont="1" applyFill="1" applyBorder="1"/>
    <xf numFmtId="0" fontId="3" fillId="5" borderId="7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0" xfId="0" applyFill="1"/>
    <xf numFmtId="0" fontId="0" fillId="2" borderId="11" xfId="0" applyFill="1" applyBorder="1"/>
    <xf numFmtId="0" fontId="0" fillId="2" borderId="0" xfId="0" applyFill="1" applyBorder="1"/>
    <xf numFmtId="0" fontId="0" fillId="2" borderId="12" xfId="0" applyFill="1" applyBorder="1"/>
    <xf numFmtId="164" fontId="0" fillId="8" borderId="0" xfId="1" applyNumberFormat="1" applyFont="1" applyFill="1"/>
    <xf numFmtId="165" fontId="0" fillId="8" borderId="0" xfId="1" applyNumberFormat="1" applyFont="1" applyFill="1"/>
    <xf numFmtId="167" fontId="0" fillId="8" borderId="0" xfId="0" applyNumberFormat="1" applyFill="1"/>
    <xf numFmtId="169" fontId="0" fillId="8" borderId="0" xfId="0" applyNumberFormat="1" applyFill="1"/>
    <xf numFmtId="0" fontId="0" fillId="4" borderId="0" xfId="0" applyFill="1"/>
    <xf numFmtId="0" fontId="5" fillId="0" borderId="0" xfId="0" applyFont="1" applyAlignment="1">
      <alignment horizontal="left" vertical="top"/>
    </xf>
    <xf numFmtId="0" fontId="6" fillId="2" borderId="0" xfId="0" applyFont="1" applyFill="1"/>
    <xf numFmtId="170" fontId="0" fillId="2" borderId="0" xfId="0" applyNumberFormat="1" applyFill="1"/>
    <xf numFmtId="171" fontId="0" fillId="2" borderId="0" xfId="0" applyNumberFormat="1" applyFill="1"/>
    <xf numFmtId="0" fontId="0" fillId="2" borderId="0" xfId="0" applyFont="1" applyFill="1"/>
    <xf numFmtId="0" fontId="4" fillId="2" borderId="8" xfId="0" applyFont="1" applyFill="1" applyBorder="1"/>
    <xf numFmtId="165" fontId="0" fillId="2" borderId="0" xfId="1" applyNumberFormat="1" applyFont="1" applyFill="1"/>
    <xf numFmtId="0" fontId="7" fillId="6" borderId="2" xfId="0" applyFont="1" applyFill="1" applyBorder="1"/>
    <xf numFmtId="0" fontId="7" fillId="6" borderId="11" xfId="0" applyFont="1" applyFill="1" applyBorder="1"/>
    <xf numFmtId="8" fontId="7" fillId="6" borderId="3" xfId="0" applyNumberFormat="1" applyFont="1" applyFill="1" applyBorder="1"/>
    <xf numFmtId="0" fontId="7" fillId="6" borderId="4" xfId="0" applyFont="1" applyFill="1" applyBorder="1"/>
    <xf numFmtId="0" fontId="7" fillId="6" borderId="0" xfId="0" applyFont="1" applyFill="1" applyBorder="1"/>
    <xf numFmtId="8" fontId="7" fillId="6" borderId="5" xfId="0" applyNumberFormat="1" applyFont="1" applyFill="1" applyBorder="1"/>
    <xf numFmtId="0" fontId="7" fillId="6" borderId="6" xfId="0" applyFont="1" applyFill="1" applyBorder="1"/>
    <xf numFmtId="0" fontId="7" fillId="6" borderId="8" xfId="0" applyFont="1" applyFill="1" applyBorder="1"/>
    <xf numFmtId="8" fontId="7" fillId="6" borderId="7" xfId="0" applyNumberFormat="1" applyFont="1" applyFill="1" applyBorder="1"/>
    <xf numFmtId="0" fontId="7" fillId="2" borderId="4" xfId="0" applyFont="1" applyFill="1" applyBorder="1"/>
    <xf numFmtId="0" fontId="7" fillId="2" borderId="0" xfId="0" applyFont="1" applyFill="1" applyBorder="1"/>
    <xf numFmtId="8" fontId="7" fillId="2" borderId="5" xfId="0" applyNumberFormat="1" applyFont="1" applyFill="1" applyBorder="1"/>
    <xf numFmtId="0" fontId="4" fillId="2" borderId="13" xfId="0" applyFont="1" applyFill="1" applyBorder="1"/>
    <xf numFmtId="9" fontId="4" fillId="2" borderId="13" xfId="0" applyNumberFormat="1" applyFont="1" applyFill="1" applyBorder="1"/>
    <xf numFmtId="0" fontId="0" fillId="2" borderId="14" xfId="0" applyFill="1" applyBorder="1"/>
    <xf numFmtId="10" fontId="4" fillId="2" borderId="13" xfId="0" applyNumberFormat="1" applyFont="1" applyFill="1" applyBorder="1"/>
    <xf numFmtId="0" fontId="8" fillId="2" borderId="0" xfId="0" applyFont="1" applyFill="1" applyBorder="1"/>
    <xf numFmtId="2" fontId="8" fillId="2" borderId="0" xfId="0" applyNumberFormat="1" applyFont="1" applyFill="1" applyBorder="1"/>
    <xf numFmtId="2" fontId="0" fillId="2" borderId="14" xfId="0" applyNumberFormat="1" applyFill="1" applyBorder="1"/>
    <xf numFmtId="0" fontId="9" fillId="4" borderId="0" xfId="0" applyFont="1" applyFill="1"/>
    <xf numFmtId="2" fontId="9" fillId="4" borderId="0" xfId="0" applyNumberFormat="1" applyFont="1" applyFill="1"/>
    <xf numFmtId="2" fontId="10" fillId="4" borderId="0" xfId="0" applyNumberFormat="1" applyFont="1" applyFill="1"/>
    <xf numFmtId="0" fontId="0" fillId="2" borderId="15" xfId="0" applyFill="1" applyBorder="1"/>
    <xf numFmtId="167" fontId="0" fillId="2" borderId="15" xfId="0" applyNumberFormat="1" applyFill="1" applyBorder="1"/>
    <xf numFmtId="168" fontId="9" fillId="4" borderId="0" xfId="0" applyNumberFormat="1" applyFont="1" applyFill="1"/>
    <xf numFmtId="173" fontId="7" fillId="6" borderId="5" xfId="0" applyNumberFormat="1" applyFont="1" applyFill="1" applyBorder="1"/>
    <xf numFmtId="169" fontId="11" fillId="2" borderId="15" xfId="0" applyNumberFormat="1" applyFont="1" applyFill="1" applyBorder="1"/>
    <xf numFmtId="0" fontId="4" fillId="2" borderId="2" xfId="0" applyFont="1" applyFill="1" applyBorder="1"/>
    <xf numFmtId="0" fontId="4" fillId="2" borderId="4" xfId="0" applyFont="1" applyFill="1" applyBorder="1"/>
    <xf numFmtId="0" fontId="4" fillId="2" borderId="6" xfId="0" applyFont="1" applyFill="1" applyBorder="1"/>
    <xf numFmtId="0" fontId="12" fillId="7" borderId="0" xfId="0" applyFont="1" applyFill="1" applyAlignment="1">
      <alignment horizontal="right"/>
    </xf>
    <xf numFmtId="0" fontId="12" fillId="7" borderId="0" xfId="0" applyFont="1" applyFill="1"/>
    <xf numFmtId="0" fontId="4" fillId="7" borderId="3" xfId="0" applyFont="1" applyFill="1" applyBorder="1"/>
    <xf numFmtId="0" fontId="4" fillId="7" borderId="5" xfId="0" applyFont="1" applyFill="1" applyBorder="1"/>
    <xf numFmtId="0" fontId="4" fillId="7" borderId="7" xfId="0" applyFont="1" applyFill="1" applyBorder="1"/>
    <xf numFmtId="0" fontId="13" fillId="3" borderId="0" xfId="0" applyFont="1" applyFill="1"/>
    <xf numFmtId="0" fontId="4" fillId="2" borderId="1" xfId="0" applyFont="1" applyFill="1" applyBorder="1" applyAlignment="1">
      <alignment horizontal="right"/>
    </xf>
    <xf numFmtId="0" fontId="0" fillId="3" borderId="16" xfId="0" applyFill="1" applyBorder="1"/>
    <xf numFmtId="0" fontId="0" fillId="3" borderId="17" xfId="0" applyFill="1" applyBorder="1"/>
    <xf numFmtId="0" fontId="0" fillId="3" borderId="1" xfId="0" applyFill="1" applyBorder="1"/>
    <xf numFmtId="8" fontId="0" fillId="2" borderId="0" xfId="0" applyNumberFormat="1" applyFill="1"/>
    <xf numFmtId="172" fontId="0" fillId="2" borderId="0" xfId="0" applyNumberFormat="1" applyFill="1"/>
    <xf numFmtId="2" fontId="11" fillId="2" borderId="0" xfId="0" applyNumberFormat="1" applyFont="1" applyFill="1" applyBorder="1"/>
    <xf numFmtId="2" fontId="11" fillId="2" borderId="14" xfId="0" applyNumberFormat="1" applyFont="1" applyFill="1" applyBorder="1"/>
    <xf numFmtId="2" fontId="11" fillId="2" borderId="15" xfId="0" applyNumberFormat="1" applyFont="1" applyFill="1" applyBorder="1"/>
    <xf numFmtId="168" fontId="14" fillId="4" borderId="0" xfId="0" applyNumberFormat="1" applyFont="1" applyFill="1"/>
    <xf numFmtId="169" fontId="14" fillId="4" borderId="0" xfId="0" applyNumberFormat="1" applyFont="1" applyFill="1"/>
    <xf numFmtId="0" fontId="11" fillId="2" borderId="15" xfId="0" applyFont="1" applyFill="1" applyBorder="1"/>
    <xf numFmtId="0" fontId="11" fillId="4" borderId="0" xfId="0" applyFont="1" applyFill="1"/>
    <xf numFmtId="169" fontId="4" fillId="4" borderId="0" xfId="0" applyNumberFormat="1" applyFont="1" applyFill="1"/>
    <xf numFmtId="169" fontId="15" fillId="4" borderId="0" xfId="0" applyNumberFormat="1" applyFont="1" applyFill="1"/>
    <xf numFmtId="169" fontId="11" fillId="4" borderId="0" xfId="0" applyNumberFormat="1" applyFont="1" applyFill="1"/>
    <xf numFmtId="166" fontId="16" fillId="4" borderId="0" xfId="0" applyNumberFormat="1" applyFont="1" applyFill="1"/>
    <xf numFmtId="166" fontId="17" fillId="4" borderId="0" xfId="0" applyNumberFormat="1" applyFont="1" applyFill="1"/>
    <xf numFmtId="0" fontId="4" fillId="2" borderId="12" xfId="0" applyFont="1" applyFill="1" applyBorder="1"/>
    <xf numFmtId="0" fontId="2" fillId="3" borderId="0" xfId="0" applyFont="1" applyFill="1"/>
    <xf numFmtId="0" fontId="4" fillId="2" borderId="0" xfId="0" applyFont="1" applyFill="1" applyAlignment="1">
      <alignment horizontal="lef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4" fillId="3" borderId="0" xfId="0" applyFont="1" applyFill="1" applyBorder="1"/>
    <xf numFmtId="9" fontId="4" fillId="5" borderId="10" xfId="0" applyNumberFormat="1" applyFont="1" applyFill="1" applyBorder="1"/>
    <xf numFmtId="167" fontId="9" fillId="4" borderId="0" xfId="0" applyNumberFormat="1" applyFont="1" applyFill="1"/>
    <xf numFmtId="3" fontId="0" fillId="2" borderId="0" xfId="0" applyNumberFormat="1" applyFill="1"/>
    <xf numFmtId="0" fontId="0" fillId="3" borderId="18" xfId="0" applyFill="1" applyBorder="1"/>
    <xf numFmtId="0" fontId="4" fillId="9" borderId="0" xfId="0" applyFont="1" applyFill="1" applyBorder="1"/>
    <xf numFmtId="0" fontId="4" fillId="9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[1]Options!$C$83</c:f>
              <c:strCache>
                <c:ptCount val="1"/>
                <c:pt idx="0">
                  <c:v>Прибыль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[1]Options!$B$84:$B$109</c:f>
              <c:numCache>
                <c:formatCode>General</c:formatCode>
                <c:ptCount val="2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</c:numCache>
            </c:numRef>
          </c:cat>
          <c:val>
            <c:numRef>
              <c:f>[1]Options!$C$84:$C$109</c:f>
              <c:numCache>
                <c:formatCode>General</c:formatCode>
                <c:ptCount val="26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-2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4-43F1-AE81-0647F3B79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46088"/>
        <c:axId val="555741824"/>
      </c:lineChart>
      <c:catAx>
        <c:axId val="55574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1824"/>
        <c:crosses val="autoZero"/>
        <c:auto val="1"/>
        <c:lblAlgn val="ctr"/>
        <c:lblOffset val="100"/>
        <c:tickLblSkip val="5"/>
        <c:noMultiLvlLbl val="0"/>
      </c:catAx>
      <c:valAx>
        <c:axId val="55574182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[1]Options!$G$83</c:f>
              <c:strCache>
                <c:ptCount val="1"/>
                <c:pt idx="0">
                  <c:v>Прибыль 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[1]Options!$F$84:$F$109</c:f>
              <c:numCache>
                <c:formatCode>General</c:formatCode>
                <c:ptCount val="2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</c:numCache>
            </c:numRef>
          </c:cat>
          <c:val>
            <c:numRef>
              <c:f>[1]Options!$G$84:$G$109</c:f>
              <c:numCache>
                <c:formatCode>General</c:formatCode>
                <c:ptCount val="26"/>
                <c:pt idx="0">
                  <c:v>-22</c:v>
                </c:pt>
                <c:pt idx="1">
                  <c:v>-20</c:v>
                </c:pt>
                <c:pt idx="2">
                  <c:v>-18</c:v>
                </c:pt>
                <c:pt idx="3">
                  <c:v>-16</c:v>
                </c:pt>
                <c:pt idx="4">
                  <c:v>-14</c:v>
                </c:pt>
                <c:pt idx="5">
                  <c:v>-12</c:v>
                </c:pt>
                <c:pt idx="6">
                  <c:v>-10</c:v>
                </c:pt>
                <c:pt idx="7">
                  <c:v>-8</c:v>
                </c:pt>
                <c:pt idx="8">
                  <c:v>-6</c:v>
                </c:pt>
                <c:pt idx="9">
                  <c:v>-4</c:v>
                </c:pt>
                <c:pt idx="10">
                  <c:v>-2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9-4669-8747-06B71EF46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46088"/>
        <c:axId val="555741824"/>
      </c:lineChart>
      <c:catAx>
        <c:axId val="55574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1824"/>
        <c:crosses val="autoZero"/>
        <c:auto val="1"/>
        <c:lblAlgn val="ctr"/>
        <c:lblOffset val="100"/>
        <c:tickLblSkip val="5"/>
        <c:noMultiLvlLbl val="0"/>
      </c:catAx>
      <c:valAx>
        <c:axId val="55574182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[1]Options!$C$114</c:f>
              <c:strCache>
                <c:ptCount val="1"/>
                <c:pt idx="0">
                  <c:v>Прибыль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[1]Options!$B$115:$B$140</c:f>
              <c:numCache>
                <c:formatCode>General</c:formatCode>
                <c:ptCount val="2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</c:numCache>
            </c:numRef>
          </c:cat>
          <c:val>
            <c:numRef>
              <c:f>[1]Options!$C$115:$C$140</c:f>
              <c:numCache>
                <c:formatCode>General</c:formatCode>
                <c:ptCount val="26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-2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8</c:v>
                </c:pt>
                <c:pt idx="19">
                  <c:v>10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9-470A-BCB8-4D02106E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46088"/>
        <c:axId val="555741824"/>
      </c:lineChart>
      <c:catAx>
        <c:axId val="55574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1824"/>
        <c:crosses val="autoZero"/>
        <c:auto val="1"/>
        <c:lblAlgn val="ctr"/>
        <c:lblOffset val="100"/>
        <c:tickLblSkip val="5"/>
        <c:noMultiLvlLbl val="0"/>
      </c:catAx>
      <c:valAx>
        <c:axId val="55574182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[1]Options!$G$114</c:f>
              <c:strCache>
                <c:ptCount val="1"/>
                <c:pt idx="0">
                  <c:v>Прибыль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[1]Options!$F$115:$F$140</c:f>
              <c:numCache>
                <c:formatCode>General</c:formatCode>
                <c:ptCount val="2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</c:numCache>
            </c:numRef>
          </c:cat>
          <c:val>
            <c:numRef>
              <c:f>[1]Options!$G$115:$G$140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-2</c:v>
                </c:pt>
                <c:pt idx="16">
                  <c:v>-4</c:v>
                </c:pt>
                <c:pt idx="17">
                  <c:v>-6</c:v>
                </c:pt>
                <c:pt idx="18">
                  <c:v>-8</c:v>
                </c:pt>
                <c:pt idx="19">
                  <c:v>-10</c:v>
                </c:pt>
                <c:pt idx="20">
                  <c:v>-12</c:v>
                </c:pt>
                <c:pt idx="21">
                  <c:v>-14</c:v>
                </c:pt>
                <c:pt idx="22">
                  <c:v>-16</c:v>
                </c:pt>
                <c:pt idx="23">
                  <c:v>-18</c:v>
                </c:pt>
                <c:pt idx="24">
                  <c:v>-20</c:v>
                </c:pt>
                <c:pt idx="25">
                  <c:v>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3-4D40-9DE3-A3E9DE734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46088"/>
        <c:axId val="555741824"/>
      </c:lineChart>
      <c:catAx>
        <c:axId val="55574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1824"/>
        <c:crosses val="autoZero"/>
        <c:auto val="1"/>
        <c:lblAlgn val="ctr"/>
        <c:lblOffset val="100"/>
        <c:tickLblSkip val="5"/>
        <c:noMultiLvlLbl val="0"/>
      </c:catAx>
      <c:valAx>
        <c:axId val="5557418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Strategies!$C$54</c:f>
              <c:strCache>
                <c:ptCount val="1"/>
                <c:pt idx="0">
                  <c:v>Sell 2 170 Call @4.00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Strategies!$B$55:$B$75</c:f>
              <c:numCache>
                <c:formatCode>General</c:formatCode>
                <c:ptCount val="2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</c:numCache>
            </c:numRef>
          </c:cat>
          <c:val>
            <c:numRef>
              <c:f>Strategies!$C$55:$C$75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-2</c:v>
                </c:pt>
                <c:pt idx="16">
                  <c:v>-4</c:v>
                </c:pt>
                <c:pt idx="17">
                  <c:v>-6</c:v>
                </c:pt>
                <c:pt idx="18">
                  <c:v>-8</c:v>
                </c:pt>
                <c:pt idx="19">
                  <c:v>-10</c:v>
                </c:pt>
                <c:pt idx="20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5-4A60-9E74-34ED177CC6F6}"/>
            </c:ext>
          </c:extLst>
        </c:ser>
        <c:ser>
          <c:idx val="0"/>
          <c:order val="1"/>
          <c:tx>
            <c:strRef>
              <c:f>Strategies!$D$54</c:f>
              <c:strCache>
                <c:ptCount val="1"/>
                <c:pt idx="0">
                  <c:v>Buy 1 167.5 Call @ 5.10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Strategies!$B$55:$B$75</c:f>
              <c:numCache>
                <c:formatCode>General</c:formatCode>
                <c:ptCount val="2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</c:numCache>
            </c:numRef>
          </c:cat>
          <c:val>
            <c:numRef>
              <c:f>Strategies!$D$55:$D$75</c:f>
              <c:numCache>
                <c:formatCode>General</c:formatCode>
                <c:ptCount val="21"/>
                <c:pt idx="0">
                  <c:v>-5.0999999999999996</c:v>
                </c:pt>
                <c:pt idx="1">
                  <c:v>-5.0999999999999996</c:v>
                </c:pt>
                <c:pt idx="2">
                  <c:v>-5.0999999999999996</c:v>
                </c:pt>
                <c:pt idx="3">
                  <c:v>-5.0999999999999996</c:v>
                </c:pt>
                <c:pt idx="4">
                  <c:v>-5.0999999999999996</c:v>
                </c:pt>
                <c:pt idx="5">
                  <c:v>-5.0999999999999996</c:v>
                </c:pt>
                <c:pt idx="6">
                  <c:v>-5.0999999999999996</c:v>
                </c:pt>
                <c:pt idx="7">
                  <c:v>-5.0999999999999996</c:v>
                </c:pt>
                <c:pt idx="8">
                  <c:v>-4.5999999999999996</c:v>
                </c:pt>
                <c:pt idx="9">
                  <c:v>-3.5999999999999996</c:v>
                </c:pt>
                <c:pt idx="10">
                  <c:v>-2.5999999999999996</c:v>
                </c:pt>
                <c:pt idx="11">
                  <c:v>-1.5999999999999996</c:v>
                </c:pt>
                <c:pt idx="12">
                  <c:v>-0.59999999999999964</c:v>
                </c:pt>
                <c:pt idx="13">
                  <c:v>0.40000000000000036</c:v>
                </c:pt>
                <c:pt idx="14">
                  <c:v>1.4000000000000004</c:v>
                </c:pt>
                <c:pt idx="15">
                  <c:v>2.4000000000000004</c:v>
                </c:pt>
                <c:pt idx="16">
                  <c:v>3.4000000000000004</c:v>
                </c:pt>
                <c:pt idx="17">
                  <c:v>4.4000000000000004</c:v>
                </c:pt>
                <c:pt idx="18">
                  <c:v>5.4</c:v>
                </c:pt>
                <c:pt idx="19">
                  <c:v>6.4</c:v>
                </c:pt>
                <c:pt idx="20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17-48E7-BF02-615076C41EFB}"/>
            </c:ext>
          </c:extLst>
        </c:ser>
        <c:ser>
          <c:idx val="2"/>
          <c:order val="2"/>
          <c:tx>
            <c:strRef>
              <c:f>Strategies!$E$54</c:f>
              <c:strCache>
                <c:ptCount val="1"/>
                <c:pt idx="0">
                  <c:v>Buy 1 172.5 Call @2.66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Strategies!$B$55:$B$75</c:f>
              <c:numCache>
                <c:formatCode>General</c:formatCode>
                <c:ptCount val="2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</c:numCache>
            </c:numRef>
          </c:cat>
          <c:val>
            <c:numRef>
              <c:f>Strategies!$E$55:$E$75</c:f>
              <c:numCache>
                <c:formatCode>General</c:formatCode>
                <c:ptCount val="21"/>
                <c:pt idx="0">
                  <c:v>-2.66</c:v>
                </c:pt>
                <c:pt idx="1">
                  <c:v>-2.66</c:v>
                </c:pt>
                <c:pt idx="2">
                  <c:v>-2.66</c:v>
                </c:pt>
                <c:pt idx="3">
                  <c:v>-2.66</c:v>
                </c:pt>
                <c:pt idx="4">
                  <c:v>-2.66</c:v>
                </c:pt>
                <c:pt idx="5">
                  <c:v>-2.66</c:v>
                </c:pt>
                <c:pt idx="6">
                  <c:v>-2.66</c:v>
                </c:pt>
                <c:pt idx="7">
                  <c:v>-2.66</c:v>
                </c:pt>
                <c:pt idx="8">
                  <c:v>-2.66</c:v>
                </c:pt>
                <c:pt idx="9">
                  <c:v>-2.66</c:v>
                </c:pt>
                <c:pt idx="10">
                  <c:v>-2.66</c:v>
                </c:pt>
                <c:pt idx="11">
                  <c:v>-2.66</c:v>
                </c:pt>
                <c:pt idx="12">
                  <c:v>-2.66</c:v>
                </c:pt>
                <c:pt idx="13">
                  <c:v>-2.16</c:v>
                </c:pt>
                <c:pt idx="14">
                  <c:v>-1.1600000000000001</c:v>
                </c:pt>
                <c:pt idx="15">
                  <c:v>-0.16000000000000014</c:v>
                </c:pt>
                <c:pt idx="16">
                  <c:v>0.83999999999999986</c:v>
                </c:pt>
                <c:pt idx="17">
                  <c:v>1.8399999999999999</c:v>
                </c:pt>
                <c:pt idx="18">
                  <c:v>2.84</c:v>
                </c:pt>
                <c:pt idx="19">
                  <c:v>3.84</c:v>
                </c:pt>
                <c:pt idx="20">
                  <c:v>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17-48E7-BF02-615076C4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46088"/>
        <c:axId val="555741824"/>
      </c:lineChart>
      <c:catAx>
        <c:axId val="55574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1824"/>
        <c:crosses val="autoZero"/>
        <c:auto val="1"/>
        <c:lblAlgn val="ctr"/>
        <c:lblOffset val="100"/>
        <c:tickLblSkip val="5"/>
        <c:noMultiLvlLbl val="0"/>
      </c:catAx>
      <c:valAx>
        <c:axId val="5557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Strategies!$F$54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Strategies!$B$55:$B$75</c:f>
              <c:numCache>
                <c:formatCode>General</c:formatCode>
                <c:ptCount val="2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</c:numCache>
            </c:numRef>
          </c:cat>
          <c:val>
            <c:numRef>
              <c:f>Strategies!$F$55:$F$75</c:f>
              <c:numCache>
                <c:formatCode>General</c:formatCode>
                <c:ptCount val="21"/>
                <c:pt idx="0">
                  <c:v>0.24000000000000021</c:v>
                </c:pt>
                <c:pt idx="1">
                  <c:v>0.24000000000000021</c:v>
                </c:pt>
                <c:pt idx="2">
                  <c:v>0.24000000000000021</c:v>
                </c:pt>
                <c:pt idx="3">
                  <c:v>0.24000000000000021</c:v>
                </c:pt>
                <c:pt idx="4">
                  <c:v>0.24000000000000021</c:v>
                </c:pt>
                <c:pt idx="5">
                  <c:v>0.24000000000000021</c:v>
                </c:pt>
                <c:pt idx="6">
                  <c:v>0.24000000000000021</c:v>
                </c:pt>
                <c:pt idx="7">
                  <c:v>0.24000000000000021</c:v>
                </c:pt>
                <c:pt idx="8">
                  <c:v>0.74000000000000021</c:v>
                </c:pt>
                <c:pt idx="9">
                  <c:v>1.7400000000000002</c:v>
                </c:pt>
                <c:pt idx="10">
                  <c:v>2.74</c:v>
                </c:pt>
                <c:pt idx="11">
                  <c:v>1.7400000000000002</c:v>
                </c:pt>
                <c:pt idx="12">
                  <c:v>0.74000000000000021</c:v>
                </c:pt>
                <c:pt idx="13">
                  <c:v>0.24000000000000021</c:v>
                </c:pt>
                <c:pt idx="14">
                  <c:v>0.24000000000000021</c:v>
                </c:pt>
                <c:pt idx="15">
                  <c:v>0.24000000000000021</c:v>
                </c:pt>
                <c:pt idx="16">
                  <c:v>0.24000000000000021</c:v>
                </c:pt>
                <c:pt idx="17">
                  <c:v>0.24000000000000021</c:v>
                </c:pt>
                <c:pt idx="18">
                  <c:v>0.24000000000000021</c:v>
                </c:pt>
                <c:pt idx="19">
                  <c:v>0.24000000000000021</c:v>
                </c:pt>
                <c:pt idx="20">
                  <c:v>0.24000000000000021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5-4A60-9E74-34ED177CC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46088"/>
        <c:axId val="555741824"/>
      </c:lineChart>
      <c:catAx>
        <c:axId val="5557460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1824"/>
        <c:crosses val="autoZero"/>
        <c:auto val="1"/>
        <c:lblAlgn val="ctr"/>
        <c:lblOffset val="100"/>
        <c:tickLblSkip val="5"/>
        <c:noMultiLvlLbl val="0"/>
      </c:catAx>
      <c:valAx>
        <c:axId val="5557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Strategies!$C$87</c:f>
              <c:strCache>
                <c:ptCount val="1"/>
                <c:pt idx="0">
                  <c:v>Buy 1 167.5 Call @ 5.10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Strategies!$B$88:$B$108</c:f>
              <c:numCache>
                <c:formatCode>General</c:formatCode>
                <c:ptCount val="2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</c:numCache>
            </c:numRef>
          </c:cat>
          <c:val>
            <c:numRef>
              <c:f>Strategies!$C$88:$C$108</c:f>
              <c:numCache>
                <c:formatCode>General</c:formatCode>
                <c:ptCount val="21"/>
                <c:pt idx="0">
                  <c:v>-5.0999999999999996</c:v>
                </c:pt>
                <c:pt idx="1">
                  <c:v>-5.0999999999999996</c:v>
                </c:pt>
                <c:pt idx="2">
                  <c:v>-5.0999999999999996</c:v>
                </c:pt>
                <c:pt idx="3">
                  <c:v>-5.0999999999999996</c:v>
                </c:pt>
                <c:pt idx="4">
                  <c:v>-5.0999999999999996</c:v>
                </c:pt>
                <c:pt idx="5">
                  <c:v>-5.0999999999999996</c:v>
                </c:pt>
                <c:pt idx="6">
                  <c:v>-5.0999999999999996</c:v>
                </c:pt>
                <c:pt idx="7">
                  <c:v>-5.0999999999999996</c:v>
                </c:pt>
                <c:pt idx="8">
                  <c:v>-4.5999999999999996</c:v>
                </c:pt>
                <c:pt idx="9">
                  <c:v>-3.5999999999999996</c:v>
                </c:pt>
                <c:pt idx="10">
                  <c:v>-2.5999999999999996</c:v>
                </c:pt>
                <c:pt idx="11">
                  <c:v>-1.5999999999999996</c:v>
                </c:pt>
                <c:pt idx="12">
                  <c:v>-0.59999999999999964</c:v>
                </c:pt>
                <c:pt idx="13">
                  <c:v>0.40000000000000036</c:v>
                </c:pt>
                <c:pt idx="14">
                  <c:v>1.4000000000000004</c:v>
                </c:pt>
                <c:pt idx="15">
                  <c:v>2.4000000000000004</c:v>
                </c:pt>
                <c:pt idx="16">
                  <c:v>3.4000000000000004</c:v>
                </c:pt>
                <c:pt idx="17">
                  <c:v>4.4000000000000004</c:v>
                </c:pt>
                <c:pt idx="18">
                  <c:v>5.4</c:v>
                </c:pt>
                <c:pt idx="19">
                  <c:v>6.4</c:v>
                </c:pt>
                <c:pt idx="20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5-4A60-9E74-34ED177CC6F6}"/>
            </c:ext>
          </c:extLst>
        </c:ser>
        <c:ser>
          <c:idx val="0"/>
          <c:order val="1"/>
          <c:tx>
            <c:strRef>
              <c:f>Strategies!$D$87</c:f>
              <c:strCache>
                <c:ptCount val="1"/>
                <c:pt idx="0">
                  <c:v>Buy 1 172.5 Put @4.30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Strategies!$B$88:$B$108</c:f>
              <c:numCache>
                <c:formatCode>General</c:formatCode>
                <c:ptCount val="2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</c:numCache>
            </c:numRef>
          </c:cat>
          <c:val>
            <c:numRef>
              <c:f>Strategies!$D$88:$D$108</c:f>
              <c:numCache>
                <c:formatCode>General</c:formatCode>
                <c:ptCount val="21"/>
                <c:pt idx="0">
                  <c:v>8.1999999999999993</c:v>
                </c:pt>
                <c:pt idx="1">
                  <c:v>7.2</c:v>
                </c:pt>
                <c:pt idx="2">
                  <c:v>6.2</c:v>
                </c:pt>
                <c:pt idx="3">
                  <c:v>5.2</c:v>
                </c:pt>
                <c:pt idx="4">
                  <c:v>4.2</c:v>
                </c:pt>
                <c:pt idx="5">
                  <c:v>3.2</c:v>
                </c:pt>
                <c:pt idx="6">
                  <c:v>2.2000000000000002</c:v>
                </c:pt>
                <c:pt idx="7">
                  <c:v>1.2000000000000002</c:v>
                </c:pt>
                <c:pt idx="8">
                  <c:v>0.20000000000000018</c:v>
                </c:pt>
                <c:pt idx="9">
                  <c:v>-0.79999999999999982</c:v>
                </c:pt>
                <c:pt idx="10">
                  <c:v>-1.7999999999999998</c:v>
                </c:pt>
                <c:pt idx="11">
                  <c:v>-2.8</c:v>
                </c:pt>
                <c:pt idx="12">
                  <c:v>-3.8</c:v>
                </c:pt>
                <c:pt idx="13">
                  <c:v>-4.3</c:v>
                </c:pt>
                <c:pt idx="14">
                  <c:v>-4.3</c:v>
                </c:pt>
                <c:pt idx="15">
                  <c:v>-4.3</c:v>
                </c:pt>
                <c:pt idx="16">
                  <c:v>-4.3</c:v>
                </c:pt>
                <c:pt idx="17">
                  <c:v>-4.3</c:v>
                </c:pt>
                <c:pt idx="18">
                  <c:v>-4.3</c:v>
                </c:pt>
                <c:pt idx="19">
                  <c:v>-4.3</c:v>
                </c:pt>
                <c:pt idx="20">
                  <c:v>-4.3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2-4F74-B866-D63F82FB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46088"/>
        <c:axId val="555741824"/>
      </c:lineChart>
      <c:catAx>
        <c:axId val="55574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1824"/>
        <c:crosses val="autoZero"/>
        <c:auto val="1"/>
        <c:lblAlgn val="ctr"/>
        <c:lblOffset val="100"/>
        <c:tickLblSkip val="5"/>
        <c:noMultiLvlLbl val="0"/>
      </c:catAx>
      <c:valAx>
        <c:axId val="5557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Strategies!$E$87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Strategies!$B$88:$B$108</c:f>
              <c:numCache>
                <c:formatCode>General</c:formatCode>
                <c:ptCount val="2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</c:numCache>
            </c:numRef>
          </c:cat>
          <c:val>
            <c:numRef>
              <c:f>Strategies!$E$88:$E$108</c:f>
              <c:numCache>
                <c:formatCode>General</c:formatCode>
                <c:ptCount val="21"/>
                <c:pt idx="0">
                  <c:v>3.0999999999999996</c:v>
                </c:pt>
                <c:pt idx="1">
                  <c:v>2.1000000000000005</c:v>
                </c:pt>
                <c:pt idx="2">
                  <c:v>1.1000000000000005</c:v>
                </c:pt>
                <c:pt idx="3">
                  <c:v>0.10000000000000053</c:v>
                </c:pt>
                <c:pt idx="4">
                  <c:v>-0.89999999999999947</c:v>
                </c:pt>
                <c:pt idx="5">
                  <c:v>-1.8999999999999995</c:v>
                </c:pt>
                <c:pt idx="6">
                  <c:v>-2.8999999999999995</c:v>
                </c:pt>
                <c:pt idx="7">
                  <c:v>-3.8999999999999995</c:v>
                </c:pt>
                <c:pt idx="8">
                  <c:v>-4.3999999999999995</c:v>
                </c:pt>
                <c:pt idx="9">
                  <c:v>-4.3999999999999995</c:v>
                </c:pt>
                <c:pt idx="10">
                  <c:v>-4.3999999999999995</c:v>
                </c:pt>
                <c:pt idx="11">
                  <c:v>-4.3999999999999995</c:v>
                </c:pt>
                <c:pt idx="12">
                  <c:v>-4.3999999999999995</c:v>
                </c:pt>
                <c:pt idx="13">
                  <c:v>-3.8999999999999995</c:v>
                </c:pt>
                <c:pt idx="14">
                  <c:v>-2.8999999999999995</c:v>
                </c:pt>
                <c:pt idx="15">
                  <c:v>-1.8999999999999995</c:v>
                </c:pt>
                <c:pt idx="16">
                  <c:v>-0.89999999999999947</c:v>
                </c:pt>
                <c:pt idx="17">
                  <c:v>0.10000000000000053</c:v>
                </c:pt>
                <c:pt idx="18">
                  <c:v>1.1000000000000005</c:v>
                </c:pt>
                <c:pt idx="19">
                  <c:v>2.1000000000000005</c:v>
                </c:pt>
                <c:pt idx="20">
                  <c:v>3.1000000000000005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2-42A7-81F1-F52163724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70184"/>
        <c:axId val="463670840"/>
      </c:lineChart>
      <c:catAx>
        <c:axId val="46367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70840"/>
        <c:crosses val="autoZero"/>
        <c:auto val="1"/>
        <c:lblAlgn val="ctr"/>
        <c:lblOffset val="100"/>
        <c:noMultiLvlLbl val="0"/>
      </c:catAx>
      <c:valAx>
        <c:axId val="46367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7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4</xdr:row>
      <xdr:rowOff>123825</xdr:rowOff>
    </xdr:from>
    <xdr:to>
      <xdr:col>10</xdr:col>
      <xdr:colOff>257175</xdr:colOff>
      <xdr:row>7</xdr:row>
      <xdr:rowOff>85725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09C8995-F757-4884-9F33-9FE1A9CB3217}"/>
            </a:ext>
          </a:extLst>
        </xdr:cNvPr>
        <xdr:cNvSpPr/>
      </xdr:nvSpPr>
      <xdr:spPr>
        <a:xfrm>
          <a:off x="6391275" y="952500"/>
          <a:ext cx="514350" cy="5334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1000125</xdr:colOff>
      <xdr:row>4</xdr:row>
      <xdr:rowOff>95250</xdr:rowOff>
    </xdr:from>
    <xdr:to>
      <xdr:col>5</xdr:col>
      <xdr:colOff>114300</xdr:colOff>
      <xdr:row>7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74CCF4C-5F8C-479B-B65F-4FC2D2D59636}"/>
            </a:ext>
          </a:extLst>
        </xdr:cNvPr>
        <xdr:cNvSpPr/>
      </xdr:nvSpPr>
      <xdr:spPr>
        <a:xfrm>
          <a:off x="3181350" y="923925"/>
          <a:ext cx="838200" cy="5524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57150</xdr:colOff>
      <xdr:row>4</xdr:row>
      <xdr:rowOff>0</xdr:rowOff>
    </xdr:from>
    <xdr:to>
      <xdr:col>8</xdr:col>
      <xdr:colOff>323850</xdr:colOff>
      <xdr:row>7</xdr:row>
      <xdr:rowOff>133350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8589237-A7F6-47C8-97BA-5145A7AD62DA}"/>
            </a:ext>
          </a:extLst>
        </xdr:cNvPr>
        <xdr:cNvSpPr/>
      </xdr:nvSpPr>
      <xdr:spPr>
        <a:xfrm>
          <a:off x="4267200" y="828675"/>
          <a:ext cx="1485900" cy="70485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476250</xdr:colOff>
      <xdr:row>3</xdr:row>
      <xdr:rowOff>180975</xdr:rowOff>
    </xdr:from>
    <xdr:to>
      <xdr:col>11</xdr:col>
      <xdr:colOff>532373</xdr:colOff>
      <xdr:row>7</xdr:row>
      <xdr:rowOff>149175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31ED2613-FDFB-4E4F-94E0-93777C3A8678}"/>
                </a:ext>
              </a:extLst>
            </xdr:cNvPr>
            <xdr:cNvSpPr/>
          </xdr:nvSpPr>
          <xdr:spPr>
            <a:xfrm>
              <a:off x="476250" y="819150"/>
              <a:ext cx="7618973" cy="73020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4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4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40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40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4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4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40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40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US" sz="4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40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40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400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40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4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4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4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sSup>
                      <m:sSupPr>
                        <m:ctrlPr>
                          <a:rPr lang="en-US" sz="4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40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n-US" sz="40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4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𝑟𝑇</m:t>
                        </m:r>
                      </m:sup>
                    </m:sSup>
                    <m:r>
                      <a:rPr lang="en-US" sz="40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US" sz="4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40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40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400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40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31ED2613-FDFB-4E4F-94E0-93777C3A8678}"/>
                </a:ext>
              </a:extLst>
            </xdr:cNvPr>
            <xdr:cNvSpPr/>
          </xdr:nvSpPr>
          <xdr:spPr>
            <a:xfrm>
              <a:off x="476250" y="819150"/>
              <a:ext cx="7618973" cy="73020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40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𝐶_0=𝑃_0 𝑁(𝑑_1 )−𝑆_</a:t>
              </a:r>
              <a:r>
                <a:rPr lang="en-US" sz="4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𝑡 </a:t>
              </a:r>
              <a:r>
                <a:rPr lang="en-US" sz="40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ⅇ^(−𝑟𝑇) 𝑁(𝑑_2 )</a:t>
              </a:r>
              <a:endParaRPr lang="en-US" sz="40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0</xdr:col>
      <xdr:colOff>609599</xdr:colOff>
      <xdr:row>22</xdr:row>
      <xdr:rowOff>73148</xdr:rowOff>
    </xdr:from>
    <xdr:to>
      <xdr:col>7</xdr:col>
      <xdr:colOff>447674</xdr:colOff>
      <xdr:row>30</xdr:row>
      <xdr:rowOff>127529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9FBC342E-5418-4748-8427-FFE8CAC8859E}"/>
            </a:ext>
          </a:extLst>
        </xdr:cNvPr>
        <xdr:cNvGrpSpPr/>
      </xdr:nvGrpSpPr>
      <xdr:grpSpPr>
        <a:xfrm>
          <a:off x="609599" y="4416548"/>
          <a:ext cx="5041446" cy="1578381"/>
          <a:chOff x="686743" y="4227529"/>
          <a:chExt cx="4657725" cy="1578381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1" name="Rectangle 10">
                <a:extLst>
                  <a:ext uri="{FF2B5EF4-FFF2-40B4-BE49-F238E27FC236}">
                    <a16:creationId xmlns:a16="http://schemas.microsoft.com/office/drawing/2014/main" id="{322503A1-886D-4112-B095-E6DA19A7FE72}"/>
                  </a:ext>
                </a:extLst>
              </xdr:cNvPr>
              <xdr:cNvSpPr/>
            </xdr:nvSpPr>
            <xdr:spPr>
              <a:xfrm>
                <a:off x="686743" y="4227529"/>
                <a:ext cx="4657725" cy="1578381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</xdr:spPr>
            <xdr:txBody>
              <a:bodyPr wrap="square">
                <a:spAutoFit/>
              </a:bodyPr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f>
                        <m:fPr>
                          <m:ctrlPr>
                            <a:rPr lang="en-US" sz="32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32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3200" i="1">
                                  <a:latin typeface="Cambria Math" panose="02040503050406030204" pitchFamily="18" charset="0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en-US" sz="3200" i="0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sz="3200" i="0">
                              <a:latin typeface="Cambria Math" panose="02040503050406030204" pitchFamily="18" charset="0"/>
                            </a:rPr>
                            <m:t>=</m:t>
                          </m:r>
                          <m:func>
                            <m:funcPr>
                              <m:ctrlPr>
                                <a:rPr lang="en-US" sz="3200" i="1">
                                  <a:latin typeface="Cambria Math" panose="02040503050406030204" pitchFamily="18" charset="0"/>
                                </a:rPr>
                              </m:ctrlPr>
                            </m:funcPr>
                            <m:fName>
                              <m:r>
                                <m:rPr>
                                  <m:sty m:val="p"/>
                                </m:rPr>
                                <a:rPr lang="en-US" sz="3200" i="0">
                                  <a:latin typeface="Cambria Math" panose="02040503050406030204" pitchFamily="18" charset="0"/>
                                </a:rPr>
                                <m:t>ln</m:t>
                              </m:r>
                            </m:fName>
                            <m:e>
                              <m:d>
                                <m:dPr>
                                  <m:ctrlPr>
                                    <a:rPr lang="en-US" sz="320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US" sz="32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US" sz="320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US" sz="3200" i="1">
                                              <a:latin typeface="Cambria Math" panose="02040503050406030204" pitchFamily="18" charset="0"/>
                                            </a:rPr>
                                            <m:t>𝑃</m:t>
                                          </m:r>
                                        </m:e>
                                        <m:sub>
                                          <m:r>
                                            <a:rPr lang="en-US" sz="3200" i="0">
                                              <a:latin typeface="Cambria Math" panose="02040503050406030204" pitchFamily="18" charset="0"/>
                                            </a:rPr>
                                            <m:t>0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sSub>
                                        <m:sSubPr>
                                          <m:ctrlPr>
                                            <a:rPr lang="en-US" sz="320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US" sz="3200" i="1">
                                              <a:latin typeface="Cambria Math" panose="02040503050406030204" pitchFamily="18" charset="0"/>
                                            </a:rPr>
                                            <m:t>𝑠</m:t>
                                          </m:r>
                                        </m:e>
                                        <m:sub>
                                          <m:r>
                                            <a:rPr lang="en-US" sz="3200" i="0">
                                              <a:latin typeface="Cambria Math" panose="02040503050406030204" pitchFamily="18" charset="0"/>
                                            </a:rPr>
                                            <m:t>0</m:t>
                                          </m:r>
                                        </m:sub>
                                      </m:sSub>
                                    </m:den>
                                  </m:f>
                                </m:e>
                              </m:d>
                            </m:e>
                          </m:func>
                          <m:r>
                            <a:rPr lang="en-US" sz="3200" i="0">
                              <a:latin typeface="Cambria Math" panose="02040503050406030204" pitchFamily="18" charset="0"/>
                            </a:rPr>
                            <m:t>+</m:t>
                          </m:r>
                          <m:d>
                            <m:dPr>
                              <m:ctrlPr>
                                <a:rPr lang="en-US" sz="32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3200" i="1">
                                  <a:latin typeface="Cambria Math" panose="02040503050406030204" pitchFamily="18" charset="0"/>
                                </a:rPr>
                                <m:t>𝑟</m:t>
                              </m:r>
                              <m:r>
                                <a:rPr lang="en-US" sz="3200" i="0">
                                  <a:latin typeface="Cambria Math" panose="02040503050406030204" pitchFamily="18" charset="0"/>
                                </a:rPr>
                                <m:t>+</m:t>
                              </m:r>
                              <m:f>
                                <m:fPr>
                                  <m:ctrlPr>
                                    <a:rPr lang="en-US" sz="320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sSup>
                                    <m:sSupPr>
                                      <m:ctrlPr>
                                        <a:rPr lang="en-US" sz="32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pPr>
                                    <m:e>
                                      <m:r>
                                        <a:rPr lang="en-US" sz="3200" i="1">
                                          <a:latin typeface="Cambria Math" panose="02040503050406030204" pitchFamily="18" charset="0"/>
                                        </a:rPr>
                                        <m:t>𝜎</m:t>
                                      </m:r>
                                    </m:e>
                                    <m:sup>
                                      <m:r>
                                        <a:rPr lang="en-US" sz="3200" i="0">
                                          <a:latin typeface="Cambria Math" panose="02040503050406030204" pitchFamily="18" charset="0"/>
                                        </a:rPr>
                                        <m:t>2</m:t>
                                      </m:r>
                                    </m:sup>
                                  </m:sSup>
                                </m:num>
                                <m:den>
                                  <m:r>
                                    <a:rPr lang="en-US" sz="3200" i="0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den>
                              </m:f>
                            </m:e>
                          </m:d>
                          <m:r>
                            <a:rPr lang="en-US" sz="3200" i="1">
                              <a:latin typeface="Cambria Math" panose="02040503050406030204" pitchFamily="18" charset="0"/>
                            </a:rPr>
                            <m:t>𝑇</m:t>
                          </m:r>
                        </m:num>
                        <m:den>
                          <m:r>
                            <a:rPr lang="en-US" sz="3200" i="1">
                              <a:latin typeface="Cambria Math" panose="02040503050406030204" pitchFamily="18" charset="0"/>
                            </a:rPr>
                            <m:t>𝜎</m:t>
                          </m:r>
                          <m:rad>
                            <m:radPr>
                              <m:degHide m:val="on"/>
                              <m:ctrlPr>
                                <a:rPr lang="en-US" sz="3200" i="1"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en-US" sz="3200" i="1">
                                  <a:latin typeface="Cambria Math" panose="02040503050406030204" pitchFamily="18" charset="0"/>
                                </a:rPr>
                                <m:t>𝑇</m:t>
                              </m:r>
                            </m:e>
                          </m:rad>
                        </m:den>
                      </m:f>
                    </m:oMath>
                  </m:oMathPara>
                </a14:m>
                <a:endParaRPr lang="en-US" sz="3200"/>
              </a:p>
            </xdr:txBody>
          </xdr:sp>
        </mc:Choice>
        <mc:Fallback xmlns="">
          <xdr:sp macro="" textlink="">
            <xdr:nvSpPr>
              <xdr:cNvPr id="11" name="Rectangle 10">
                <a:extLst>
                  <a:ext uri="{FF2B5EF4-FFF2-40B4-BE49-F238E27FC236}">
                    <a16:creationId xmlns:a16="http://schemas.microsoft.com/office/drawing/2014/main" id="{322503A1-886D-4112-B095-E6DA19A7FE72}"/>
                  </a:ext>
                </a:extLst>
              </xdr:cNvPr>
              <xdr:cNvSpPr/>
            </xdr:nvSpPr>
            <xdr:spPr>
              <a:xfrm>
                <a:off x="686743" y="4227529"/>
                <a:ext cx="4657725" cy="1578381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</xdr:spPr>
            <xdr:txBody>
              <a:bodyPr wrap="square">
                <a:spAutoFit/>
              </a:bodyPr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3200" i="0">
                    <a:latin typeface="Cambria Math" panose="02040503050406030204" pitchFamily="18" charset="0"/>
                  </a:rPr>
                  <a:t>(𝑑_1=ln⁡(𝑃_0/𝑠_0 )+(𝑟+𝜎^2/2)𝑇)/(𝜎√𝑇)</a:t>
                </a:r>
                <a:endParaRPr lang="en-US" sz="3200"/>
              </a:p>
            </xdr:txBody>
          </xdr:sp>
        </mc:Fallback>
      </mc:AlternateContent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30AFA626-91A5-453E-95F1-5FE0A3713125}"/>
              </a:ext>
            </a:extLst>
          </xdr:cNvPr>
          <xdr:cNvSpPr/>
        </xdr:nvSpPr>
        <xdr:spPr>
          <a:xfrm>
            <a:off x="784927" y="5154627"/>
            <a:ext cx="1022451" cy="598473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9</xdr:col>
      <xdr:colOff>263</xdr:colOff>
      <xdr:row>22</xdr:row>
      <xdr:rowOff>73148</xdr:rowOff>
    </xdr:from>
    <xdr:to>
      <xdr:col>16</xdr:col>
      <xdr:colOff>371474</xdr:colOff>
      <xdr:row>30</xdr:row>
      <xdr:rowOff>127529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750EF3C6-DCED-42BF-B595-9F0904844C35}"/>
            </a:ext>
          </a:extLst>
        </xdr:cNvPr>
        <xdr:cNvGrpSpPr/>
      </xdr:nvGrpSpPr>
      <xdr:grpSpPr>
        <a:xfrm>
          <a:off x="6422834" y="4416548"/>
          <a:ext cx="4638411" cy="1578381"/>
          <a:chOff x="705794" y="4294204"/>
          <a:chExt cx="4448028" cy="1578381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" name="Rectangle 8">
                <a:extLst>
                  <a:ext uri="{FF2B5EF4-FFF2-40B4-BE49-F238E27FC236}">
                    <a16:creationId xmlns:a16="http://schemas.microsoft.com/office/drawing/2014/main" id="{8CEBBE68-BFA1-4CBC-8FCB-3BB26759D40C}"/>
                  </a:ext>
                </a:extLst>
              </xdr:cNvPr>
              <xdr:cNvSpPr/>
            </xdr:nvSpPr>
            <xdr:spPr>
              <a:xfrm>
                <a:off x="705794" y="4294204"/>
                <a:ext cx="4448028" cy="1578381"/>
              </a:xfrm>
              <a:prstGeom prst="rect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txBody>
              <a:bodyPr wrap="square">
                <a:spAutoFit/>
              </a:bodyPr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f>
                        <m:fPr>
                          <m:ctrlPr>
                            <a:rPr lang="en-US" sz="32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32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3200" i="1">
                                  <a:latin typeface="Cambria Math" panose="02040503050406030204" pitchFamily="18" charset="0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en-US" sz="3200" b="0" i="0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  <m:r>
                            <a:rPr lang="en-US" sz="3200" i="0">
                              <a:latin typeface="Cambria Math" panose="02040503050406030204" pitchFamily="18" charset="0"/>
                            </a:rPr>
                            <m:t>=</m:t>
                          </m:r>
                          <m:func>
                            <m:funcPr>
                              <m:ctrlPr>
                                <a:rPr lang="en-US" sz="3200" i="1">
                                  <a:latin typeface="Cambria Math" panose="02040503050406030204" pitchFamily="18" charset="0"/>
                                </a:rPr>
                              </m:ctrlPr>
                            </m:funcPr>
                            <m:fName>
                              <m:r>
                                <m:rPr>
                                  <m:sty m:val="p"/>
                                </m:rPr>
                                <a:rPr lang="en-US" sz="3200" i="0">
                                  <a:latin typeface="Cambria Math" panose="02040503050406030204" pitchFamily="18" charset="0"/>
                                </a:rPr>
                                <m:t>ln</m:t>
                              </m:r>
                            </m:fName>
                            <m:e>
                              <m:d>
                                <m:dPr>
                                  <m:ctrlPr>
                                    <a:rPr lang="en-US" sz="320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US" sz="32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US" sz="320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US" sz="3200" i="1">
                                              <a:latin typeface="Cambria Math" panose="02040503050406030204" pitchFamily="18" charset="0"/>
                                            </a:rPr>
                                            <m:t>𝑃</m:t>
                                          </m:r>
                                        </m:e>
                                        <m:sub>
                                          <m:r>
                                            <a:rPr lang="en-US" sz="3200" i="0">
                                              <a:latin typeface="Cambria Math" panose="02040503050406030204" pitchFamily="18" charset="0"/>
                                            </a:rPr>
                                            <m:t>0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sSub>
                                        <m:sSubPr>
                                          <m:ctrlPr>
                                            <a:rPr lang="en-US" sz="320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US" sz="3200" i="1">
                                              <a:latin typeface="Cambria Math" panose="02040503050406030204" pitchFamily="18" charset="0"/>
                                            </a:rPr>
                                            <m:t>𝑠</m:t>
                                          </m:r>
                                        </m:e>
                                        <m:sub>
                                          <m:r>
                                            <a:rPr lang="en-US" sz="3200" i="0">
                                              <a:latin typeface="Cambria Math" panose="02040503050406030204" pitchFamily="18" charset="0"/>
                                            </a:rPr>
                                            <m:t>0</m:t>
                                          </m:r>
                                        </m:sub>
                                      </m:sSub>
                                    </m:den>
                                  </m:f>
                                </m:e>
                              </m:d>
                            </m:e>
                          </m:func>
                          <m:r>
                            <a:rPr lang="en-US" sz="3200" i="0">
                              <a:latin typeface="Cambria Math" panose="02040503050406030204" pitchFamily="18" charset="0"/>
                            </a:rPr>
                            <m:t>+</m:t>
                          </m:r>
                          <m:d>
                            <m:dPr>
                              <m:ctrlPr>
                                <a:rPr lang="en-US" sz="32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3200" i="1">
                                  <a:latin typeface="Cambria Math" panose="02040503050406030204" pitchFamily="18" charset="0"/>
                                </a:rPr>
                                <m:t>𝑟</m:t>
                              </m:r>
                              <m:r>
                                <a:rPr lang="en-US" sz="32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f>
                                <m:fPr>
                                  <m:ctrlPr>
                                    <a:rPr lang="en-US" sz="320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sSup>
                                    <m:sSupPr>
                                      <m:ctrlPr>
                                        <a:rPr lang="en-US" sz="32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pPr>
                                    <m:e>
                                      <m:r>
                                        <a:rPr lang="en-US" sz="3200" i="1">
                                          <a:latin typeface="Cambria Math" panose="02040503050406030204" pitchFamily="18" charset="0"/>
                                        </a:rPr>
                                        <m:t>𝜎</m:t>
                                      </m:r>
                                    </m:e>
                                    <m:sup>
                                      <m:r>
                                        <a:rPr lang="en-US" sz="3200" i="0">
                                          <a:latin typeface="Cambria Math" panose="02040503050406030204" pitchFamily="18" charset="0"/>
                                        </a:rPr>
                                        <m:t>2</m:t>
                                      </m:r>
                                    </m:sup>
                                  </m:sSup>
                                </m:num>
                                <m:den>
                                  <m:r>
                                    <a:rPr lang="en-US" sz="3200" i="0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den>
                              </m:f>
                            </m:e>
                          </m:d>
                          <m:r>
                            <a:rPr lang="en-US" sz="3200" i="1">
                              <a:latin typeface="Cambria Math" panose="02040503050406030204" pitchFamily="18" charset="0"/>
                            </a:rPr>
                            <m:t>𝑇</m:t>
                          </m:r>
                        </m:num>
                        <m:den>
                          <m:r>
                            <a:rPr lang="en-US" sz="3200" i="1">
                              <a:latin typeface="Cambria Math" panose="02040503050406030204" pitchFamily="18" charset="0"/>
                            </a:rPr>
                            <m:t>𝜎</m:t>
                          </m:r>
                          <m:rad>
                            <m:radPr>
                              <m:degHide m:val="on"/>
                              <m:ctrlPr>
                                <a:rPr lang="en-US" sz="3200" i="1"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en-US" sz="3200" i="1">
                                  <a:latin typeface="Cambria Math" panose="02040503050406030204" pitchFamily="18" charset="0"/>
                                </a:rPr>
                                <m:t>𝑇</m:t>
                              </m:r>
                            </m:e>
                          </m:rad>
                        </m:den>
                      </m:f>
                    </m:oMath>
                  </m:oMathPara>
                </a14:m>
                <a:endParaRPr lang="en-US" sz="3200"/>
              </a:p>
            </xdr:txBody>
          </xdr:sp>
        </mc:Choice>
        <mc:Fallback xmlns="">
          <xdr:sp macro="" textlink="">
            <xdr:nvSpPr>
              <xdr:cNvPr id="9" name="Rectangle 8">
                <a:extLst>
                  <a:ext uri="{FF2B5EF4-FFF2-40B4-BE49-F238E27FC236}">
                    <a16:creationId xmlns:a16="http://schemas.microsoft.com/office/drawing/2014/main" id="{8CEBBE68-BFA1-4CBC-8FCB-3BB26759D40C}"/>
                  </a:ext>
                </a:extLst>
              </xdr:cNvPr>
              <xdr:cNvSpPr/>
            </xdr:nvSpPr>
            <xdr:spPr>
              <a:xfrm>
                <a:off x="705794" y="4294204"/>
                <a:ext cx="4448028" cy="1578381"/>
              </a:xfrm>
              <a:prstGeom prst="rect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txBody>
              <a:bodyPr wrap="square">
                <a:spAutoFit/>
              </a:bodyPr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3200" i="0">
                    <a:latin typeface="Cambria Math" panose="02040503050406030204" pitchFamily="18" charset="0"/>
                  </a:rPr>
                  <a:t>(𝑑_</a:t>
                </a:r>
                <a:r>
                  <a:rPr lang="en-US" sz="3200" b="0" i="0">
                    <a:latin typeface="Cambria Math" panose="02040503050406030204" pitchFamily="18" charset="0"/>
                  </a:rPr>
                  <a:t>2</a:t>
                </a:r>
                <a:r>
                  <a:rPr lang="en-US" sz="3200" i="0">
                    <a:latin typeface="Cambria Math" panose="02040503050406030204" pitchFamily="18" charset="0"/>
                  </a:rPr>
                  <a:t>=ln⁡(𝑃_0/𝑠_0 )+(𝑟</a:t>
                </a:r>
                <a:r>
                  <a:rPr lang="en-US" sz="3200" b="0" i="0">
                    <a:latin typeface="Cambria Math" panose="02040503050406030204" pitchFamily="18" charset="0"/>
                  </a:rPr>
                  <a:t>−</a:t>
                </a:r>
                <a:r>
                  <a:rPr lang="en-US" sz="3200" i="0">
                    <a:latin typeface="Cambria Math" panose="02040503050406030204" pitchFamily="18" charset="0"/>
                  </a:rPr>
                  <a:t>𝜎^2/2)𝑇)/(𝜎√𝑇)</a:t>
                </a:r>
                <a:endParaRPr lang="en-US" sz="3200"/>
              </a:p>
            </xdr:txBody>
          </xdr:sp>
        </mc:Fallback>
      </mc:AlternateContent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27FAE2D6-EAFC-4D38-ABB4-3C2BB8D16BA2}"/>
              </a:ext>
            </a:extLst>
          </xdr:cNvPr>
          <xdr:cNvSpPr/>
        </xdr:nvSpPr>
        <xdr:spPr>
          <a:xfrm>
            <a:off x="784927" y="5154627"/>
            <a:ext cx="1022451" cy="598473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</xdr:colOff>
      <xdr:row>5</xdr:row>
      <xdr:rowOff>70597</xdr:rowOff>
    </xdr:from>
    <xdr:to>
      <xdr:col>9</xdr:col>
      <xdr:colOff>591111</xdr:colOff>
      <xdr:row>19</xdr:row>
      <xdr:rowOff>137272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388BA-21BC-42E1-8B0C-83ECE59A5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14007</xdr:colOff>
      <xdr:row>5</xdr:row>
      <xdr:rowOff>76199</xdr:rowOff>
    </xdr:from>
    <xdr:to>
      <xdr:col>20</xdr:col>
      <xdr:colOff>28575</xdr:colOff>
      <xdr:row>19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AC4EA6-9D07-418C-A8C7-945F3FF9E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23</xdr:row>
      <xdr:rowOff>20171</xdr:rowOff>
    </xdr:from>
    <xdr:to>
      <xdr:col>9</xdr:col>
      <xdr:colOff>590551</xdr:colOff>
      <xdr:row>40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4606F4-DD02-42AE-9FA8-A20E22D21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13292</xdr:colOff>
      <xdr:row>23</xdr:row>
      <xdr:rowOff>33720</xdr:rowOff>
    </xdr:from>
    <xdr:to>
      <xdr:col>20</xdr:col>
      <xdr:colOff>9525</xdr:colOff>
      <xdr:row>40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3E0935-1484-42D7-ACC9-09D5F3970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338136</xdr:colOff>
      <xdr:row>52</xdr:row>
      <xdr:rowOff>190500</xdr:rowOff>
    </xdr:from>
    <xdr:to>
      <xdr:col>19</xdr:col>
      <xdr:colOff>200025</xdr:colOff>
      <xdr:row>67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FA01DE-86BE-4F93-ACB8-13838A238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285749</xdr:colOff>
      <xdr:row>68</xdr:row>
      <xdr:rowOff>128588</xdr:rowOff>
    </xdr:from>
    <xdr:to>
      <xdr:col>19</xdr:col>
      <xdr:colOff>157162</xdr:colOff>
      <xdr:row>83</xdr:row>
      <xdr:rowOff>4763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746D38-DBF6-402B-83FC-7C9D875CA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455839</xdr:colOff>
      <xdr:row>84</xdr:row>
      <xdr:rowOff>104775</xdr:rowOff>
    </xdr:from>
    <xdr:to>
      <xdr:col>20</xdr:col>
      <xdr:colOff>598715</xdr:colOff>
      <xdr:row>98</xdr:row>
      <xdr:rowOff>167368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08AE16-5E65-4363-809E-A9DE9460E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451758</xdr:colOff>
      <xdr:row>100</xdr:row>
      <xdr:rowOff>114301</xdr:rowOff>
    </xdr:from>
    <xdr:to>
      <xdr:col>20</xdr:col>
      <xdr:colOff>537883</xdr:colOff>
      <xdr:row>120</xdr:row>
      <xdr:rowOff>35866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25CEDC-E829-49C8-BDA2-1C6E20887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0.4672</cdr:x>
      <cdr:y>0.05556</cdr:y>
    </cdr:from>
    <cdr:to>
      <cdr:x>0.4672</cdr:x>
      <cdr:y>0.89236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3B15539-BF3C-4110-BAB3-5900EFEA924E}"/>
            </a:ext>
          </a:extLst>
        </cdr:cNvPr>
        <cdr:cNvCxnSpPr/>
      </cdr:nvCxnSpPr>
      <cdr:spPr>
        <a:xfrm xmlns:a="http://schemas.openxmlformats.org/drawingml/2006/main" flipV="1">
          <a:off x="3357564" y="152400"/>
          <a:ext cx="0" cy="2295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amples%20Lesson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tures"/>
      <sheetName val="Options"/>
    </sheetNames>
    <sheetDataSet>
      <sheetData sheetId="0"/>
      <sheetData sheetId="1">
        <row r="83">
          <cell r="C83" t="str">
            <v xml:space="preserve">Прибыль </v>
          </cell>
          <cell r="G83" t="str">
            <v xml:space="preserve">Прибыль </v>
          </cell>
        </row>
        <row r="84">
          <cell r="B84">
            <v>25</v>
          </cell>
          <cell r="C84">
            <v>22</v>
          </cell>
          <cell r="F84">
            <v>25</v>
          </cell>
          <cell r="G84">
            <v>-22</v>
          </cell>
        </row>
        <row r="85">
          <cell r="B85">
            <v>27</v>
          </cell>
          <cell r="C85">
            <v>20</v>
          </cell>
          <cell r="F85">
            <v>27</v>
          </cell>
          <cell r="G85">
            <v>-20</v>
          </cell>
        </row>
        <row r="86">
          <cell r="B86">
            <v>29</v>
          </cell>
          <cell r="C86">
            <v>18</v>
          </cell>
          <cell r="F86">
            <v>29</v>
          </cell>
          <cell r="G86">
            <v>-18</v>
          </cell>
        </row>
        <row r="87">
          <cell r="B87">
            <v>31</v>
          </cell>
          <cell r="C87">
            <v>16</v>
          </cell>
          <cell r="F87">
            <v>31</v>
          </cell>
          <cell r="G87">
            <v>-16</v>
          </cell>
        </row>
        <row r="88">
          <cell r="B88">
            <v>33</v>
          </cell>
          <cell r="C88">
            <v>14</v>
          </cell>
          <cell r="F88">
            <v>33</v>
          </cell>
          <cell r="G88">
            <v>-14</v>
          </cell>
        </row>
        <row r="89">
          <cell r="B89">
            <v>35</v>
          </cell>
          <cell r="C89">
            <v>12</v>
          </cell>
          <cell r="F89">
            <v>35</v>
          </cell>
          <cell r="G89">
            <v>-12</v>
          </cell>
        </row>
        <row r="90">
          <cell r="B90">
            <v>37</v>
          </cell>
          <cell r="C90">
            <v>10</v>
          </cell>
          <cell r="F90">
            <v>37</v>
          </cell>
          <cell r="G90">
            <v>-10</v>
          </cell>
        </row>
        <row r="91">
          <cell r="B91">
            <v>39</v>
          </cell>
          <cell r="C91">
            <v>8</v>
          </cell>
          <cell r="F91">
            <v>39</v>
          </cell>
          <cell r="G91">
            <v>-8</v>
          </cell>
        </row>
        <row r="92">
          <cell r="B92">
            <v>41</v>
          </cell>
          <cell r="C92">
            <v>6</v>
          </cell>
          <cell r="F92">
            <v>41</v>
          </cell>
          <cell r="G92">
            <v>-6</v>
          </cell>
        </row>
        <row r="93">
          <cell r="B93">
            <v>43</v>
          </cell>
          <cell r="C93">
            <v>4</v>
          </cell>
          <cell r="F93">
            <v>43</v>
          </cell>
          <cell r="G93">
            <v>-4</v>
          </cell>
        </row>
        <row r="94">
          <cell r="B94">
            <v>45</v>
          </cell>
          <cell r="C94">
            <v>2</v>
          </cell>
          <cell r="F94">
            <v>45</v>
          </cell>
          <cell r="G94">
            <v>-2</v>
          </cell>
        </row>
        <row r="95">
          <cell r="B95">
            <v>47</v>
          </cell>
          <cell r="C95">
            <v>0</v>
          </cell>
          <cell r="F95">
            <v>47</v>
          </cell>
          <cell r="G95">
            <v>0</v>
          </cell>
        </row>
        <row r="96">
          <cell r="B96">
            <v>49</v>
          </cell>
          <cell r="C96">
            <v>-2</v>
          </cell>
          <cell r="F96">
            <v>49</v>
          </cell>
          <cell r="G96">
            <v>2</v>
          </cell>
        </row>
        <row r="97">
          <cell r="B97">
            <v>51</v>
          </cell>
          <cell r="C97">
            <v>-3</v>
          </cell>
          <cell r="F97">
            <v>51</v>
          </cell>
          <cell r="G97">
            <v>3</v>
          </cell>
        </row>
        <row r="98">
          <cell r="B98">
            <v>53</v>
          </cell>
          <cell r="C98">
            <v>-3</v>
          </cell>
          <cell r="F98">
            <v>53</v>
          </cell>
          <cell r="G98">
            <v>3</v>
          </cell>
        </row>
        <row r="99">
          <cell r="B99">
            <v>55</v>
          </cell>
          <cell r="C99">
            <v>-3</v>
          </cell>
          <cell r="F99">
            <v>55</v>
          </cell>
          <cell r="G99">
            <v>3</v>
          </cell>
        </row>
        <row r="100">
          <cell r="B100">
            <v>57</v>
          </cell>
          <cell r="C100">
            <v>-3</v>
          </cell>
          <cell r="F100">
            <v>57</v>
          </cell>
          <cell r="G100">
            <v>3</v>
          </cell>
        </row>
        <row r="101">
          <cell r="B101">
            <v>59</v>
          </cell>
          <cell r="C101">
            <v>-3</v>
          </cell>
          <cell r="F101">
            <v>59</v>
          </cell>
          <cell r="G101">
            <v>3</v>
          </cell>
        </row>
        <row r="102">
          <cell r="B102">
            <v>61</v>
          </cell>
          <cell r="C102">
            <v>-3</v>
          </cell>
          <cell r="F102">
            <v>61</v>
          </cell>
          <cell r="G102">
            <v>3</v>
          </cell>
        </row>
        <row r="103">
          <cell r="B103">
            <v>63</v>
          </cell>
          <cell r="C103">
            <v>-3</v>
          </cell>
          <cell r="F103">
            <v>63</v>
          </cell>
          <cell r="G103">
            <v>3</v>
          </cell>
        </row>
        <row r="104">
          <cell r="B104">
            <v>65</v>
          </cell>
          <cell r="C104">
            <v>-3</v>
          </cell>
          <cell r="F104">
            <v>65</v>
          </cell>
          <cell r="G104">
            <v>3</v>
          </cell>
        </row>
        <row r="105">
          <cell r="B105">
            <v>67</v>
          </cell>
          <cell r="C105">
            <v>-3</v>
          </cell>
          <cell r="F105">
            <v>67</v>
          </cell>
          <cell r="G105">
            <v>3</v>
          </cell>
        </row>
        <row r="106">
          <cell r="B106">
            <v>69</v>
          </cell>
          <cell r="C106">
            <v>-3</v>
          </cell>
          <cell r="F106">
            <v>69</v>
          </cell>
          <cell r="G106">
            <v>3</v>
          </cell>
        </row>
        <row r="107">
          <cell r="B107">
            <v>71</v>
          </cell>
          <cell r="C107">
            <v>-3</v>
          </cell>
          <cell r="F107">
            <v>71</v>
          </cell>
          <cell r="G107">
            <v>3</v>
          </cell>
        </row>
        <row r="108">
          <cell r="B108">
            <v>73</v>
          </cell>
          <cell r="C108">
            <v>-3</v>
          </cell>
          <cell r="F108">
            <v>73</v>
          </cell>
          <cell r="G108">
            <v>3</v>
          </cell>
        </row>
        <row r="109">
          <cell r="B109">
            <v>75</v>
          </cell>
          <cell r="C109">
            <v>-3</v>
          </cell>
          <cell r="F109">
            <v>75</v>
          </cell>
          <cell r="G109">
            <v>3</v>
          </cell>
        </row>
        <row r="114">
          <cell r="C114" t="str">
            <v xml:space="preserve">Прибыль </v>
          </cell>
          <cell r="G114" t="str">
            <v xml:space="preserve">Прибыль </v>
          </cell>
        </row>
        <row r="115">
          <cell r="B115">
            <v>25</v>
          </cell>
          <cell r="C115">
            <v>-3</v>
          </cell>
          <cell r="F115">
            <v>25</v>
          </cell>
          <cell r="G115">
            <v>3</v>
          </cell>
        </row>
        <row r="116">
          <cell r="B116">
            <v>27</v>
          </cell>
          <cell r="C116">
            <v>-3</v>
          </cell>
          <cell r="F116">
            <v>27</v>
          </cell>
          <cell r="G116">
            <v>3</v>
          </cell>
        </row>
        <row r="117">
          <cell r="B117">
            <v>29</v>
          </cell>
          <cell r="C117">
            <v>-3</v>
          </cell>
          <cell r="F117">
            <v>29</v>
          </cell>
          <cell r="G117">
            <v>3</v>
          </cell>
        </row>
        <row r="118">
          <cell r="B118">
            <v>31</v>
          </cell>
          <cell r="C118">
            <v>-3</v>
          </cell>
          <cell r="F118">
            <v>31</v>
          </cell>
          <cell r="G118">
            <v>3</v>
          </cell>
        </row>
        <row r="119">
          <cell r="B119">
            <v>33</v>
          </cell>
          <cell r="C119">
            <v>-3</v>
          </cell>
          <cell r="F119">
            <v>33</v>
          </cell>
          <cell r="G119">
            <v>3</v>
          </cell>
        </row>
        <row r="120">
          <cell r="B120">
            <v>35</v>
          </cell>
          <cell r="C120">
            <v>-3</v>
          </cell>
          <cell r="F120">
            <v>35</v>
          </cell>
          <cell r="G120">
            <v>3</v>
          </cell>
        </row>
        <row r="121">
          <cell r="B121">
            <v>37</v>
          </cell>
          <cell r="C121">
            <v>-3</v>
          </cell>
          <cell r="F121">
            <v>37</v>
          </cell>
          <cell r="G121">
            <v>3</v>
          </cell>
        </row>
        <row r="122">
          <cell r="B122">
            <v>39</v>
          </cell>
          <cell r="C122">
            <v>-3</v>
          </cell>
          <cell r="F122">
            <v>39</v>
          </cell>
          <cell r="G122">
            <v>3</v>
          </cell>
        </row>
        <row r="123">
          <cell r="B123">
            <v>41</v>
          </cell>
          <cell r="C123">
            <v>-3</v>
          </cell>
          <cell r="F123">
            <v>41</v>
          </cell>
          <cell r="G123">
            <v>3</v>
          </cell>
        </row>
        <row r="124">
          <cell r="B124">
            <v>43</v>
          </cell>
          <cell r="C124">
            <v>-3</v>
          </cell>
          <cell r="F124">
            <v>43</v>
          </cell>
          <cell r="G124">
            <v>3</v>
          </cell>
        </row>
        <row r="125">
          <cell r="B125">
            <v>45</v>
          </cell>
          <cell r="C125">
            <v>-3</v>
          </cell>
          <cell r="F125">
            <v>45</v>
          </cell>
          <cell r="G125">
            <v>3</v>
          </cell>
        </row>
        <row r="126">
          <cell r="B126">
            <v>47</v>
          </cell>
          <cell r="C126">
            <v>-3</v>
          </cell>
          <cell r="F126">
            <v>47</v>
          </cell>
          <cell r="G126">
            <v>3</v>
          </cell>
        </row>
        <row r="127">
          <cell r="B127">
            <v>49</v>
          </cell>
          <cell r="C127">
            <v>-3</v>
          </cell>
          <cell r="F127">
            <v>49</v>
          </cell>
          <cell r="G127">
            <v>3</v>
          </cell>
        </row>
        <row r="128">
          <cell r="B128">
            <v>51</v>
          </cell>
          <cell r="C128">
            <v>-2</v>
          </cell>
          <cell r="F128">
            <v>51</v>
          </cell>
          <cell r="G128">
            <v>2</v>
          </cell>
        </row>
        <row r="129">
          <cell r="B129">
            <v>53</v>
          </cell>
          <cell r="C129">
            <v>0</v>
          </cell>
          <cell r="F129">
            <v>53</v>
          </cell>
          <cell r="G129">
            <v>0</v>
          </cell>
        </row>
        <row r="130">
          <cell r="B130">
            <v>55</v>
          </cell>
          <cell r="C130">
            <v>2</v>
          </cell>
          <cell r="F130">
            <v>55</v>
          </cell>
          <cell r="G130">
            <v>-2</v>
          </cell>
        </row>
        <row r="131">
          <cell r="B131">
            <v>57</v>
          </cell>
          <cell r="C131">
            <v>4</v>
          </cell>
          <cell r="F131">
            <v>57</v>
          </cell>
          <cell r="G131">
            <v>-4</v>
          </cell>
        </row>
        <row r="132">
          <cell r="B132">
            <v>59</v>
          </cell>
          <cell r="C132">
            <v>6</v>
          </cell>
          <cell r="F132">
            <v>59</v>
          </cell>
          <cell r="G132">
            <v>-6</v>
          </cell>
        </row>
        <row r="133">
          <cell r="B133">
            <v>61</v>
          </cell>
          <cell r="C133">
            <v>8</v>
          </cell>
          <cell r="F133">
            <v>61</v>
          </cell>
          <cell r="G133">
            <v>-8</v>
          </cell>
        </row>
        <row r="134">
          <cell r="B134">
            <v>63</v>
          </cell>
          <cell r="C134">
            <v>10</v>
          </cell>
          <cell r="F134">
            <v>63</v>
          </cell>
          <cell r="G134">
            <v>-10</v>
          </cell>
        </row>
        <row r="135">
          <cell r="B135">
            <v>65</v>
          </cell>
          <cell r="C135">
            <v>12</v>
          </cell>
          <cell r="F135">
            <v>65</v>
          </cell>
          <cell r="G135">
            <v>-12</v>
          </cell>
        </row>
        <row r="136">
          <cell r="B136">
            <v>67</v>
          </cell>
          <cell r="C136">
            <v>14</v>
          </cell>
          <cell r="F136">
            <v>67</v>
          </cell>
          <cell r="G136">
            <v>-14</v>
          </cell>
        </row>
        <row r="137">
          <cell r="B137">
            <v>69</v>
          </cell>
          <cell r="C137">
            <v>16</v>
          </cell>
          <cell r="F137">
            <v>69</v>
          </cell>
          <cell r="G137">
            <v>-16</v>
          </cell>
        </row>
        <row r="138">
          <cell r="B138">
            <v>71</v>
          </cell>
          <cell r="C138">
            <v>18</v>
          </cell>
          <cell r="F138">
            <v>71</v>
          </cell>
          <cell r="G138">
            <v>-18</v>
          </cell>
        </row>
        <row r="139">
          <cell r="B139">
            <v>73</v>
          </cell>
          <cell r="C139">
            <v>20</v>
          </cell>
          <cell r="F139">
            <v>73</v>
          </cell>
          <cell r="G139">
            <v>-20</v>
          </cell>
        </row>
        <row r="140">
          <cell r="B140">
            <v>75</v>
          </cell>
          <cell r="C140">
            <v>22</v>
          </cell>
          <cell r="F140">
            <v>75</v>
          </cell>
          <cell r="G140">
            <v>-22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83"/>
  <sheetViews>
    <sheetView tabSelected="1" topLeftCell="A4" zoomScale="175" zoomScaleNormal="175" workbookViewId="0">
      <selection activeCell="F11" sqref="F11"/>
    </sheetView>
  </sheetViews>
  <sheetFormatPr defaultRowHeight="15" x14ac:dyDescent="0.25"/>
  <cols>
    <col min="1" max="1" width="9.140625" style="1"/>
    <col min="2" max="2" width="11.7109375" style="1" bestFit="1" customWidth="1"/>
    <col min="3" max="3" width="11.85546875" style="1" customWidth="1"/>
    <col min="4" max="4" width="17.85546875" style="1" customWidth="1"/>
    <col min="5" max="16384" width="9.140625" style="1"/>
  </cols>
  <sheetData>
    <row r="3" spans="2:6" ht="20.25" x14ac:dyDescent="0.3">
      <c r="B3" s="83" t="s">
        <v>25</v>
      </c>
      <c r="C3" s="83"/>
      <c r="D3" s="83"/>
      <c r="E3" s="83"/>
      <c r="F3" s="83"/>
    </row>
    <row r="9" spans="2:6" ht="15.75" thickBot="1" x14ac:dyDescent="0.3"/>
    <row r="10" spans="2:6" ht="15.75" x14ac:dyDescent="0.25">
      <c r="B10" s="2" t="s">
        <v>2</v>
      </c>
      <c r="C10" s="13"/>
      <c r="D10" s="5">
        <v>100</v>
      </c>
      <c r="F10" s="69"/>
    </row>
    <row r="11" spans="2:6" ht="15.75" x14ac:dyDescent="0.25">
      <c r="B11" s="3" t="s">
        <v>3</v>
      </c>
      <c r="C11" s="14"/>
      <c r="D11" s="6">
        <v>105</v>
      </c>
      <c r="F11" s="68" t="s">
        <v>54</v>
      </c>
    </row>
    <row r="12" spans="2:6" ht="15.75" x14ac:dyDescent="0.25">
      <c r="B12" s="3" t="s">
        <v>1</v>
      </c>
      <c r="C12" s="14"/>
      <c r="D12" s="7">
        <v>1.4999999999999999E-2</v>
      </c>
    </row>
    <row r="13" spans="2:6" ht="16.5" thickBot="1" x14ac:dyDescent="0.3">
      <c r="B13" s="4" t="s">
        <v>4</v>
      </c>
      <c r="C13" s="9"/>
      <c r="D13" s="8">
        <v>30</v>
      </c>
    </row>
    <row r="14" spans="2:6" ht="15.75" thickBot="1" x14ac:dyDescent="0.3"/>
    <row r="15" spans="2:6" ht="15.75" thickBot="1" x14ac:dyDescent="0.3">
      <c r="B15" s="10" t="s">
        <v>10</v>
      </c>
      <c r="C15" s="15"/>
      <c r="D15" s="89">
        <v>0.12</v>
      </c>
    </row>
    <row r="17" spans="2:4" x14ac:dyDescent="0.25">
      <c r="B17" s="84" t="s">
        <v>24</v>
      </c>
      <c r="C17" s="84"/>
      <c r="D17" s="84"/>
    </row>
    <row r="18" spans="2:4" x14ac:dyDescent="0.25">
      <c r="B18" s="12" t="s">
        <v>0</v>
      </c>
      <c r="C18" s="12"/>
      <c r="D18" s="18">
        <f>DaysToMaturity/365</f>
        <v>8.2191780821917804E-2</v>
      </c>
    </row>
    <row r="19" spans="2:4" x14ac:dyDescent="0.25">
      <c r="B19" s="12" t="s">
        <v>6</v>
      </c>
      <c r="C19" s="12"/>
      <c r="D19" s="16">
        <f>AnnualReturn*D18</f>
        <v>1.2328767123287671E-3</v>
      </c>
    </row>
    <row r="20" spans="2:4" x14ac:dyDescent="0.25">
      <c r="B20" s="12" t="s">
        <v>8</v>
      </c>
      <c r="C20" s="12"/>
      <c r="D20" s="19">
        <f>StrikePrice*EXP(-D19)</f>
        <v>104.87062771163325</v>
      </c>
    </row>
    <row r="21" spans="2:4" x14ac:dyDescent="0.25">
      <c r="B21" s="12" t="s">
        <v>7</v>
      </c>
      <c r="C21" s="12"/>
      <c r="D21" s="17">
        <f>StrikePrice/(1+D19)</f>
        <v>104.8707073471063</v>
      </c>
    </row>
    <row r="22" spans="2:4" x14ac:dyDescent="0.25">
      <c r="D22" s="27"/>
    </row>
    <row r="33" spans="2:4" ht="15.75" thickBot="1" x14ac:dyDescent="0.3">
      <c r="B33" s="26" t="s">
        <v>23</v>
      </c>
      <c r="C33" s="9"/>
      <c r="D33" s="9"/>
    </row>
    <row r="34" spans="2:4" s="22" customFormat="1" ht="18.75" customHeight="1" x14ac:dyDescent="0.3">
      <c r="B34" s="21" t="s">
        <v>9</v>
      </c>
      <c r="D34" s="25">
        <f>Volatility*SQRT(Days)</f>
        <v>3.4402930744859749E-2</v>
      </c>
    </row>
    <row r="35" spans="2:4" x14ac:dyDescent="0.25">
      <c r="B35" s="1" t="s">
        <v>11</v>
      </c>
      <c r="D35" s="1">
        <f>LN(PriceNow/StrikePrice)</f>
        <v>-4.8790164169432056E-2</v>
      </c>
    </row>
    <row r="36" spans="2:4" x14ac:dyDescent="0.25">
      <c r="B36" s="1" t="s">
        <v>14</v>
      </c>
      <c r="D36" s="1">
        <f>(AnnualReturn+(Volatility^2)/2)*Days</f>
        <v>1.8246575342465751E-3</v>
      </c>
    </row>
    <row r="37" spans="2:4" x14ac:dyDescent="0.25">
      <c r="B37" s="1" t="s">
        <v>15</v>
      </c>
      <c r="D37" s="24">
        <f>(AnnualReturn-(Volatility^2)/2)*Days</f>
        <v>6.4109589041095889E-4</v>
      </c>
    </row>
    <row r="38" spans="2:4" x14ac:dyDescent="0.25">
      <c r="B38" s="1" t="s">
        <v>12</v>
      </c>
      <c r="D38" s="23">
        <f>(D35+D36)/D34</f>
        <v>-1.3651600494008129</v>
      </c>
    </row>
    <row r="39" spans="2:4" x14ac:dyDescent="0.25">
      <c r="B39" s="1" t="s">
        <v>13</v>
      </c>
      <c r="D39" s="1">
        <f>(D35+D37)/D34</f>
        <v>-1.3995629801456726</v>
      </c>
    </row>
    <row r="40" spans="2:4" x14ac:dyDescent="0.25">
      <c r="B40" s="1" t="s">
        <v>16</v>
      </c>
      <c r="D40" s="1">
        <f>_xlfn.NORM.DIST(D38,0,1,TRUE)</f>
        <v>8.6101375906070948E-2</v>
      </c>
    </row>
    <row r="41" spans="2:4" x14ac:dyDescent="0.25">
      <c r="B41" s="1" t="s">
        <v>17</v>
      </c>
      <c r="D41" s="1">
        <f>_xlfn.NORM.DIST(D39,0,1,TRUE)</f>
        <v>8.0822113128123013E-2</v>
      </c>
    </row>
    <row r="44" spans="2:4" ht="15.75" thickBot="1" x14ac:dyDescent="0.3">
      <c r="B44" s="26" t="s">
        <v>22</v>
      </c>
      <c r="C44" s="9"/>
      <c r="D44" s="9"/>
    </row>
    <row r="45" spans="2:4" x14ac:dyDescent="0.25">
      <c r="B45" s="28" t="s">
        <v>19</v>
      </c>
      <c r="C45" s="29"/>
      <c r="D45" s="30">
        <f>PriceNow*D40</f>
        <v>8.6101375906070956</v>
      </c>
    </row>
    <row r="46" spans="2:4" x14ac:dyDescent="0.25">
      <c r="B46" s="31" t="s">
        <v>20</v>
      </c>
      <c r="C46" s="32"/>
      <c r="D46" s="33">
        <f>D21*D41</f>
        <v>8.4758721730341069</v>
      </c>
    </row>
    <row r="47" spans="2:4" x14ac:dyDescent="0.25">
      <c r="B47" s="37"/>
      <c r="C47" s="38"/>
      <c r="D47" s="39"/>
    </row>
    <row r="48" spans="2:4" x14ac:dyDescent="0.25">
      <c r="B48" s="31" t="s">
        <v>18</v>
      </c>
      <c r="C48" s="32"/>
      <c r="D48" s="53">
        <f>D45-D46</f>
        <v>0.13426541757298871</v>
      </c>
    </row>
    <row r="49" spans="2:20" ht="15.75" thickBot="1" x14ac:dyDescent="0.3">
      <c r="B49" s="34" t="s">
        <v>21</v>
      </c>
      <c r="C49" s="35"/>
      <c r="D49" s="36">
        <f>D21+D48-PriceNow</f>
        <v>5.0049727646792945</v>
      </c>
    </row>
    <row r="51" spans="2:20" ht="20.25" x14ac:dyDescent="0.3">
      <c r="B51" s="83" t="s">
        <v>26</v>
      </c>
      <c r="C51" s="83"/>
      <c r="D51" s="83"/>
      <c r="E51" s="83"/>
      <c r="F51" s="83"/>
    </row>
    <row r="52" spans="2:20" ht="15.75" thickBot="1" x14ac:dyDescent="0.3"/>
    <row r="53" spans="2:20" ht="15.75" thickBot="1" x14ac:dyDescent="0.3">
      <c r="D53" s="10" t="s">
        <v>3</v>
      </c>
      <c r="E53" s="11">
        <v>105</v>
      </c>
    </row>
    <row r="56" spans="2:20" ht="15.75" thickBot="1" x14ac:dyDescent="0.3">
      <c r="B56" s="26" t="s">
        <v>27</v>
      </c>
      <c r="C56" s="9"/>
      <c r="D56" s="9"/>
      <c r="E56" s="9"/>
      <c r="F56" s="9"/>
    </row>
    <row r="58" spans="2:20" x14ac:dyDescent="0.25">
      <c r="D58" s="40" t="s">
        <v>29</v>
      </c>
      <c r="E58" s="40">
        <v>95</v>
      </c>
      <c r="F58" s="40">
        <v>96</v>
      </c>
      <c r="G58" s="40">
        <v>97</v>
      </c>
      <c r="H58" s="40">
        <v>98</v>
      </c>
      <c r="I58" s="40">
        <v>99</v>
      </c>
      <c r="J58" s="40">
        <v>100</v>
      </c>
      <c r="K58" s="40">
        <v>101</v>
      </c>
      <c r="L58" s="40">
        <v>102</v>
      </c>
      <c r="M58" s="40">
        <v>103</v>
      </c>
      <c r="N58" s="40">
        <v>104</v>
      </c>
      <c r="O58" s="40">
        <v>105</v>
      </c>
      <c r="P58" s="40">
        <v>106</v>
      </c>
      <c r="Q58" s="40">
        <v>107</v>
      </c>
      <c r="R58" s="40">
        <v>108</v>
      </c>
      <c r="S58" s="40">
        <v>109</v>
      </c>
      <c r="T58" s="40">
        <v>110</v>
      </c>
    </row>
    <row r="59" spans="2:20" x14ac:dyDescent="0.25">
      <c r="D59" s="44" t="s">
        <v>19</v>
      </c>
      <c r="E59" s="45">
        <f>E58*NORMDIST((LN(E58/$E$53)+(AnnualReturn+((Volatility)^2/2))*DaysToMaturity/365)/(Volatility*SQRT(DaysToMaturity/365)),0,1,TRUE)</f>
        <v>0.20370700121177471</v>
      </c>
      <c r="F59" s="45">
        <f>F58*NORMDIST((LN(F58/$E$53)+(AnnualReturn+((Volatility)^2/2))*DaysToMaturity/365)/(Volatility*SQRT(DaysToMaturity/365)),0,1,TRUE)</f>
        <v>0.51448791784488745</v>
      </c>
      <c r="G59" s="70">
        <f>G58*NORMDIST((LN(G58/$E$53)+(AnnualReturn+((Volatility)^2/2))*DaysToMaturity/365)/(Volatility*SQRT(DaysToMaturity/365)),0,1,TRUE)</f>
        <v>1.1841532395615906</v>
      </c>
      <c r="H59" s="70">
        <f t="shared" ref="G59:T59" si="0">H58*NORMDIST((LN(H58/$E$53)+(AnnualReturn+((Volatility)^2/2))*DaysToMaturity/365)/(Volatility*SQRT(DaysToMaturity/365)),0,1,TRUE)</f>
        <v>2.4936574150939785</v>
      </c>
      <c r="I59" s="70">
        <f t="shared" si="0"/>
        <v>4.8242515927582801</v>
      </c>
      <c r="J59" s="70">
        <f t="shared" si="0"/>
        <v>8.6101375906070956</v>
      </c>
      <c r="K59" s="70">
        <f t="shared" si="0"/>
        <v>14.238887442272617</v>
      </c>
      <c r="L59" s="70">
        <f t="shared" si="0"/>
        <v>21.919282247815055</v>
      </c>
      <c r="M59" s="70">
        <f t="shared" si="0"/>
        <v>31.563356000537919</v>
      </c>
      <c r="N59" s="70">
        <f t="shared" si="0"/>
        <v>42.738061254712292</v>
      </c>
      <c r="O59" s="70">
        <f t="shared" si="0"/>
        <v>54.720658179925408</v>
      </c>
      <c r="P59" s="70">
        <f t="shared" si="0"/>
        <v>66.648091204624535</v>
      </c>
      <c r="Q59" s="70">
        <f t="shared" si="0"/>
        <v>77.708146027496412</v>
      </c>
      <c r="R59" s="70">
        <f t="shared" si="0"/>
        <v>87.303475460011356</v>
      </c>
      <c r="S59" s="70">
        <f t="shared" si="0"/>
        <v>95.136676156905736</v>
      </c>
      <c r="T59" s="70">
        <f t="shared" si="0"/>
        <v>101.20289620048881</v>
      </c>
    </row>
    <row r="60" spans="2:20" x14ac:dyDescent="0.25">
      <c r="D60" s="44" t="s">
        <v>20</v>
      </c>
      <c r="E60" s="45">
        <f>$E$53*EXP(-AnnualReturn*(DaysToMaturity/365))*NORMDIST((LN(E58/$E$53)+(AnnualReturn-((Volatility)^2/2))*DaysToMaturity/365)/(Volatility*SQRT(DaysToMaturity/365)),0,1,TRUE)</f>
        <v>0.20166880783502092</v>
      </c>
      <c r="F60" s="45">
        <f>$E$53*EXP(-AnnualReturn*(DaysToMaturity/365))*NORMDIST((LN(F58/$E$53)+(AnnualReturn-((Volatility)^2/2))*DaysToMaturity/365)/(Volatility*SQRT(DaysToMaturity/365)),0,1,TRUE)</f>
        <v>0.50891256378888683</v>
      </c>
      <c r="G60" s="70">
        <f t="shared" ref="G60:T60" si="1">$E$53*EXP(-AnnualReturn*(DaysToMaturity/365))*NORMDIST((LN(G58/$E$53)+(AnnualReturn-((Volatility)^2/2))*DaysToMaturity/365)/(Volatility*SQRT(DaysToMaturity/365)),0,1,TRUE)</f>
        <v>1.1701965087937498</v>
      </c>
      <c r="H60" s="70">
        <f t="shared" si="1"/>
        <v>2.461547439428768</v>
      </c>
      <c r="I60" s="70">
        <f t="shared" si="1"/>
        <v>4.7560599837031976</v>
      </c>
      <c r="J60" s="70">
        <f t="shared" si="1"/>
        <v>8.4758657367268952</v>
      </c>
      <c r="K60" s="70">
        <f t="shared" si="1"/>
        <v>13.992636467110556</v>
      </c>
      <c r="L60" s="70">
        <f t="shared" si="1"/>
        <v>21.496672491086017</v>
      </c>
      <c r="M60" s="70">
        <f t="shared" si="1"/>
        <v>30.881400954305199</v>
      </c>
      <c r="N60" s="70">
        <f t="shared" si="1"/>
        <v>41.698221872087032</v>
      </c>
      <c r="O60" s="70">
        <f t="shared" si="1"/>
        <v>53.214904018238926</v>
      </c>
      <c r="P60" s="70">
        <f t="shared" si="1"/>
        <v>64.566829406495657</v>
      </c>
      <c r="Q60" s="70">
        <f t="shared" si="1"/>
        <v>74.948279620575207</v>
      </c>
      <c r="R60" s="70">
        <f t="shared" si="1"/>
        <v>83.774881441894308</v>
      </c>
      <c r="S60" s="70">
        <f t="shared" si="1"/>
        <v>90.766001086733425</v>
      </c>
      <c r="T60" s="70">
        <f t="shared" si="1"/>
        <v>95.934441878807036</v>
      </c>
    </row>
    <row r="61" spans="2:20" ht="15.75" thickBot="1" x14ac:dyDescent="0.3">
      <c r="D61" s="42" t="s">
        <v>30</v>
      </c>
      <c r="E61" s="46">
        <f>E58*NORMDIST((LN(E58/$E$53)+(AnnualReturn+((Volatility)^2/2))*DaysToMaturity/365)/(Volatility*SQRT(DaysToMaturity/365)),0,1,TRUE)-$E$53*EXP(-AnnualReturn*(DaysToMaturity/365))*NORMDIST((LN(E58/$E$53)+(AnnualReturn-((Volatility)^2/2))*DaysToMaturity/365)/(Volatility*SQRT(DaysToMaturity/365)),0,1,TRUE)</f>
        <v>2.0381933767537885E-3</v>
      </c>
      <c r="F61" s="46">
        <f>F58*NORMDIST((LN(F58/$E$53)+(AnnualReturn+((Volatility)^2/2))*DaysToMaturity/365)/(Volatility*SQRT(DaysToMaturity/365)),0,1,TRUE)-$E$53*EXP(-AnnualReturn*(DaysToMaturity/365))*NORMDIST((LN(F58/$E$53)+(AnnualReturn-((Volatility)^2/2))*DaysToMaturity/365)/(Volatility*SQRT(DaysToMaturity/365)),0,1,TRUE)</f>
        <v>5.5753540560006254E-3</v>
      </c>
      <c r="G61" s="71">
        <f t="shared" ref="G61:T61" si="2">G58*NORMDIST((LN(G58/$E$53)+(AnnualReturn+((Volatility)^2/2))*DaysToMaturity/365)/(Volatility*SQRT(DaysToMaturity/365)),0,1,TRUE)-$E$53*EXP(-AnnualReturn*(DaysToMaturity/365))*NORMDIST((LN(G58/$E$53)+(AnnualReturn-((Volatility)^2/2))*DaysToMaturity/365)/(Volatility*SQRT(DaysToMaturity/365)),0,1,TRUE)</f>
        <v>1.3956730767840764E-2</v>
      </c>
      <c r="H61" s="71">
        <f t="shared" si="2"/>
        <v>3.2109975665210566E-2</v>
      </c>
      <c r="I61" s="71">
        <f t="shared" si="2"/>
        <v>6.819160905508248E-2</v>
      </c>
      <c r="J61" s="71">
        <f t="shared" si="2"/>
        <v>0.13427185388020035</v>
      </c>
      <c r="K61" s="71">
        <f t="shared" si="2"/>
        <v>0.24625097516206118</v>
      </c>
      <c r="L61" s="71">
        <f t="shared" si="2"/>
        <v>0.42260975672903811</v>
      </c>
      <c r="M61" s="71">
        <f t="shared" si="2"/>
        <v>0.6819550462327193</v>
      </c>
      <c r="N61" s="71">
        <f t="shared" si="2"/>
        <v>1.0398393826252601</v>
      </c>
      <c r="O61" s="71">
        <f t="shared" si="2"/>
        <v>1.5057541616864825</v>
      </c>
      <c r="P61" s="71">
        <f t="shared" si="2"/>
        <v>2.0812617981288781</v>
      </c>
      <c r="Q61" s="71">
        <f t="shared" si="2"/>
        <v>2.7598664069212049</v>
      </c>
      <c r="R61" s="71">
        <f t="shared" si="2"/>
        <v>3.5285940181170474</v>
      </c>
      <c r="S61" s="71">
        <f t="shared" si="2"/>
        <v>4.3706750701723109</v>
      </c>
      <c r="T61" s="71">
        <f t="shared" si="2"/>
        <v>5.268454321681773</v>
      </c>
    </row>
    <row r="62" spans="2:20" ht="15.75" thickTop="1" x14ac:dyDescent="0.25">
      <c r="D62" s="47" t="s">
        <v>27</v>
      </c>
      <c r="E62" s="48">
        <f>F61-E61</f>
        <v>3.5371606792468369E-3</v>
      </c>
      <c r="F62" s="48">
        <f t="shared" ref="F62:S62" si="3">G61-F61</f>
        <v>8.3813767118401383E-3</v>
      </c>
      <c r="G62" s="48">
        <f t="shared" si="3"/>
        <v>1.8153244897369802E-2</v>
      </c>
      <c r="H62" s="48">
        <f t="shared" si="3"/>
        <v>3.6081633389871914E-2</v>
      </c>
      <c r="I62" s="48">
        <f t="shared" si="3"/>
        <v>6.6080244825117873E-2</v>
      </c>
      <c r="J62" s="48">
        <f t="shared" si="3"/>
        <v>0.11197912128186083</v>
      </c>
      <c r="K62" s="48">
        <f t="shared" si="3"/>
        <v>0.17635878156697693</v>
      </c>
      <c r="L62" s="48">
        <f t="shared" si="3"/>
        <v>0.25934528950368119</v>
      </c>
      <c r="M62" s="48">
        <f t="shared" si="3"/>
        <v>0.3578843363925408</v>
      </c>
      <c r="N62" s="48">
        <f t="shared" si="3"/>
        <v>0.46591477906122236</v>
      </c>
      <c r="O62" s="48">
        <f t="shared" si="3"/>
        <v>0.57550763644239566</v>
      </c>
      <c r="P62" s="48">
        <f t="shared" si="3"/>
        <v>0.67860460879232676</v>
      </c>
      <c r="Q62" s="48">
        <f t="shared" si="3"/>
        <v>0.76872761119584254</v>
      </c>
      <c r="R62" s="48">
        <f t="shared" si="3"/>
        <v>0.84208105205526351</v>
      </c>
      <c r="S62" s="48">
        <f t="shared" si="3"/>
        <v>0.89777925150946203</v>
      </c>
      <c r="T62" s="49"/>
    </row>
    <row r="64" spans="2:20" ht="15.75" thickBot="1" x14ac:dyDescent="0.3">
      <c r="B64" s="9" t="s">
        <v>35</v>
      </c>
      <c r="C64" s="9"/>
      <c r="D64" s="9"/>
      <c r="E64" s="9"/>
      <c r="F64" s="9"/>
    </row>
    <row r="66" spans="2:20" x14ac:dyDescent="0.25">
      <c r="D66" s="47" t="s">
        <v>35</v>
      </c>
      <c r="E66" s="90">
        <f>F62-E62</f>
        <v>4.8442160325933015E-3</v>
      </c>
      <c r="F66" s="90">
        <f>G62-F62</f>
        <v>9.7718681855296641E-3</v>
      </c>
      <c r="G66" s="90">
        <f t="shared" ref="G66:R66" si="4">H62-G62</f>
        <v>1.7928388492502112E-2</v>
      </c>
      <c r="H66" s="90">
        <f t="shared" si="4"/>
        <v>2.9998611435245959E-2</v>
      </c>
      <c r="I66" s="90">
        <f t="shared" si="4"/>
        <v>4.5898876456742954E-2</v>
      </c>
      <c r="J66" s="90">
        <f t="shared" si="4"/>
        <v>6.4379660285116103E-2</v>
      </c>
      <c r="K66" s="90">
        <f t="shared" si="4"/>
        <v>8.2986507936704257E-2</v>
      </c>
      <c r="L66" s="90">
        <f t="shared" si="4"/>
        <v>9.8539046888859616E-2</v>
      </c>
      <c r="M66" s="90">
        <f t="shared" si="4"/>
        <v>0.10803044266868156</v>
      </c>
      <c r="N66" s="90">
        <f t="shared" si="4"/>
        <v>0.1095928573811733</v>
      </c>
      <c r="O66" s="90">
        <f t="shared" si="4"/>
        <v>0.10309697234993109</v>
      </c>
      <c r="P66" s="90">
        <f t="shared" si="4"/>
        <v>9.0123002403515784E-2</v>
      </c>
      <c r="Q66" s="90">
        <f t="shared" si="4"/>
        <v>7.3353440859420971E-2</v>
      </c>
      <c r="R66" s="90">
        <f t="shared" si="4"/>
        <v>5.5698199454198516E-2</v>
      </c>
      <c r="S66" s="48"/>
      <c r="T66" s="48"/>
    </row>
    <row r="68" spans="2:20" ht="15.75" thickBot="1" x14ac:dyDescent="0.3">
      <c r="B68" s="9" t="s">
        <v>31</v>
      </c>
      <c r="C68" s="9"/>
      <c r="D68" s="9"/>
      <c r="E68" s="9"/>
      <c r="F68" s="9"/>
    </row>
    <row r="70" spans="2:20" x14ac:dyDescent="0.25">
      <c r="D70" s="40" t="s">
        <v>32</v>
      </c>
      <c r="E70" s="40">
        <v>40</v>
      </c>
      <c r="F70" s="40">
        <v>39</v>
      </c>
      <c r="G70" s="40">
        <v>38</v>
      </c>
      <c r="H70" s="40">
        <v>37</v>
      </c>
      <c r="I70" s="40">
        <v>36</v>
      </c>
      <c r="J70" s="40">
        <v>35</v>
      </c>
      <c r="K70" s="40">
        <v>34</v>
      </c>
      <c r="L70" s="40">
        <v>33</v>
      </c>
      <c r="M70" s="40">
        <v>32</v>
      </c>
      <c r="N70" s="40">
        <v>31</v>
      </c>
      <c r="O70" s="40">
        <v>30</v>
      </c>
      <c r="P70" s="40">
        <v>29</v>
      </c>
      <c r="Q70" s="40">
        <v>28</v>
      </c>
      <c r="R70" s="40">
        <v>27</v>
      </c>
      <c r="S70" s="40">
        <v>26</v>
      </c>
      <c r="T70" s="40">
        <v>25</v>
      </c>
    </row>
    <row r="71" spans="2:20" x14ac:dyDescent="0.25">
      <c r="D71" s="50" t="s">
        <v>30</v>
      </c>
      <c r="E71" s="50">
        <v>0.46</v>
      </c>
      <c r="F71" s="50">
        <v>0.44</v>
      </c>
      <c r="G71" s="72">
        <f t="shared" ref="G71:T71" si="5">PriceNow*NORMDIST((LN(PriceNow/$E$53)+(AnnualReturn+((Volatility)^2/2))*G70/365)/(Volatility*SQRT(G70/365)),0,1,TRUE)-StrikePrice*EXP(-AnnualReturn*(G70/365))*NORMDIST((LN(PriceNow/$E$53)+(AnnualReturn-((Volatility)^2/2))*G70/365)/(Volatility*SQRT(G70/365)),0,1,TRUE)</f>
        <v>0.21351856602083608</v>
      </c>
      <c r="H71" s="72">
        <f t="shared" si="5"/>
        <v>0.20321250390723655</v>
      </c>
      <c r="I71" s="72">
        <f t="shared" si="5"/>
        <v>0.19300330984236247</v>
      </c>
      <c r="J71" s="72">
        <f t="shared" si="5"/>
        <v>0.18289891913404333</v>
      </c>
      <c r="K71" s="72">
        <f t="shared" si="5"/>
        <v>0.17290787034309929</v>
      </c>
      <c r="L71" s="72">
        <f t="shared" si="5"/>
        <v>0.16303935473248821</v>
      </c>
      <c r="M71" s="72">
        <f t="shared" si="5"/>
        <v>0.15330326946740591</v>
      </c>
      <c r="N71" s="72">
        <f t="shared" si="5"/>
        <v>0.14371027461478114</v>
      </c>
      <c r="O71" s="72">
        <f t="shared" si="5"/>
        <v>0.13427185388020035</v>
      </c>
      <c r="P71" s="72">
        <f t="shared" si="5"/>
        <v>0.12500037885818216</v>
      </c>
      <c r="Q71" s="72">
        <f t="shared" si="5"/>
        <v>0.11590917633686004</v>
      </c>
      <c r="R71" s="72">
        <f t="shared" si="5"/>
        <v>0.10701259786306494</v>
      </c>
      <c r="S71" s="72">
        <f t="shared" si="5"/>
        <v>9.8326090299800661E-2</v>
      </c>
      <c r="T71" s="72">
        <f t="shared" si="5"/>
        <v>8.9866265443175664E-2</v>
      </c>
    </row>
    <row r="72" spans="2:20" x14ac:dyDescent="0.25">
      <c r="D72" s="47" t="s">
        <v>31</v>
      </c>
      <c r="E72" s="52">
        <f>E71-F71</f>
        <v>2.0000000000000018E-2</v>
      </c>
      <c r="F72" s="47">
        <f>F71-G71</f>
        <v>0.22648143397916393</v>
      </c>
      <c r="G72" s="73">
        <f>G71-H71</f>
        <v>1.0306062113599523E-2</v>
      </c>
      <c r="H72" s="73">
        <f t="shared" ref="H72:S72" si="6">H71-I71</f>
        <v>1.0209194064874083E-2</v>
      </c>
      <c r="I72" s="73">
        <f t="shared" si="6"/>
        <v>1.0104390708319144E-2</v>
      </c>
      <c r="J72" s="73">
        <f t="shared" si="6"/>
        <v>9.9910487909440349E-3</v>
      </c>
      <c r="K72" s="73">
        <f t="shared" si="6"/>
        <v>9.8685156106110838E-3</v>
      </c>
      <c r="L72" s="73">
        <f t="shared" si="6"/>
        <v>9.7360852650822949E-3</v>
      </c>
      <c r="M72" s="73">
        <f t="shared" si="6"/>
        <v>9.5929948526247699E-3</v>
      </c>
      <c r="N72" s="73">
        <f t="shared" si="6"/>
        <v>9.438420734580788E-3</v>
      </c>
      <c r="O72" s="73">
        <f t="shared" si="6"/>
        <v>9.2714750220181941E-3</v>
      </c>
      <c r="P72" s="73">
        <f t="shared" si="6"/>
        <v>9.091202521322117E-3</v>
      </c>
      <c r="Q72" s="73">
        <f t="shared" si="6"/>
        <v>8.8965784737951026E-3</v>
      </c>
      <c r="R72" s="73">
        <f t="shared" si="6"/>
        <v>8.6865075632642785E-3</v>
      </c>
      <c r="S72" s="73">
        <f t="shared" si="6"/>
        <v>8.4598248566249978E-3</v>
      </c>
      <c r="T72" s="74"/>
    </row>
    <row r="73" spans="2:20" ht="15.75" thickBot="1" x14ac:dyDescent="0.3">
      <c r="B73" s="9" t="s">
        <v>28</v>
      </c>
      <c r="C73" s="9"/>
      <c r="D73" s="9"/>
      <c r="E73" s="9"/>
      <c r="F73" s="9"/>
    </row>
    <row r="75" spans="2:20" x14ac:dyDescent="0.25">
      <c r="D75" s="40" t="s">
        <v>5</v>
      </c>
      <c r="E75" s="41">
        <v>0.05</v>
      </c>
      <c r="F75" s="41">
        <v>0.06</v>
      </c>
      <c r="G75" s="41">
        <v>7.0000000000000007E-2</v>
      </c>
      <c r="H75" s="41">
        <v>0.08</v>
      </c>
      <c r="I75" s="41">
        <v>0.09</v>
      </c>
      <c r="J75" s="41">
        <v>0.1</v>
      </c>
      <c r="K75" s="41">
        <v>0.11</v>
      </c>
      <c r="L75" s="41">
        <v>0.12</v>
      </c>
      <c r="M75" s="41">
        <v>0.13</v>
      </c>
      <c r="N75" s="41">
        <v>0.14000000000000001</v>
      </c>
      <c r="O75" s="41">
        <v>0.15</v>
      </c>
      <c r="P75" s="41">
        <v>0.16</v>
      </c>
      <c r="Q75" s="41">
        <v>0.17</v>
      </c>
      <c r="R75" s="41">
        <v>0.18</v>
      </c>
      <c r="S75" s="41">
        <v>0.19</v>
      </c>
      <c r="T75" s="41">
        <v>0.2</v>
      </c>
    </row>
    <row r="76" spans="2:20" x14ac:dyDescent="0.25">
      <c r="D76" s="50" t="s">
        <v>30</v>
      </c>
      <c r="E76" s="50">
        <v>8.8549603758944495E-4</v>
      </c>
      <c r="F76" s="50">
        <v>5.1066431037817273E-3</v>
      </c>
      <c r="G76" s="75">
        <f t="shared" ref="G76:T76" si="7">PriceNow*NORMDIST((LN(PriceNow/$E$53)+(AnnualReturn+((G75)^2/2))*DaysToMaturity/365)/(G75*SQRT(DaysToMaturity/365)),0,1,TRUE)-StrikePrice*EXP(-AnnualReturn*(DaysToMaturity/365))*NORMDIST((LN(PriceNow/$E$53)+(AnnualReturn-((G75)^2/2))*DaysToMaturity/365)/(G75*SQRT(DaysToMaturity/365)),0,1,TRUE)</f>
        <v>6.1215772162519499E-3</v>
      </c>
      <c r="H76" s="75">
        <f t="shared" si="7"/>
        <v>1.6338359198978525E-2</v>
      </c>
      <c r="I76" s="75">
        <f t="shared" si="7"/>
        <v>3.3811086700922477E-2</v>
      </c>
      <c r="J76" s="75">
        <f t="shared" si="7"/>
        <v>5.931221967948197E-2</v>
      </c>
      <c r="K76" s="75">
        <f t="shared" si="7"/>
        <v>9.2918377901138882E-2</v>
      </c>
      <c r="L76" s="75">
        <f t="shared" si="7"/>
        <v>0.13427185388020035</v>
      </c>
      <c r="M76" s="75">
        <f t="shared" si="7"/>
        <v>0.18279058011070504</v>
      </c>
      <c r="N76" s="75">
        <f t="shared" si="7"/>
        <v>0.23780586148499872</v>
      </c>
      <c r="O76" s="75">
        <f t="shared" si="7"/>
        <v>0.29864271823975486</v>
      </c>
      <c r="P76" s="75">
        <f t="shared" si="7"/>
        <v>0.36466216784872252</v>
      </c>
      <c r="Q76" s="75">
        <f t="shared" si="7"/>
        <v>0.43528048074227854</v>
      </c>
      <c r="R76" s="75">
        <f t="shared" si="7"/>
        <v>0.50997536275476207</v>
      </c>
      <c r="S76" s="75">
        <f t="shared" si="7"/>
        <v>0.58828516248495077</v>
      </c>
      <c r="T76" s="75">
        <f t="shared" si="7"/>
        <v>0.66980466802356986</v>
      </c>
    </row>
    <row r="77" spans="2:20" x14ac:dyDescent="0.25">
      <c r="D77" s="20" t="s">
        <v>28</v>
      </c>
      <c r="E77" s="77">
        <f>F76-E76</f>
        <v>4.2211470661922823E-3</v>
      </c>
      <c r="F77" s="77">
        <f>G76-F76</f>
        <v>1.0149341124702227E-3</v>
      </c>
      <c r="G77" s="78">
        <f>H76-G76</f>
        <v>1.0216781982726575E-2</v>
      </c>
      <c r="H77" s="78">
        <f t="shared" ref="H77:S77" si="8">I76-H76</f>
        <v>1.7472727501943952E-2</v>
      </c>
      <c r="I77" s="78">
        <f t="shared" si="8"/>
        <v>2.5501132978559493E-2</v>
      </c>
      <c r="J77" s="78">
        <f t="shared" si="8"/>
        <v>3.3606158221656912E-2</v>
      </c>
      <c r="K77" s="78">
        <f t="shared" si="8"/>
        <v>4.1353475979061471E-2</v>
      </c>
      <c r="L77" s="78">
        <f t="shared" si="8"/>
        <v>4.8518726230504683E-2</v>
      </c>
      <c r="M77" s="78">
        <f t="shared" si="8"/>
        <v>5.5015281374293679E-2</v>
      </c>
      <c r="N77" s="78">
        <f t="shared" si="8"/>
        <v>6.0836856754756141E-2</v>
      </c>
      <c r="O77" s="78">
        <f t="shared" si="8"/>
        <v>6.6019449608967662E-2</v>
      </c>
      <c r="P77" s="78">
        <f t="shared" si="8"/>
        <v>7.0618312893556023E-2</v>
      </c>
      <c r="Q77" s="78">
        <f t="shared" si="8"/>
        <v>7.4694882012483532E-2</v>
      </c>
      <c r="R77" s="78">
        <f t="shared" si="8"/>
        <v>7.8309799730188701E-2</v>
      </c>
      <c r="S77" s="78">
        <f t="shared" si="8"/>
        <v>8.1519505538619086E-2</v>
      </c>
      <c r="T77" s="76"/>
    </row>
    <row r="79" spans="2:20" ht="15.75" thickBot="1" x14ac:dyDescent="0.3">
      <c r="B79" s="9" t="s">
        <v>33</v>
      </c>
      <c r="C79" s="9"/>
      <c r="D79" s="9"/>
      <c r="E79" s="9"/>
      <c r="F79" s="9"/>
    </row>
    <row r="81" spans="4:20" x14ac:dyDescent="0.25">
      <c r="D81" s="40" t="s">
        <v>34</v>
      </c>
      <c r="E81" s="43">
        <v>5.0000000000000001E-3</v>
      </c>
      <c r="F81" s="43">
        <v>6.0000000000000001E-3</v>
      </c>
      <c r="G81" s="43">
        <v>7.0000000000000001E-3</v>
      </c>
      <c r="H81" s="43">
        <v>8.0000000000000002E-3</v>
      </c>
      <c r="I81" s="43">
        <v>8.9999999999999993E-3</v>
      </c>
      <c r="J81" s="43">
        <v>0.01</v>
      </c>
      <c r="K81" s="43">
        <v>1.0999999999999999E-2</v>
      </c>
      <c r="L81" s="43">
        <v>1.2E-2</v>
      </c>
      <c r="M81" s="43">
        <v>1.2999999999999999E-2</v>
      </c>
      <c r="N81" s="43">
        <v>1.4E-2</v>
      </c>
      <c r="O81" s="43">
        <v>1.4999999999999999E-2</v>
      </c>
      <c r="P81" s="43">
        <v>1.6E-2</v>
      </c>
      <c r="Q81" s="43">
        <v>1.7000000000000001E-2</v>
      </c>
      <c r="R81" s="43">
        <v>1.7999999999999999E-2</v>
      </c>
      <c r="S81" s="43">
        <v>1.9E-2</v>
      </c>
      <c r="T81" s="43">
        <v>0.02</v>
      </c>
    </row>
    <row r="82" spans="4:20" x14ac:dyDescent="0.25">
      <c r="D82" s="50" t="s">
        <v>30</v>
      </c>
      <c r="E82" s="50">
        <v>0.28762277438586281</v>
      </c>
      <c r="F82" s="51">
        <v>0.28870910830237762</v>
      </c>
      <c r="G82" s="54">
        <f t="shared" ref="G82:T82" si="9">PriceNow*NORMDIST((LN(PriceNow/$E$53)+(G81+((Volatility)^2/2))*DaysToMaturity/365)/(Volatility*SQRT(DaysToMaturity/365)),0,1,TRUE)-StrikePrice*EXP(-G81*(DaysToMaturity/365))*NORMDIST((LN(PriceNow/$E$53)+(G81-((Volatility)^2/2))*DaysToMaturity/365)/(Volatility*SQRT(DaysToMaturity/365)),0,1,TRUE)</f>
        <v>0.12879474085280052</v>
      </c>
      <c r="H82" s="54">
        <f t="shared" si="9"/>
        <v>0.12946895322976815</v>
      </c>
      <c r="I82" s="54">
        <f t="shared" si="9"/>
        <v>0.13014612520479041</v>
      </c>
      <c r="J82" s="54">
        <f t="shared" si="9"/>
        <v>0.13082626649636353</v>
      </c>
      <c r="K82" s="54">
        <f t="shared" si="9"/>
        <v>0.13150938683770796</v>
      </c>
      <c r="L82" s="54">
        <f t="shared" si="9"/>
        <v>0.13219549597682345</v>
      </c>
      <c r="M82" s="54">
        <f t="shared" si="9"/>
        <v>0.13288460367636823</v>
      </c>
      <c r="N82" s="54">
        <f t="shared" si="9"/>
        <v>0.13357671971356311</v>
      </c>
      <c r="O82" s="54">
        <f t="shared" si="9"/>
        <v>0.13427185388020035</v>
      </c>
      <c r="P82" s="54">
        <f t="shared" si="9"/>
        <v>0.13497001598253533</v>
      </c>
      <c r="Q82" s="54">
        <f t="shared" si="9"/>
        <v>0.13567121584120834</v>
      </c>
      <c r="R82" s="54">
        <f t="shared" si="9"/>
        <v>0.13637546329120731</v>
      </c>
      <c r="S82" s="54">
        <f t="shared" si="9"/>
        <v>0.13708276818179144</v>
      </c>
      <c r="T82" s="54">
        <f t="shared" si="9"/>
        <v>0.13779314037640056</v>
      </c>
    </row>
    <row r="83" spans="4:20" x14ac:dyDescent="0.25">
      <c r="D83" s="20" t="s">
        <v>33</v>
      </c>
      <c r="E83" s="80">
        <f>F82-E82</f>
        <v>1.0863339165148034E-3</v>
      </c>
      <c r="F83" s="80">
        <f>G82-F82</f>
        <v>-0.1599143674495771</v>
      </c>
      <c r="G83" s="81">
        <f>H82-G82</f>
        <v>6.7421237696763114E-4</v>
      </c>
      <c r="H83" s="81">
        <f t="shared" ref="H83:S83" si="10">I82-H82</f>
        <v>6.7717197502226156E-4</v>
      </c>
      <c r="I83" s="81">
        <f t="shared" si="10"/>
        <v>6.8014129157312198E-4</v>
      </c>
      <c r="J83" s="81">
        <f t="shared" si="10"/>
        <v>6.8312034134443422E-4</v>
      </c>
      <c r="K83" s="81">
        <f t="shared" si="10"/>
        <v>6.8610913911548721E-4</v>
      </c>
      <c r="L83" s="81">
        <f t="shared" si="10"/>
        <v>6.8910769954477757E-4</v>
      </c>
      <c r="M83" s="81">
        <f t="shared" si="10"/>
        <v>6.9211603719487869E-4</v>
      </c>
      <c r="N83" s="81">
        <f t="shared" si="10"/>
        <v>6.951341666372457E-4</v>
      </c>
      <c r="O83" s="81">
        <f t="shared" si="10"/>
        <v>6.98162102334976E-4</v>
      </c>
      <c r="P83" s="81">
        <f t="shared" si="10"/>
        <v>7.0119985867300727E-4</v>
      </c>
      <c r="Q83" s="81">
        <f t="shared" si="10"/>
        <v>7.0424744999897371E-4</v>
      </c>
      <c r="R83" s="81">
        <f t="shared" si="10"/>
        <v>7.0730489058412616E-4</v>
      </c>
      <c r="S83" s="81">
        <f t="shared" si="10"/>
        <v>7.1037219460912127E-4</v>
      </c>
      <c r="T83" s="79"/>
    </row>
  </sheetData>
  <mergeCells count="3">
    <mergeCell ref="B3:F3"/>
    <mergeCell ref="B17:D17"/>
    <mergeCell ref="B51:F51"/>
  </mergeCells>
  <pageMargins left="0.7" right="0.7" top="0.75" bottom="0.75" header="0.3" footer="0.3"/>
  <pageSetup paperSize="9" orientation="portrait" r:id="rId1"/>
  <cellWatches>
    <cellWatch r="O71"/>
  </cellWatch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8"/>
  <sheetViews>
    <sheetView topLeftCell="A49" zoomScale="145" zoomScaleNormal="145" workbookViewId="0">
      <selection activeCell="G65" sqref="G65"/>
    </sheetView>
  </sheetViews>
  <sheetFormatPr defaultRowHeight="15" x14ac:dyDescent="0.25"/>
  <cols>
    <col min="1" max="1" width="9.140625" style="1"/>
    <col min="2" max="2" width="12.5703125" style="1" bestFit="1" customWidth="1"/>
    <col min="3" max="4" width="22.42578125" style="1" bestFit="1" customWidth="1"/>
    <col min="5" max="5" width="21.85546875" style="1" bestFit="1" customWidth="1"/>
    <col min="6" max="6" width="9.140625" style="1"/>
    <col min="7" max="7" width="10.5703125" style="1" bestFit="1" customWidth="1"/>
    <col min="8" max="16384" width="9.140625" style="1"/>
  </cols>
  <sheetData>
    <row r="3" spans="2:14" ht="20.25" x14ac:dyDescent="0.3">
      <c r="B3" s="85" t="s">
        <v>36</v>
      </c>
      <c r="C3" s="85"/>
      <c r="D3" s="85"/>
      <c r="E3" s="85"/>
      <c r="F3" s="85"/>
    </row>
    <row r="5" spans="2:14" x14ac:dyDescent="0.25">
      <c r="B5" s="86" t="s">
        <v>39</v>
      </c>
      <c r="C5" s="86"/>
      <c r="D5" s="86"/>
      <c r="L5" s="86" t="s">
        <v>40</v>
      </c>
      <c r="M5" s="86"/>
      <c r="N5" s="86"/>
    </row>
    <row r="23" spans="2:14" x14ac:dyDescent="0.25">
      <c r="B23" s="86" t="s">
        <v>38</v>
      </c>
      <c r="C23" s="86"/>
      <c r="D23" s="86"/>
      <c r="L23" s="86" t="s">
        <v>37</v>
      </c>
      <c r="M23" s="86"/>
      <c r="N23" s="86"/>
    </row>
    <row r="44" spans="2:4" ht="26.25" x14ac:dyDescent="0.4">
      <c r="B44" s="63" t="s">
        <v>41</v>
      </c>
      <c r="C44" s="63"/>
    </row>
    <row r="45" spans="2:4" ht="15.75" thickBot="1" x14ac:dyDescent="0.3"/>
    <row r="46" spans="2:4" x14ac:dyDescent="0.25">
      <c r="B46" s="55" t="s">
        <v>42</v>
      </c>
      <c r="C46" s="13"/>
      <c r="D46" s="60">
        <v>170</v>
      </c>
    </row>
    <row r="47" spans="2:4" x14ac:dyDescent="0.25">
      <c r="B47" s="56" t="s">
        <v>45</v>
      </c>
      <c r="C47" s="14"/>
      <c r="D47" s="61">
        <v>8</v>
      </c>
    </row>
    <row r="48" spans="2:4" x14ac:dyDescent="0.25">
      <c r="B48" s="56" t="s">
        <v>46</v>
      </c>
      <c r="C48" s="14"/>
      <c r="D48" s="61">
        <v>7.77</v>
      </c>
    </row>
    <row r="49" spans="2:7" ht="15.75" thickBot="1" x14ac:dyDescent="0.3">
      <c r="B49" s="57" t="s">
        <v>49</v>
      </c>
      <c r="C49" s="9"/>
      <c r="D49" s="62">
        <f>D47-D48</f>
        <v>0.23000000000000043</v>
      </c>
    </row>
    <row r="52" spans="2:7" x14ac:dyDescent="0.25">
      <c r="B52" s="58" t="s">
        <v>50</v>
      </c>
      <c r="C52" s="59">
        <v>4</v>
      </c>
      <c r="D52" s="59">
        <v>5.0999999999999996</v>
      </c>
      <c r="E52" s="59">
        <v>2.66</v>
      </c>
    </row>
    <row r="53" spans="2:7" ht="15.75" thickBot="1" x14ac:dyDescent="0.3">
      <c r="B53" s="58" t="s">
        <v>51</v>
      </c>
      <c r="C53" s="59">
        <v>170</v>
      </c>
      <c r="D53" s="59">
        <v>167.5</v>
      </c>
      <c r="E53" s="59">
        <v>172.5</v>
      </c>
    </row>
    <row r="54" spans="2:7" ht="15.75" thickBot="1" x14ac:dyDescent="0.3">
      <c r="B54" s="26" t="s">
        <v>43</v>
      </c>
      <c r="C54" s="26" t="s">
        <v>47</v>
      </c>
      <c r="D54" s="26" t="s">
        <v>44</v>
      </c>
      <c r="E54" s="26" t="s">
        <v>48</v>
      </c>
      <c r="F54" s="64" t="s">
        <v>52</v>
      </c>
    </row>
    <row r="55" spans="2:7" x14ac:dyDescent="0.25">
      <c r="B55" s="1">
        <v>160</v>
      </c>
      <c r="C55" s="1">
        <f>IF(B55&gt;$C$53,($C$53-B55+$C$52)*2,$C$52*2)</f>
        <v>8</v>
      </c>
      <c r="D55" s="1">
        <f>IF(B55&gt;$D$53,B55-$D$53-$D$52,-$D$52)</f>
        <v>-5.0999999999999996</v>
      </c>
      <c r="E55" s="1">
        <f>IF(B55&gt;$E$53,B55-$E$53-$E$52,-$E$52)</f>
        <v>-2.66</v>
      </c>
      <c r="F55" s="92">
        <f>C55+D55+E55</f>
        <v>0.24000000000000021</v>
      </c>
      <c r="G55" s="91">
        <f>F55*100000</f>
        <v>24000.000000000022</v>
      </c>
    </row>
    <row r="56" spans="2:7" x14ac:dyDescent="0.25">
      <c r="B56" s="1">
        <v>161</v>
      </c>
      <c r="C56" s="1">
        <f t="shared" ref="C56:C75" si="0">IF(B56&gt;$C$53,($C$53-B56+$C$52)*2,$C$52*2)</f>
        <v>8</v>
      </c>
      <c r="D56" s="1">
        <f t="shared" ref="D56:D75" si="1">IF(B56&gt;$D$53,B56-$D$53-$D$52,-$D$52)</f>
        <v>-5.0999999999999996</v>
      </c>
      <c r="E56" s="1">
        <f t="shared" ref="E56:E75" si="2">IF(B56&gt;$E$53,B56-$E$53-$E$52,-$E$52)</f>
        <v>-2.66</v>
      </c>
      <c r="F56" s="65">
        <f t="shared" ref="F56:F75" si="3">C56+D56+E56</f>
        <v>0.24000000000000021</v>
      </c>
      <c r="G56" s="91">
        <f t="shared" ref="G56:G75" si="4">F56*100000</f>
        <v>24000.000000000022</v>
      </c>
    </row>
    <row r="57" spans="2:7" x14ac:dyDescent="0.25">
      <c r="B57" s="1">
        <v>162</v>
      </c>
      <c r="C57" s="1">
        <f t="shared" si="0"/>
        <v>8</v>
      </c>
      <c r="D57" s="1">
        <f t="shared" si="1"/>
        <v>-5.0999999999999996</v>
      </c>
      <c r="E57" s="1">
        <f t="shared" si="2"/>
        <v>-2.66</v>
      </c>
      <c r="F57" s="65">
        <f t="shared" si="3"/>
        <v>0.24000000000000021</v>
      </c>
      <c r="G57" s="91">
        <f t="shared" si="4"/>
        <v>24000.000000000022</v>
      </c>
    </row>
    <row r="58" spans="2:7" x14ac:dyDescent="0.25">
      <c r="B58" s="1">
        <v>163</v>
      </c>
      <c r="C58" s="1">
        <f t="shared" si="0"/>
        <v>8</v>
      </c>
      <c r="D58" s="1">
        <f t="shared" si="1"/>
        <v>-5.0999999999999996</v>
      </c>
      <c r="E58" s="1">
        <f t="shared" si="2"/>
        <v>-2.66</v>
      </c>
      <c r="F58" s="65">
        <f t="shared" si="3"/>
        <v>0.24000000000000021</v>
      </c>
      <c r="G58" s="91">
        <f t="shared" si="4"/>
        <v>24000.000000000022</v>
      </c>
    </row>
    <row r="59" spans="2:7" x14ac:dyDescent="0.25">
      <c r="B59" s="1">
        <v>164</v>
      </c>
      <c r="C59" s="1">
        <f t="shared" si="0"/>
        <v>8</v>
      </c>
      <c r="D59" s="1">
        <f t="shared" si="1"/>
        <v>-5.0999999999999996</v>
      </c>
      <c r="E59" s="1">
        <f t="shared" si="2"/>
        <v>-2.66</v>
      </c>
      <c r="F59" s="65">
        <f t="shared" si="3"/>
        <v>0.24000000000000021</v>
      </c>
      <c r="G59" s="91">
        <f t="shared" si="4"/>
        <v>24000.000000000022</v>
      </c>
    </row>
    <row r="60" spans="2:7" x14ac:dyDescent="0.25">
      <c r="B60" s="1">
        <v>165</v>
      </c>
      <c r="C60" s="1">
        <f t="shared" si="0"/>
        <v>8</v>
      </c>
      <c r="D60" s="1">
        <f t="shared" si="1"/>
        <v>-5.0999999999999996</v>
      </c>
      <c r="E60" s="1">
        <f t="shared" si="2"/>
        <v>-2.66</v>
      </c>
      <c r="F60" s="65">
        <f t="shared" si="3"/>
        <v>0.24000000000000021</v>
      </c>
      <c r="G60" s="91">
        <f t="shared" si="4"/>
        <v>24000.000000000022</v>
      </c>
    </row>
    <row r="61" spans="2:7" x14ac:dyDescent="0.25">
      <c r="B61" s="1">
        <v>166</v>
      </c>
      <c r="C61" s="1">
        <f t="shared" si="0"/>
        <v>8</v>
      </c>
      <c r="D61" s="1">
        <f t="shared" si="1"/>
        <v>-5.0999999999999996</v>
      </c>
      <c r="E61" s="1">
        <f t="shared" si="2"/>
        <v>-2.66</v>
      </c>
      <c r="F61" s="65">
        <f t="shared" si="3"/>
        <v>0.24000000000000021</v>
      </c>
      <c r="G61" s="91">
        <f t="shared" si="4"/>
        <v>24000.000000000022</v>
      </c>
    </row>
    <row r="62" spans="2:7" x14ac:dyDescent="0.25">
      <c r="B62" s="1">
        <v>167</v>
      </c>
      <c r="C62" s="1">
        <f t="shared" si="0"/>
        <v>8</v>
      </c>
      <c r="D62" s="1">
        <f t="shared" si="1"/>
        <v>-5.0999999999999996</v>
      </c>
      <c r="E62" s="1">
        <f t="shared" si="2"/>
        <v>-2.66</v>
      </c>
      <c r="F62" s="65">
        <f t="shared" si="3"/>
        <v>0.24000000000000021</v>
      </c>
      <c r="G62" s="91">
        <f t="shared" si="4"/>
        <v>24000.000000000022</v>
      </c>
    </row>
    <row r="63" spans="2:7" x14ac:dyDescent="0.25">
      <c r="B63" s="1">
        <v>168</v>
      </c>
      <c r="C63" s="1">
        <f t="shared" si="0"/>
        <v>8</v>
      </c>
      <c r="D63" s="1">
        <f t="shared" si="1"/>
        <v>-4.5999999999999996</v>
      </c>
      <c r="E63" s="1">
        <f t="shared" si="2"/>
        <v>-2.66</v>
      </c>
      <c r="F63" s="65">
        <f t="shared" si="3"/>
        <v>0.74000000000000021</v>
      </c>
      <c r="G63" s="91">
        <f t="shared" si="4"/>
        <v>74000.000000000015</v>
      </c>
    </row>
    <row r="64" spans="2:7" ht="15.75" thickBot="1" x14ac:dyDescent="0.3">
      <c r="B64" s="1">
        <v>169</v>
      </c>
      <c r="C64" s="1">
        <f t="shared" si="0"/>
        <v>8</v>
      </c>
      <c r="D64" s="1">
        <f t="shared" si="1"/>
        <v>-3.5999999999999996</v>
      </c>
      <c r="E64" s="1">
        <f t="shared" si="2"/>
        <v>-2.66</v>
      </c>
      <c r="F64" s="65">
        <f t="shared" si="3"/>
        <v>1.7400000000000002</v>
      </c>
      <c r="G64" s="91">
        <f t="shared" si="4"/>
        <v>174000.00000000003</v>
      </c>
    </row>
    <row r="65" spans="1:7" s="15" customFormat="1" ht="15.75" thickBot="1" x14ac:dyDescent="0.3">
      <c r="A65" s="10"/>
      <c r="B65" s="15">
        <v>170</v>
      </c>
      <c r="C65" s="15">
        <f t="shared" si="0"/>
        <v>8</v>
      </c>
      <c r="D65" s="82">
        <f t="shared" si="1"/>
        <v>-2.5999999999999996</v>
      </c>
      <c r="E65" s="15">
        <f t="shared" si="2"/>
        <v>-2.66</v>
      </c>
      <c r="F65" s="67">
        <f t="shared" si="3"/>
        <v>2.74</v>
      </c>
      <c r="G65" s="91">
        <f t="shared" si="4"/>
        <v>274000</v>
      </c>
    </row>
    <row r="66" spans="1:7" s="14" customFormat="1" x14ac:dyDescent="0.25">
      <c r="B66" s="87">
        <v>171</v>
      </c>
      <c r="C66" s="87">
        <f t="shared" si="0"/>
        <v>6</v>
      </c>
      <c r="D66" s="93">
        <f t="shared" si="1"/>
        <v>-1.5999999999999996</v>
      </c>
      <c r="E66" s="87">
        <f t="shared" si="2"/>
        <v>-2.66</v>
      </c>
      <c r="F66" s="88">
        <f t="shared" si="3"/>
        <v>1.7400000000000002</v>
      </c>
      <c r="G66" s="91">
        <f t="shared" si="4"/>
        <v>174000.00000000003</v>
      </c>
    </row>
    <row r="67" spans="1:7" x14ac:dyDescent="0.25">
      <c r="B67" s="1">
        <v>172</v>
      </c>
      <c r="C67" s="1">
        <f t="shared" si="0"/>
        <v>4</v>
      </c>
      <c r="D67" s="1">
        <f t="shared" si="1"/>
        <v>-0.59999999999999964</v>
      </c>
      <c r="E67" s="1">
        <f t="shared" si="2"/>
        <v>-2.66</v>
      </c>
      <c r="F67" s="65">
        <f t="shared" si="3"/>
        <v>0.74000000000000021</v>
      </c>
      <c r="G67" s="91">
        <f t="shared" si="4"/>
        <v>74000.000000000015</v>
      </c>
    </row>
    <row r="68" spans="1:7" x14ac:dyDescent="0.25">
      <c r="B68" s="1">
        <v>173</v>
      </c>
      <c r="C68" s="1">
        <f t="shared" si="0"/>
        <v>2</v>
      </c>
      <c r="D68" s="1">
        <f t="shared" si="1"/>
        <v>0.40000000000000036</v>
      </c>
      <c r="E68" s="94">
        <f t="shared" si="2"/>
        <v>-2.16</v>
      </c>
      <c r="F68" s="65">
        <f t="shared" si="3"/>
        <v>0.24000000000000021</v>
      </c>
      <c r="G68" s="91">
        <f t="shared" si="4"/>
        <v>24000.000000000022</v>
      </c>
    </row>
    <row r="69" spans="1:7" x14ac:dyDescent="0.25">
      <c r="B69" s="1">
        <v>174</v>
      </c>
      <c r="C69" s="1">
        <f t="shared" si="0"/>
        <v>0</v>
      </c>
      <c r="D69" s="1">
        <f t="shared" si="1"/>
        <v>1.4000000000000004</v>
      </c>
      <c r="E69" s="1">
        <f t="shared" si="2"/>
        <v>-1.1600000000000001</v>
      </c>
      <c r="F69" s="65">
        <f t="shared" si="3"/>
        <v>0.24000000000000021</v>
      </c>
      <c r="G69" s="91">
        <f t="shared" si="4"/>
        <v>24000.000000000022</v>
      </c>
    </row>
    <row r="70" spans="1:7" x14ac:dyDescent="0.25">
      <c r="B70" s="1">
        <v>175</v>
      </c>
      <c r="C70" s="1">
        <f t="shared" si="0"/>
        <v>-2</v>
      </c>
      <c r="D70" s="1">
        <f t="shared" si="1"/>
        <v>2.4000000000000004</v>
      </c>
      <c r="E70" s="1">
        <f t="shared" si="2"/>
        <v>-0.16000000000000014</v>
      </c>
      <c r="F70" s="65">
        <f t="shared" si="3"/>
        <v>0.24000000000000021</v>
      </c>
      <c r="G70" s="91">
        <f t="shared" si="4"/>
        <v>24000.000000000022</v>
      </c>
    </row>
    <row r="71" spans="1:7" x14ac:dyDescent="0.25">
      <c r="B71" s="1">
        <v>176</v>
      </c>
      <c r="C71" s="1">
        <f t="shared" si="0"/>
        <v>-4</v>
      </c>
      <c r="D71" s="1">
        <f t="shared" si="1"/>
        <v>3.4000000000000004</v>
      </c>
      <c r="E71" s="1">
        <f t="shared" si="2"/>
        <v>0.83999999999999986</v>
      </c>
      <c r="F71" s="65">
        <f t="shared" si="3"/>
        <v>0.24000000000000021</v>
      </c>
      <c r="G71" s="91">
        <f t="shared" si="4"/>
        <v>24000.000000000022</v>
      </c>
    </row>
    <row r="72" spans="1:7" x14ac:dyDescent="0.25">
      <c r="B72" s="1">
        <v>177</v>
      </c>
      <c r="C72" s="1">
        <f t="shared" si="0"/>
        <v>-6</v>
      </c>
      <c r="D72" s="1">
        <f t="shared" si="1"/>
        <v>4.4000000000000004</v>
      </c>
      <c r="E72" s="1">
        <f t="shared" si="2"/>
        <v>1.8399999999999999</v>
      </c>
      <c r="F72" s="65">
        <f t="shared" si="3"/>
        <v>0.24000000000000021</v>
      </c>
      <c r="G72" s="91">
        <f t="shared" si="4"/>
        <v>24000.000000000022</v>
      </c>
    </row>
    <row r="73" spans="1:7" x14ac:dyDescent="0.25">
      <c r="B73" s="1">
        <v>178</v>
      </c>
      <c r="C73" s="1">
        <f t="shared" si="0"/>
        <v>-8</v>
      </c>
      <c r="D73" s="1">
        <f t="shared" si="1"/>
        <v>5.4</v>
      </c>
      <c r="E73" s="1">
        <f t="shared" si="2"/>
        <v>2.84</v>
      </c>
      <c r="F73" s="65">
        <f t="shared" si="3"/>
        <v>0.24000000000000021</v>
      </c>
      <c r="G73" s="91">
        <f t="shared" si="4"/>
        <v>24000.000000000022</v>
      </c>
    </row>
    <row r="74" spans="1:7" x14ac:dyDescent="0.25">
      <c r="B74" s="1">
        <v>179</v>
      </c>
      <c r="C74" s="1">
        <f t="shared" si="0"/>
        <v>-10</v>
      </c>
      <c r="D74" s="1">
        <f t="shared" si="1"/>
        <v>6.4</v>
      </c>
      <c r="E74" s="1">
        <f t="shared" si="2"/>
        <v>3.84</v>
      </c>
      <c r="F74" s="65">
        <f t="shared" si="3"/>
        <v>0.24000000000000021</v>
      </c>
      <c r="G74" s="91">
        <f t="shared" si="4"/>
        <v>24000.000000000022</v>
      </c>
    </row>
    <row r="75" spans="1:7" ht="15.75" thickBot="1" x14ac:dyDescent="0.3">
      <c r="B75" s="1">
        <v>180</v>
      </c>
      <c r="C75" s="1">
        <f t="shared" si="0"/>
        <v>-12</v>
      </c>
      <c r="D75" s="1">
        <f t="shared" si="1"/>
        <v>7.4</v>
      </c>
      <c r="E75" s="1">
        <f t="shared" si="2"/>
        <v>4.84</v>
      </c>
      <c r="F75" s="66">
        <f t="shared" si="3"/>
        <v>0.24000000000000021</v>
      </c>
      <c r="G75" s="91">
        <f t="shared" si="4"/>
        <v>24000.000000000022</v>
      </c>
    </row>
    <row r="85" spans="2:5" x14ac:dyDescent="0.25">
      <c r="B85" s="58" t="s">
        <v>50</v>
      </c>
      <c r="C85" s="59">
        <v>5.0999999999999996</v>
      </c>
      <c r="D85" s="59">
        <v>4.3</v>
      </c>
    </row>
    <row r="86" spans="2:5" ht="15.75" thickBot="1" x14ac:dyDescent="0.3">
      <c r="B86" s="58" t="s">
        <v>51</v>
      </c>
      <c r="C86" s="59">
        <v>167.5</v>
      </c>
      <c r="D86" s="59">
        <v>172.5</v>
      </c>
    </row>
    <row r="87" spans="2:5" ht="15.75" thickBot="1" x14ac:dyDescent="0.3">
      <c r="B87" s="26" t="s">
        <v>43</v>
      </c>
      <c r="C87" s="26" t="s">
        <v>44</v>
      </c>
      <c r="D87" s="26" t="s">
        <v>53</v>
      </c>
      <c r="E87" s="67" t="s">
        <v>52</v>
      </c>
    </row>
    <row r="88" spans="2:5" x14ac:dyDescent="0.25">
      <c r="B88" s="1">
        <v>160</v>
      </c>
      <c r="C88" s="1">
        <f>IF(B88&gt;$D$53,B88-$D$53-$D$52,-$D$52)</f>
        <v>-5.0999999999999996</v>
      </c>
      <c r="D88" s="1">
        <f>IF($D$86&gt;B88,$D$86-B88-$D$85,-$D$85)</f>
        <v>8.1999999999999993</v>
      </c>
      <c r="E88" s="65">
        <f>C88+D88</f>
        <v>3.0999999999999996</v>
      </c>
    </row>
    <row r="89" spans="2:5" x14ac:dyDescent="0.25">
      <c r="B89" s="1">
        <v>161</v>
      </c>
      <c r="C89" s="1">
        <f t="shared" ref="C89:C108" si="5">IF(B89&gt;$D$53,B89-$D$53-$D$52,-$D$52)</f>
        <v>-5.0999999999999996</v>
      </c>
      <c r="D89" s="1">
        <f t="shared" ref="D89:D108" si="6">IF($D$86&gt;B89,$D$86-B89-$D$85,-$D$85)</f>
        <v>7.2</v>
      </c>
      <c r="E89" s="65">
        <f t="shared" ref="E89:E108" si="7">C89+D89</f>
        <v>2.1000000000000005</v>
      </c>
    </row>
    <row r="90" spans="2:5" x14ac:dyDescent="0.25">
      <c r="B90" s="1">
        <v>162</v>
      </c>
      <c r="C90" s="1">
        <f t="shared" si="5"/>
        <v>-5.0999999999999996</v>
      </c>
      <c r="D90" s="1">
        <f t="shared" si="6"/>
        <v>6.2</v>
      </c>
      <c r="E90" s="65">
        <f t="shared" si="7"/>
        <v>1.1000000000000005</v>
      </c>
    </row>
    <row r="91" spans="2:5" x14ac:dyDescent="0.25">
      <c r="B91" s="1">
        <v>163</v>
      </c>
      <c r="C91" s="1">
        <f t="shared" si="5"/>
        <v>-5.0999999999999996</v>
      </c>
      <c r="D91" s="1">
        <f t="shared" si="6"/>
        <v>5.2</v>
      </c>
      <c r="E91" s="65">
        <f t="shared" si="7"/>
        <v>0.10000000000000053</v>
      </c>
    </row>
    <row r="92" spans="2:5" x14ac:dyDescent="0.25">
      <c r="B92" s="1">
        <v>164</v>
      </c>
      <c r="C92" s="1">
        <f t="shared" si="5"/>
        <v>-5.0999999999999996</v>
      </c>
      <c r="D92" s="1">
        <f t="shared" si="6"/>
        <v>4.2</v>
      </c>
      <c r="E92" s="65">
        <f t="shared" si="7"/>
        <v>-0.89999999999999947</v>
      </c>
    </row>
    <row r="93" spans="2:5" x14ac:dyDescent="0.25">
      <c r="B93" s="1">
        <v>165</v>
      </c>
      <c r="C93" s="1">
        <f t="shared" si="5"/>
        <v>-5.0999999999999996</v>
      </c>
      <c r="D93" s="1">
        <f t="shared" si="6"/>
        <v>3.2</v>
      </c>
      <c r="E93" s="65">
        <f t="shared" si="7"/>
        <v>-1.8999999999999995</v>
      </c>
    </row>
    <row r="94" spans="2:5" x14ac:dyDescent="0.25">
      <c r="B94" s="1">
        <v>166</v>
      </c>
      <c r="C94" s="1">
        <f t="shared" si="5"/>
        <v>-5.0999999999999996</v>
      </c>
      <c r="D94" s="1">
        <f t="shared" si="6"/>
        <v>2.2000000000000002</v>
      </c>
      <c r="E94" s="65">
        <f t="shared" si="7"/>
        <v>-2.8999999999999995</v>
      </c>
    </row>
    <row r="95" spans="2:5" x14ac:dyDescent="0.25">
      <c r="B95" s="1">
        <v>167</v>
      </c>
      <c r="C95" s="1">
        <f t="shared" si="5"/>
        <v>-5.0999999999999996</v>
      </c>
      <c r="D95" s="1">
        <f t="shared" si="6"/>
        <v>1.2000000000000002</v>
      </c>
      <c r="E95" s="65">
        <f t="shared" si="7"/>
        <v>-3.8999999999999995</v>
      </c>
    </row>
    <row r="96" spans="2:5" x14ac:dyDescent="0.25">
      <c r="B96" s="1">
        <v>168</v>
      </c>
      <c r="C96" s="1">
        <f t="shared" si="5"/>
        <v>-4.5999999999999996</v>
      </c>
      <c r="D96" s="1">
        <f t="shared" si="6"/>
        <v>0.20000000000000018</v>
      </c>
      <c r="E96" s="65">
        <f t="shared" si="7"/>
        <v>-4.3999999999999995</v>
      </c>
    </row>
    <row r="97" spans="2:5" x14ac:dyDescent="0.25">
      <c r="B97" s="1">
        <v>169</v>
      </c>
      <c r="C97" s="1">
        <f t="shared" si="5"/>
        <v>-3.5999999999999996</v>
      </c>
      <c r="D97" s="1">
        <f t="shared" si="6"/>
        <v>-0.79999999999999982</v>
      </c>
      <c r="E97" s="65">
        <f t="shared" si="7"/>
        <v>-4.3999999999999995</v>
      </c>
    </row>
    <row r="98" spans="2:5" x14ac:dyDescent="0.25">
      <c r="B98" s="1">
        <v>170</v>
      </c>
      <c r="C98" s="1">
        <f t="shared" si="5"/>
        <v>-2.5999999999999996</v>
      </c>
      <c r="D98" s="1">
        <f t="shared" si="6"/>
        <v>-1.7999999999999998</v>
      </c>
      <c r="E98" s="65">
        <f t="shared" si="7"/>
        <v>-4.3999999999999995</v>
      </c>
    </row>
    <row r="99" spans="2:5" x14ac:dyDescent="0.25">
      <c r="B99" s="1">
        <v>171</v>
      </c>
      <c r="C99" s="1">
        <f t="shared" si="5"/>
        <v>-1.5999999999999996</v>
      </c>
      <c r="D99" s="1">
        <f t="shared" si="6"/>
        <v>-2.8</v>
      </c>
      <c r="E99" s="65">
        <f t="shared" si="7"/>
        <v>-4.3999999999999995</v>
      </c>
    </row>
    <row r="100" spans="2:5" x14ac:dyDescent="0.25">
      <c r="B100" s="1">
        <v>172</v>
      </c>
      <c r="C100" s="1">
        <f t="shared" si="5"/>
        <v>-0.59999999999999964</v>
      </c>
      <c r="D100" s="1">
        <f t="shared" si="6"/>
        <v>-3.8</v>
      </c>
      <c r="E100" s="65">
        <f t="shared" si="7"/>
        <v>-4.3999999999999995</v>
      </c>
    </row>
    <row r="101" spans="2:5" x14ac:dyDescent="0.25">
      <c r="B101" s="1">
        <v>173</v>
      </c>
      <c r="C101" s="1">
        <f t="shared" si="5"/>
        <v>0.40000000000000036</v>
      </c>
      <c r="D101" s="1">
        <f t="shared" si="6"/>
        <v>-4.3</v>
      </c>
      <c r="E101" s="65">
        <f t="shared" si="7"/>
        <v>-3.8999999999999995</v>
      </c>
    </row>
    <row r="102" spans="2:5" x14ac:dyDescent="0.25">
      <c r="B102" s="1">
        <v>174</v>
      </c>
      <c r="C102" s="1">
        <f t="shared" si="5"/>
        <v>1.4000000000000004</v>
      </c>
      <c r="D102" s="1">
        <f t="shared" si="6"/>
        <v>-4.3</v>
      </c>
      <c r="E102" s="65">
        <f t="shared" si="7"/>
        <v>-2.8999999999999995</v>
      </c>
    </row>
    <row r="103" spans="2:5" x14ac:dyDescent="0.25">
      <c r="B103" s="1">
        <v>175</v>
      </c>
      <c r="C103" s="1">
        <f t="shared" si="5"/>
        <v>2.4000000000000004</v>
      </c>
      <c r="D103" s="1">
        <f t="shared" si="6"/>
        <v>-4.3</v>
      </c>
      <c r="E103" s="65">
        <f t="shared" si="7"/>
        <v>-1.8999999999999995</v>
      </c>
    </row>
    <row r="104" spans="2:5" x14ac:dyDescent="0.25">
      <c r="B104" s="1">
        <v>176</v>
      </c>
      <c r="C104" s="1">
        <f t="shared" si="5"/>
        <v>3.4000000000000004</v>
      </c>
      <c r="D104" s="1">
        <f t="shared" si="6"/>
        <v>-4.3</v>
      </c>
      <c r="E104" s="65">
        <f t="shared" si="7"/>
        <v>-0.89999999999999947</v>
      </c>
    </row>
    <row r="105" spans="2:5" x14ac:dyDescent="0.25">
      <c r="B105" s="1">
        <v>177</v>
      </c>
      <c r="C105" s="1">
        <f t="shared" si="5"/>
        <v>4.4000000000000004</v>
      </c>
      <c r="D105" s="1">
        <f t="shared" si="6"/>
        <v>-4.3</v>
      </c>
      <c r="E105" s="65">
        <f t="shared" si="7"/>
        <v>0.10000000000000053</v>
      </c>
    </row>
    <row r="106" spans="2:5" x14ac:dyDescent="0.25">
      <c r="B106" s="1">
        <v>178</v>
      </c>
      <c r="C106" s="1">
        <f t="shared" si="5"/>
        <v>5.4</v>
      </c>
      <c r="D106" s="1">
        <f t="shared" si="6"/>
        <v>-4.3</v>
      </c>
      <c r="E106" s="65">
        <f t="shared" si="7"/>
        <v>1.1000000000000005</v>
      </c>
    </row>
    <row r="107" spans="2:5" x14ac:dyDescent="0.25">
      <c r="B107" s="1">
        <v>179</v>
      </c>
      <c r="C107" s="1">
        <f t="shared" si="5"/>
        <v>6.4</v>
      </c>
      <c r="D107" s="1">
        <f t="shared" si="6"/>
        <v>-4.3</v>
      </c>
      <c r="E107" s="65">
        <f t="shared" si="7"/>
        <v>2.1000000000000005</v>
      </c>
    </row>
    <row r="108" spans="2:5" ht="15.75" thickBot="1" x14ac:dyDescent="0.3">
      <c r="B108" s="1">
        <v>180</v>
      </c>
      <c r="C108" s="1">
        <f t="shared" si="5"/>
        <v>7.4</v>
      </c>
      <c r="D108" s="1">
        <f t="shared" si="6"/>
        <v>-4.3</v>
      </c>
      <c r="E108" s="66">
        <f t="shared" si="7"/>
        <v>3.1000000000000005</v>
      </c>
    </row>
  </sheetData>
  <mergeCells count="5">
    <mergeCell ref="B3:F3"/>
    <mergeCell ref="L23:N23"/>
    <mergeCell ref="B23:D23"/>
    <mergeCell ref="B5:D5"/>
    <mergeCell ref="L5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Pricing</vt:lpstr>
      <vt:lpstr>Strategies</vt:lpstr>
      <vt:lpstr>AnnualReturn</vt:lpstr>
      <vt:lpstr>Days</vt:lpstr>
      <vt:lpstr>DaysToMaturity</vt:lpstr>
      <vt:lpstr>PriceNow</vt:lpstr>
      <vt:lpstr>StrikePrice</vt:lpstr>
      <vt:lpstr>Volatility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argon</dc:creator>
  <cp:lastModifiedBy>argon</cp:lastModifiedBy>
  <dcterms:created xsi:type="dcterms:W3CDTF">2017-12-03T03:59:15Z</dcterms:created>
  <dcterms:modified xsi:type="dcterms:W3CDTF">2018-03-18T18:36:16Z</dcterms:modified>
</cp:coreProperties>
</file>