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D3687D4F-F884-485C-9363-D68DBB8AB23C}" xr6:coauthVersionLast="47" xr6:coauthVersionMax="47" xr10:uidLastSave="{00000000-0000-0000-0000-000000000000}"/>
  <bookViews>
    <workbookView xWindow="6150" yWindow="900" windowWidth="20325" windowHeight="13215" xr2:uid="{50F21D03-37BB-40FB-A570-1AD8030E22E9}"/>
  </bookViews>
  <sheets>
    <sheet name="妖精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63" i="1" l="1"/>
  <c r="S162" i="1"/>
  <c r="S164" i="1"/>
  <c r="S167" i="1"/>
  <c r="S165" i="1"/>
  <c r="S166" i="1"/>
  <c r="S168" i="1"/>
  <c r="S169" i="1"/>
  <c r="S170" i="1"/>
  <c r="S171" i="1"/>
  <c r="T163" i="1"/>
  <c r="T162" i="1"/>
  <c r="T164" i="1"/>
  <c r="T167" i="1"/>
  <c r="T165" i="1"/>
  <c r="T166" i="1"/>
  <c r="T168" i="1"/>
  <c r="T169" i="1"/>
  <c r="T170" i="1"/>
  <c r="T171" i="1"/>
  <c r="AY163" i="1"/>
  <c r="AY162" i="1"/>
  <c r="AY164" i="1"/>
  <c r="AY167" i="1"/>
  <c r="AY165" i="1"/>
  <c r="AY166" i="1"/>
  <c r="AY168" i="1"/>
  <c r="AY169" i="1"/>
  <c r="AY170" i="1"/>
  <c r="AY171" i="1"/>
  <c r="AZ163" i="1"/>
  <c r="AZ162" i="1"/>
  <c r="AZ164" i="1"/>
  <c r="AZ167" i="1"/>
  <c r="AZ165" i="1"/>
  <c r="AZ166" i="1"/>
  <c r="AZ168" i="1"/>
  <c r="AZ169" i="1"/>
  <c r="AZ170" i="1"/>
  <c r="AZ171" i="1"/>
  <c r="BA163" i="1" a="1"/>
  <c r="BA163" i="1" s="1"/>
  <c r="BA162" i="1" a="1"/>
  <c r="BA162" i="1" s="1"/>
  <c r="BA164" i="1" a="1"/>
  <c r="BA164" i="1" s="1"/>
  <c r="BA167" i="1" a="1"/>
  <c r="BA167" i="1" s="1"/>
  <c r="BA165" i="1" a="1"/>
  <c r="BA165" i="1" s="1"/>
  <c r="BA166" i="1" a="1"/>
  <c r="BA166" i="1" s="1"/>
  <c r="BA168" i="1" a="1"/>
  <c r="BA168" i="1" s="1"/>
  <c r="BA169" i="1" a="1"/>
  <c r="BA169" i="1" s="1"/>
  <c r="BA170" i="1" a="1"/>
  <c r="BA170" i="1" s="1"/>
  <c r="BA171" i="1" a="1"/>
  <c r="BA171" i="1" s="1"/>
  <c r="AY152" i="1"/>
  <c r="AZ152" i="1"/>
  <c r="BA152" i="1" a="1"/>
  <c r="BA152" i="1" s="1"/>
  <c r="AY153" i="1"/>
  <c r="AZ153" i="1"/>
  <c r="BA153" i="1" a="1"/>
  <c r="BA153" i="1" s="1"/>
  <c r="AY154" i="1"/>
  <c r="AZ154" i="1"/>
  <c r="BA154" i="1" a="1"/>
  <c r="BA154" i="1" s="1"/>
  <c r="AY155" i="1"/>
  <c r="AZ155" i="1"/>
  <c r="BA155" i="1" a="1"/>
  <c r="BA155" i="1" s="1"/>
  <c r="S152" i="1"/>
  <c r="T152" i="1"/>
  <c r="S153" i="1"/>
  <c r="T153" i="1"/>
  <c r="S155" i="1"/>
  <c r="S156" i="1"/>
  <c r="S157" i="1"/>
  <c r="S158" i="1"/>
  <c r="S159" i="1"/>
  <c r="S160" i="1"/>
  <c r="S161" i="1"/>
  <c r="T155" i="1"/>
  <c r="T156" i="1"/>
  <c r="T157" i="1"/>
  <c r="T158" i="1"/>
  <c r="T159" i="1"/>
  <c r="T160" i="1"/>
  <c r="T161" i="1"/>
  <c r="AY156" i="1"/>
  <c r="AY157" i="1"/>
  <c r="AY158" i="1"/>
  <c r="AY159" i="1"/>
  <c r="AY160" i="1"/>
  <c r="AY161" i="1"/>
  <c r="AZ156" i="1"/>
  <c r="AZ157" i="1"/>
  <c r="AZ158" i="1"/>
  <c r="AZ159" i="1"/>
  <c r="AZ160" i="1"/>
  <c r="AZ161" i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S154" i="1"/>
  <c r="T154" i="1"/>
  <c r="BA2" i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S149" i="1"/>
  <c r="S146" i="1"/>
  <c r="S145" i="1"/>
  <c r="S142" i="1"/>
  <c r="S147" i="1"/>
  <c r="S148" i="1"/>
  <c r="S143" i="1"/>
  <c r="S144" i="1"/>
  <c r="S150" i="1"/>
  <c r="S151" i="1"/>
  <c r="T149" i="1"/>
  <c r="T146" i="1"/>
  <c r="T145" i="1"/>
  <c r="T142" i="1"/>
  <c r="T147" i="1"/>
  <c r="T148" i="1"/>
  <c r="T143" i="1"/>
  <c r="T144" i="1"/>
  <c r="T150" i="1"/>
  <c r="T151" i="1"/>
  <c r="AY149" i="1"/>
  <c r="AY146" i="1"/>
  <c r="AY145" i="1"/>
  <c r="AY142" i="1"/>
  <c r="AY147" i="1"/>
  <c r="AY148" i="1"/>
  <c r="AY143" i="1"/>
  <c r="AY144" i="1"/>
  <c r="AY150" i="1"/>
  <c r="AY151" i="1"/>
  <c r="AZ149" i="1"/>
  <c r="AZ146" i="1"/>
  <c r="AZ145" i="1"/>
  <c r="AZ142" i="1"/>
  <c r="AZ147" i="1"/>
  <c r="AZ148" i="1"/>
  <c r="AZ143" i="1"/>
  <c r="AZ144" i="1"/>
  <c r="AZ150" i="1"/>
  <c r="AZ151" i="1"/>
  <c r="AZ2" i="1"/>
  <c r="AZ3" i="1"/>
  <c r="AZ22" i="1"/>
  <c r="AZ4" i="1"/>
  <c r="AZ30" i="1"/>
  <c r="AZ5" i="1"/>
  <c r="AZ12" i="1"/>
  <c r="AZ23" i="1"/>
  <c r="AZ6" i="1"/>
  <c r="AZ7" i="1"/>
  <c r="AZ13" i="1"/>
  <c r="AZ24" i="1"/>
  <c r="AZ8" i="1"/>
  <c r="AZ14" i="1"/>
  <c r="AZ9" i="1"/>
  <c r="AZ25" i="1"/>
  <c r="AZ72" i="1"/>
  <c r="AZ73" i="1"/>
  <c r="AZ74" i="1"/>
  <c r="AZ75" i="1"/>
  <c r="AZ76" i="1"/>
  <c r="AZ77" i="1"/>
  <c r="AZ78" i="1"/>
  <c r="AZ79" i="1"/>
  <c r="AZ82" i="1"/>
  <c r="AZ83" i="1"/>
  <c r="AZ93" i="1"/>
  <c r="AZ94" i="1"/>
  <c r="AZ121" i="1"/>
  <c r="AZ141" i="1"/>
  <c r="AZ10" i="1"/>
  <c r="AZ26" i="1"/>
  <c r="AZ59" i="1"/>
  <c r="AZ62" i="1"/>
  <c r="AZ63" i="1"/>
  <c r="AZ92" i="1"/>
  <c r="AZ140" i="1"/>
  <c r="AZ11" i="1"/>
  <c r="AZ15" i="1"/>
  <c r="AZ27" i="1"/>
  <c r="AZ31" i="1"/>
  <c r="AZ52" i="1"/>
  <c r="AZ53" i="1"/>
  <c r="AZ54" i="1"/>
  <c r="AZ55" i="1"/>
  <c r="AZ56" i="1"/>
  <c r="AZ64" i="1"/>
  <c r="AZ65" i="1"/>
  <c r="AZ81" i="1"/>
  <c r="AZ95" i="1"/>
  <c r="AZ96" i="1"/>
  <c r="AZ113" i="1"/>
  <c r="AZ132" i="1"/>
  <c r="AZ112" i="1"/>
  <c r="AZ128" i="1"/>
  <c r="AZ16" i="1"/>
  <c r="AZ17" i="1"/>
  <c r="AZ28" i="1"/>
  <c r="AZ29" i="1"/>
  <c r="AZ66" i="1"/>
  <c r="AZ18" i="1"/>
  <c r="AZ84" i="1"/>
  <c r="AZ114" i="1"/>
  <c r="AZ115" i="1"/>
  <c r="AZ116" i="1"/>
  <c r="AZ133" i="1"/>
  <c r="AZ111" i="1"/>
  <c r="AZ19" i="1"/>
  <c r="AZ42" i="1"/>
  <c r="AZ43" i="1"/>
  <c r="AZ44" i="1"/>
  <c r="AZ57" i="1"/>
  <c r="AZ60" i="1"/>
  <c r="AZ104" i="1"/>
  <c r="AZ105" i="1"/>
  <c r="AZ117" i="1"/>
  <c r="AZ126" i="1"/>
  <c r="AZ134" i="1"/>
  <c r="AZ135" i="1"/>
  <c r="AZ20" i="1"/>
  <c r="AZ129" i="1"/>
  <c r="AZ21" i="1"/>
  <c r="AZ32" i="1"/>
  <c r="AZ33" i="1"/>
  <c r="AZ45" i="1"/>
  <c r="AZ46" i="1"/>
  <c r="AZ47" i="1"/>
  <c r="AZ48" i="1"/>
  <c r="AZ49" i="1"/>
  <c r="AZ58" i="1"/>
  <c r="AZ61" i="1"/>
  <c r="AZ67" i="1"/>
  <c r="AZ68" i="1"/>
  <c r="AZ69" i="1"/>
  <c r="AZ70" i="1"/>
  <c r="AZ85" i="1"/>
  <c r="AZ87" i="1"/>
  <c r="AZ122" i="1"/>
  <c r="AZ123" i="1"/>
  <c r="AZ137" i="1"/>
  <c r="AZ138" i="1"/>
  <c r="AZ50" i="1"/>
  <c r="AZ86" i="1"/>
  <c r="AZ124" i="1"/>
  <c r="AZ125" i="1"/>
  <c r="AZ136" i="1"/>
  <c r="AZ34" i="1"/>
  <c r="AZ97" i="1"/>
  <c r="AZ98" i="1"/>
  <c r="AZ99" i="1"/>
  <c r="AZ100" i="1"/>
  <c r="AZ101" i="1"/>
  <c r="AZ103" i="1"/>
  <c r="AZ106" i="1"/>
  <c r="AZ107" i="1"/>
  <c r="AZ108" i="1"/>
  <c r="AZ109" i="1"/>
  <c r="AZ110" i="1"/>
  <c r="AZ118" i="1"/>
  <c r="AZ119" i="1"/>
  <c r="AZ127" i="1"/>
  <c r="AZ35" i="1"/>
  <c r="AZ36" i="1"/>
  <c r="AZ37" i="1"/>
  <c r="AZ80" i="1"/>
  <c r="AZ130" i="1"/>
  <c r="AZ38" i="1"/>
  <c r="AZ39" i="1"/>
  <c r="AZ40" i="1"/>
  <c r="AZ41" i="1"/>
  <c r="AZ51" i="1"/>
  <c r="AZ88" i="1"/>
  <c r="AZ89" i="1"/>
  <c r="AZ90" i="1"/>
  <c r="AZ102" i="1"/>
  <c r="AZ120" i="1"/>
  <c r="AZ71" i="1"/>
  <c r="AZ91" i="1"/>
  <c r="AZ131" i="1"/>
  <c r="AZ139" i="1"/>
  <c r="S139" i="1"/>
  <c r="S138" i="1"/>
  <c r="S137" i="1"/>
  <c r="S134" i="1"/>
  <c r="S135" i="1"/>
  <c r="S140" i="1"/>
  <c r="S132" i="1"/>
  <c r="S141" i="1"/>
  <c r="S133" i="1"/>
  <c r="S136" i="1"/>
  <c r="T139" i="1"/>
  <c r="T138" i="1"/>
  <c r="T137" i="1"/>
  <c r="T134" i="1"/>
  <c r="T135" i="1"/>
  <c r="T140" i="1"/>
  <c r="T132" i="1"/>
  <c r="T141" i="1"/>
  <c r="T133" i="1"/>
  <c r="T136" i="1"/>
  <c r="AY139" i="1"/>
  <c r="AY138" i="1"/>
  <c r="AY137" i="1"/>
  <c r="AY134" i="1"/>
  <c r="AY135" i="1"/>
  <c r="AY140" i="1"/>
  <c r="AY132" i="1"/>
  <c r="AY141" i="1"/>
  <c r="AY133" i="1"/>
  <c r="AY136" i="1"/>
  <c r="S122" i="1"/>
  <c r="S123" i="1"/>
  <c r="S124" i="1"/>
  <c r="S125" i="1"/>
  <c r="S126" i="1"/>
  <c r="S127" i="1"/>
  <c r="S128" i="1"/>
  <c r="S129" i="1"/>
  <c r="S130" i="1"/>
  <c r="S131" i="1"/>
  <c r="T122" i="1"/>
  <c r="T123" i="1"/>
  <c r="T124" i="1"/>
  <c r="T125" i="1"/>
  <c r="T126" i="1"/>
  <c r="T127" i="1"/>
  <c r="T128" i="1"/>
  <c r="T129" i="1"/>
  <c r="T130" i="1"/>
  <c r="T131" i="1"/>
  <c r="AY122" i="1"/>
  <c r="AY123" i="1"/>
  <c r="AY124" i="1"/>
  <c r="AY125" i="1"/>
  <c r="AY126" i="1"/>
  <c r="AY127" i="1"/>
  <c r="AY128" i="1"/>
  <c r="AY129" i="1"/>
  <c r="AY130" i="1"/>
  <c r="AY131" i="1"/>
  <c r="AY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S98" i="1"/>
  <c r="S101" i="1"/>
  <c r="S99" i="1"/>
  <c r="S100" i="1"/>
  <c r="S97" i="1"/>
  <c r="T98" i="1"/>
  <c r="T101" i="1"/>
  <c r="T99" i="1"/>
  <c r="T100" i="1"/>
  <c r="T97" i="1"/>
  <c r="S94" i="1"/>
  <c r="T94" i="1"/>
  <c r="S92" i="1"/>
  <c r="S93" i="1"/>
  <c r="T92" i="1"/>
  <c r="T93" i="1"/>
  <c r="S96" i="1"/>
  <c r="T96" i="1"/>
  <c r="S95" i="1"/>
  <c r="T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U163" i="1" l="1"/>
  <c r="Z163" i="1" s="1"/>
  <c r="U164" i="1"/>
  <c r="V164" i="1" s="1"/>
  <c r="U162" i="1"/>
  <c r="X162" i="1" s="1"/>
  <c r="U167" i="1"/>
  <c r="V167" i="1" s="1"/>
  <c r="U166" i="1"/>
  <c r="X166" i="1" s="1"/>
  <c r="U165" i="1"/>
  <c r="Y165" i="1" s="1"/>
  <c r="U171" i="1"/>
  <c r="V171" i="1" s="1"/>
  <c r="U170" i="1"/>
  <c r="V170" i="1" s="1"/>
  <c r="U169" i="1"/>
  <c r="V169" i="1" s="1"/>
  <c r="U168" i="1"/>
  <c r="Y168" i="1" s="1"/>
  <c r="U155" i="1"/>
  <c r="V155" i="1" s="1"/>
  <c r="U152" i="1"/>
  <c r="V152" i="1" s="1"/>
  <c r="U153" i="1"/>
  <c r="V153" i="1" s="1"/>
  <c r="U157" i="1"/>
  <c r="V157" i="1" s="1"/>
  <c r="U161" i="1"/>
  <c r="U160" i="1"/>
  <c r="U159" i="1"/>
  <c r="U158" i="1"/>
  <c r="U154" i="1"/>
  <c r="U156" i="1"/>
  <c r="U146" i="1"/>
  <c r="U143" i="1"/>
  <c r="U148" i="1"/>
  <c r="U147" i="1"/>
  <c r="U142" i="1"/>
  <c r="U145" i="1"/>
  <c r="U149" i="1"/>
  <c r="U150" i="1"/>
  <c r="U144" i="1"/>
  <c r="U151" i="1"/>
  <c r="U138" i="1"/>
  <c r="U139" i="1"/>
  <c r="U133" i="1"/>
  <c r="U136" i="1"/>
  <c r="U140" i="1"/>
  <c r="U135" i="1"/>
  <c r="U134" i="1"/>
  <c r="U137" i="1"/>
  <c r="U132" i="1"/>
  <c r="U141" i="1"/>
  <c r="U122" i="1"/>
  <c r="U126" i="1"/>
  <c r="U130" i="1"/>
  <c r="U127" i="1"/>
  <c r="U131" i="1"/>
  <c r="U128" i="1"/>
  <c r="U125" i="1"/>
  <c r="U129" i="1"/>
  <c r="U123" i="1"/>
  <c r="U124" i="1"/>
  <c r="U118" i="1"/>
  <c r="U103" i="1"/>
  <c r="U119" i="1"/>
  <c r="U113" i="1"/>
  <c r="U117" i="1"/>
  <c r="U114" i="1"/>
  <c r="U116" i="1"/>
  <c r="U115" i="1"/>
  <c r="U112" i="1"/>
  <c r="U121" i="1"/>
  <c r="U120" i="1"/>
  <c r="U106" i="1"/>
  <c r="U107" i="1"/>
  <c r="U109" i="1"/>
  <c r="U110" i="1"/>
  <c r="U108" i="1"/>
  <c r="U111" i="1"/>
  <c r="U105" i="1"/>
  <c r="U104" i="1"/>
  <c r="U102" i="1"/>
  <c r="U99" i="1"/>
  <c r="U98" i="1"/>
  <c r="U101" i="1"/>
  <c r="U94" i="1"/>
  <c r="U97" i="1"/>
  <c r="U100" i="1"/>
  <c r="U93" i="1"/>
  <c r="U92" i="1"/>
  <c r="U84" i="1"/>
  <c r="U96" i="1"/>
  <c r="U95" i="1"/>
  <c r="U85" i="1"/>
  <c r="U88" i="1"/>
  <c r="U86" i="1"/>
  <c r="U90" i="1"/>
  <c r="U87" i="1"/>
  <c r="U82" i="1"/>
  <c r="U91" i="1"/>
  <c r="U83" i="1"/>
  <c r="U89" i="1"/>
  <c r="V163" i="1" l="1"/>
  <c r="X163" i="1"/>
  <c r="Y164" i="1"/>
  <c r="AA164" i="1"/>
  <c r="W164" i="1"/>
  <c r="Z164" i="1"/>
  <c r="X164" i="1"/>
  <c r="Z168" i="1"/>
  <c r="BB168" i="1" s="1"/>
  <c r="AA163" i="1"/>
  <c r="Y163" i="1"/>
  <c r="BB163" i="1" s="1"/>
  <c r="W163" i="1"/>
  <c r="V162" i="1"/>
  <c r="W162" i="1"/>
  <c r="AA162" i="1"/>
  <c r="Y162" i="1"/>
  <c r="Z162" i="1"/>
  <c r="AA167" i="1"/>
  <c r="Y167" i="1"/>
  <c r="W167" i="1"/>
  <c r="Z167" i="1"/>
  <c r="X167" i="1"/>
  <c r="V168" i="1"/>
  <c r="AA168" i="1"/>
  <c r="W170" i="1"/>
  <c r="Y170" i="1"/>
  <c r="X170" i="1"/>
  <c r="Z170" i="1"/>
  <c r="Z169" i="1"/>
  <c r="AA165" i="1"/>
  <c r="Z165" i="1"/>
  <c r="BB165" i="1" s="1"/>
  <c r="AA171" i="1"/>
  <c r="X171" i="1"/>
  <c r="Z171" i="1"/>
  <c r="AA170" i="1"/>
  <c r="X168" i="1"/>
  <c r="W168" i="1"/>
  <c r="X169" i="1"/>
  <c r="W166" i="1"/>
  <c r="Y166" i="1"/>
  <c r="W169" i="1"/>
  <c r="V166" i="1"/>
  <c r="Y169" i="1"/>
  <c r="AA169" i="1"/>
  <c r="AA166" i="1"/>
  <c r="Z166" i="1"/>
  <c r="X165" i="1"/>
  <c r="W165" i="1"/>
  <c r="V165" i="1"/>
  <c r="W171" i="1"/>
  <c r="Y171" i="1"/>
  <c r="W155" i="1"/>
  <c r="X155" i="1"/>
  <c r="Z155" i="1"/>
  <c r="AA155" i="1"/>
  <c r="Y155" i="1"/>
  <c r="W152" i="1"/>
  <c r="X152" i="1"/>
  <c r="Y152" i="1"/>
  <c r="AA152" i="1"/>
  <c r="X157" i="1"/>
  <c r="Y157" i="1"/>
  <c r="Z152" i="1"/>
  <c r="Y153" i="1"/>
  <c r="Z157" i="1"/>
  <c r="AA157" i="1"/>
  <c r="W157" i="1"/>
  <c r="Z153" i="1"/>
  <c r="W153" i="1"/>
  <c r="AA153" i="1"/>
  <c r="X153" i="1"/>
  <c r="Z115" i="1"/>
  <c r="AA115" i="1"/>
  <c r="Z126" i="1"/>
  <c r="AA126" i="1"/>
  <c r="Z145" i="1"/>
  <c r="AA145" i="1"/>
  <c r="Z94" i="1"/>
  <c r="AA94" i="1"/>
  <c r="Z98" i="1"/>
  <c r="AA98" i="1"/>
  <c r="Z143" i="1"/>
  <c r="AA143" i="1"/>
  <c r="Z116" i="1"/>
  <c r="AA116" i="1"/>
  <c r="Z132" i="1"/>
  <c r="AA132" i="1"/>
  <c r="Z104" i="1"/>
  <c r="AA104" i="1"/>
  <c r="Z119" i="1"/>
  <c r="AA119" i="1"/>
  <c r="Z134" i="1"/>
  <c r="AA134" i="1"/>
  <c r="Z146" i="1"/>
  <c r="AA146" i="1"/>
  <c r="Z114" i="1"/>
  <c r="AA114" i="1"/>
  <c r="Z103" i="1"/>
  <c r="AA103" i="1"/>
  <c r="Z135" i="1"/>
  <c r="AA135" i="1"/>
  <c r="Z156" i="1"/>
  <c r="AA156" i="1"/>
  <c r="Z91" i="1"/>
  <c r="AA91" i="1"/>
  <c r="Z88" i="1"/>
  <c r="AA88" i="1"/>
  <c r="Z154" i="1"/>
  <c r="AA154" i="1"/>
  <c r="Z87" i="1"/>
  <c r="AA87" i="1"/>
  <c r="Z136" i="1"/>
  <c r="AA136" i="1"/>
  <c r="Z158" i="1"/>
  <c r="AA158" i="1"/>
  <c r="Z122" i="1"/>
  <c r="AA122" i="1"/>
  <c r="Z117" i="1"/>
  <c r="AA117" i="1"/>
  <c r="Z86" i="1"/>
  <c r="AA86" i="1"/>
  <c r="Z110" i="1"/>
  <c r="AA110" i="1"/>
  <c r="Z159" i="1"/>
  <c r="AA159" i="1"/>
  <c r="Z82" i="1"/>
  <c r="AA82" i="1"/>
  <c r="Z102" i="1"/>
  <c r="AA102" i="1"/>
  <c r="Z111" i="1"/>
  <c r="AA111" i="1"/>
  <c r="Z108" i="1"/>
  <c r="AA108" i="1"/>
  <c r="Z123" i="1"/>
  <c r="AA123" i="1"/>
  <c r="Z96" i="1"/>
  <c r="AA96" i="1"/>
  <c r="Z109" i="1"/>
  <c r="AA109" i="1"/>
  <c r="Z129" i="1"/>
  <c r="AA129" i="1"/>
  <c r="Z139" i="1"/>
  <c r="AA139" i="1"/>
  <c r="Z160" i="1"/>
  <c r="AA160" i="1"/>
  <c r="Z101" i="1"/>
  <c r="AA101" i="1"/>
  <c r="Z148" i="1"/>
  <c r="AA148" i="1"/>
  <c r="Z90" i="1"/>
  <c r="AA90" i="1"/>
  <c r="Z85" i="1"/>
  <c r="AA85" i="1"/>
  <c r="Z95" i="1"/>
  <c r="AA95" i="1"/>
  <c r="Z133" i="1"/>
  <c r="AA133" i="1"/>
  <c r="Z84" i="1"/>
  <c r="AA84" i="1"/>
  <c r="Z107" i="1"/>
  <c r="AA107" i="1"/>
  <c r="Z125" i="1"/>
  <c r="AA125" i="1"/>
  <c r="Z138" i="1"/>
  <c r="AA138" i="1"/>
  <c r="Z161" i="1"/>
  <c r="AA161" i="1"/>
  <c r="Z83" i="1"/>
  <c r="AA83" i="1"/>
  <c r="Z147" i="1"/>
  <c r="AA147" i="1"/>
  <c r="Z113" i="1"/>
  <c r="AA113" i="1"/>
  <c r="Z118" i="1"/>
  <c r="AA118" i="1"/>
  <c r="Z124" i="1"/>
  <c r="AA124" i="1"/>
  <c r="Z92" i="1"/>
  <c r="AA92" i="1"/>
  <c r="Z106" i="1"/>
  <c r="AA106" i="1"/>
  <c r="Z128" i="1"/>
  <c r="AA128" i="1"/>
  <c r="Z151" i="1"/>
  <c r="AA151" i="1"/>
  <c r="Z142" i="1"/>
  <c r="AA142" i="1"/>
  <c r="Z99" i="1"/>
  <c r="AA99" i="1"/>
  <c r="Z105" i="1"/>
  <c r="AA105" i="1"/>
  <c r="Z144" i="1"/>
  <c r="AA144" i="1"/>
  <c r="Z140" i="1"/>
  <c r="AA140" i="1"/>
  <c r="Z120" i="1"/>
  <c r="AA120" i="1"/>
  <c r="Z100" i="1"/>
  <c r="AA100" i="1"/>
  <c r="Z121" i="1"/>
  <c r="AA121" i="1"/>
  <c r="Z127" i="1"/>
  <c r="AA127" i="1"/>
  <c r="Z150" i="1"/>
  <c r="AA150" i="1"/>
  <c r="Z89" i="1"/>
  <c r="AA89" i="1"/>
  <c r="Z141" i="1"/>
  <c r="AA141" i="1"/>
  <c r="Z137" i="1"/>
  <c r="AA137" i="1"/>
  <c r="Z93" i="1"/>
  <c r="AA93" i="1"/>
  <c r="Z131" i="1"/>
  <c r="AA131" i="1"/>
  <c r="Z97" i="1"/>
  <c r="AA97" i="1"/>
  <c r="Z112" i="1"/>
  <c r="AA112" i="1"/>
  <c r="Z130" i="1"/>
  <c r="AA130" i="1"/>
  <c r="Z149" i="1"/>
  <c r="AA149" i="1"/>
  <c r="X108" i="1"/>
  <c r="Y108" i="1"/>
  <c r="X124" i="1"/>
  <c r="Y124" i="1"/>
  <c r="X136" i="1"/>
  <c r="Y136" i="1"/>
  <c r="X158" i="1"/>
  <c r="Y158" i="1"/>
  <c r="X161" i="1"/>
  <c r="Y161" i="1"/>
  <c r="X95" i="1"/>
  <c r="Y95" i="1"/>
  <c r="X151" i="1"/>
  <c r="Y151" i="1"/>
  <c r="X159" i="1"/>
  <c r="Y159" i="1"/>
  <c r="X92" i="1"/>
  <c r="Y92" i="1"/>
  <c r="X121" i="1"/>
  <c r="Y121" i="1"/>
  <c r="X127" i="1"/>
  <c r="Y127" i="1"/>
  <c r="X150" i="1"/>
  <c r="Y150" i="1"/>
  <c r="X138" i="1"/>
  <c r="Y138" i="1"/>
  <c r="X112" i="1"/>
  <c r="Y112" i="1"/>
  <c r="X130" i="1"/>
  <c r="Y130" i="1"/>
  <c r="X149" i="1"/>
  <c r="Y149" i="1"/>
  <c r="X125" i="1"/>
  <c r="Y125" i="1"/>
  <c r="X145" i="1"/>
  <c r="Y145" i="1"/>
  <c r="X139" i="1"/>
  <c r="Y139" i="1"/>
  <c r="X131" i="1"/>
  <c r="Y131" i="1"/>
  <c r="X101" i="1"/>
  <c r="Y101" i="1"/>
  <c r="X116" i="1"/>
  <c r="Y116" i="1"/>
  <c r="X122" i="1"/>
  <c r="Y122" i="1"/>
  <c r="X142" i="1"/>
  <c r="Y142" i="1"/>
  <c r="X123" i="1"/>
  <c r="Y123" i="1"/>
  <c r="X107" i="1"/>
  <c r="Y107" i="1"/>
  <c r="X97" i="1"/>
  <c r="Y97" i="1"/>
  <c r="X83" i="1"/>
  <c r="Y83" i="1"/>
  <c r="X98" i="1"/>
  <c r="Y98" i="1"/>
  <c r="X114" i="1"/>
  <c r="Y114" i="1"/>
  <c r="X141" i="1"/>
  <c r="Y141" i="1"/>
  <c r="X147" i="1"/>
  <c r="Y147" i="1"/>
  <c r="X160" i="1"/>
  <c r="Y160" i="1"/>
  <c r="X120" i="1"/>
  <c r="Y120" i="1"/>
  <c r="X115" i="1"/>
  <c r="Y115" i="1"/>
  <c r="X82" i="1"/>
  <c r="Y82" i="1"/>
  <c r="X99" i="1"/>
  <c r="Y99" i="1"/>
  <c r="X117" i="1"/>
  <c r="Y117" i="1"/>
  <c r="X132" i="1"/>
  <c r="Y132" i="1"/>
  <c r="X148" i="1"/>
  <c r="Y148" i="1"/>
  <c r="X85" i="1"/>
  <c r="Y85" i="1"/>
  <c r="X129" i="1"/>
  <c r="Y129" i="1"/>
  <c r="X144" i="1"/>
  <c r="Y144" i="1"/>
  <c r="X94" i="1"/>
  <c r="Y94" i="1"/>
  <c r="X87" i="1"/>
  <c r="Y87" i="1"/>
  <c r="X102" i="1"/>
  <c r="Y102" i="1"/>
  <c r="X113" i="1"/>
  <c r="Y113" i="1"/>
  <c r="X137" i="1"/>
  <c r="Y137" i="1"/>
  <c r="X143" i="1"/>
  <c r="Y143" i="1"/>
  <c r="X133" i="1"/>
  <c r="Y133" i="1"/>
  <c r="X84" i="1"/>
  <c r="Y84" i="1"/>
  <c r="X93" i="1"/>
  <c r="Y93" i="1"/>
  <c r="X126" i="1"/>
  <c r="Y126" i="1"/>
  <c r="X90" i="1"/>
  <c r="Y90" i="1"/>
  <c r="X119" i="1"/>
  <c r="Y119" i="1"/>
  <c r="X134" i="1"/>
  <c r="Y134" i="1"/>
  <c r="X146" i="1"/>
  <c r="Y146" i="1"/>
  <c r="X110" i="1"/>
  <c r="Y110" i="1"/>
  <c r="X96" i="1"/>
  <c r="Y96" i="1"/>
  <c r="X106" i="1"/>
  <c r="Y106" i="1"/>
  <c r="X100" i="1"/>
  <c r="Y100" i="1"/>
  <c r="X89" i="1"/>
  <c r="Y89" i="1"/>
  <c r="X91" i="1"/>
  <c r="Y91" i="1"/>
  <c r="X104" i="1"/>
  <c r="Y104" i="1"/>
  <c r="X86" i="1"/>
  <c r="Y86" i="1"/>
  <c r="X105" i="1"/>
  <c r="Y105" i="1"/>
  <c r="X103" i="1"/>
  <c r="Y103" i="1"/>
  <c r="X135" i="1"/>
  <c r="Y135" i="1"/>
  <c r="X156" i="1"/>
  <c r="Y156" i="1"/>
  <c r="X109" i="1"/>
  <c r="Y109" i="1"/>
  <c r="X128" i="1"/>
  <c r="Y128" i="1"/>
  <c r="X88" i="1"/>
  <c r="Y88" i="1"/>
  <c r="X111" i="1"/>
  <c r="Y111" i="1"/>
  <c r="X118" i="1"/>
  <c r="Y118" i="1"/>
  <c r="X140" i="1"/>
  <c r="Y140" i="1"/>
  <c r="X154" i="1"/>
  <c r="Y154" i="1"/>
  <c r="V126" i="1"/>
  <c r="W126" i="1"/>
  <c r="V145" i="1"/>
  <c r="W145" i="1"/>
  <c r="V99" i="1"/>
  <c r="W99" i="1"/>
  <c r="V122" i="1"/>
  <c r="W122" i="1"/>
  <c r="V102" i="1"/>
  <c r="W102" i="1"/>
  <c r="V113" i="1"/>
  <c r="W113" i="1"/>
  <c r="V137" i="1"/>
  <c r="W137" i="1"/>
  <c r="V143" i="1"/>
  <c r="W143" i="1"/>
  <c r="V83" i="1"/>
  <c r="W83" i="1"/>
  <c r="V134" i="1"/>
  <c r="W134" i="1"/>
  <c r="V146" i="1"/>
  <c r="W146" i="1"/>
  <c r="V115" i="1"/>
  <c r="W115" i="1"/>
  <c r="V91" i="1"/>
  <c r="W91" i="1"/>
  <c r="V135" i="1"/>
  <c r="W135" i="1"/>
  <c r="V156" i="1"/>
  <c r="W156" i="1"/>
  <c r="V147" i="1"/>
  <c r="W147" i="1"/>
  <c r="V104" i="1"/>
  <c r="W104" i="1"/>
  <c r="V118" i="1"/>
  <c r="W118" i="1"/>
  <c r="V140" i="1"/>
  <c r="W140" i="1"/>
  <c r="V154" i="1"/>
  <c r="W154" i="1"/>
  <c r="V141" i="1"/>
  <c r="W141" i="1"/>
  <c r="V119" i="1"/>
  <c r="W119" i="1"/>
  <c r="V108" i="1"/>
  <c r="W108" i="1"/>
  <c r="V124" i="1"/>
  <c r="W124" i="1"/>
  <c r="V136" i="1"/>
  <c r="W136" i="1"/>
  <c r="V158" i="1"/>
  <c r="W158" i="1"/>
  <c r="V116" i="1"/>
  <c r="W116" i="1"/>
  <c r="V117" i="1"/>
  <c r="W117" i="1"/>
  <c r="V95" i="1"/>
  <c r="W95" i="1"/>
  <c r="V123" i="1"/>
  <c r="W123" i="1"/>
  <c r="V133" i="1"/>
  <c r="W133" i="1"/>
  <c r="V159" i="1"/>
  <c r="W159" i="1"/>
  <c r="V94" i="1"/>
  <c r="W94" i="1"/>
  <c r="V114" i="1"/>
  <c r="W114" i="1"/>
  <c r="V103" i="1"/>
  <c r="W103" i="1"/>
  <c r="V96" i="1"/>
  <c r="W96" i="1"/>
  <c r="V129" i="1"/>
  <c r="W129" i="1"/>
  <c r="V139" i="1"/>
  <c r="W139" i="1"/>
  <c r="V160" i="1"/>
  <c r="W160" i="1"/>
  <c r="V148" i="1"/>
  <c r="W148" i="1"/>
  <c r="V105" i="1"/>
  <c r="W105" i="1"/>
  <c r="V110" i="1"/>
  <c r="W110" i="1"/>
  <c r="V109" i="1"/>
  <c r="W109" i="1"/>
  <c r="V84" i="1"/>
  <c r="W84" i="1"/>
  <c r="V107" i="1"/>
  <c r="W107" i="1"/>
  <c r="V125" i="1"/>
  <c r="W125" i="1"/>
  <c r="V138" i="1"/>
  <c r="W138" i="1"/>
  <c r="V161" i="1"/>
  <c r="W161" i="1"/>
  <c r="V128" i="1"/>
  <c r="W128" i="1"/>
  <c r="V151" i="1"/>
  <c r="W151" i="1"/>
  <c r="V89" i="1"/>
  <c r="W89" i="1"/>
  <c r="V98" i="1"/>
  <c r="W98" i="1"/>
  <c r="V87" i="1"/>
  <c r="W87" i="1"/>
  <c r="V86" i="1"/>
  <c r="W86" i="1"/>
  <c r="V85" i="1"/>
  <c r="W85" i="1"/>
  <c r="V120" i="1"/>
  <c r="W120" i="1"/>
  <c r="V144" i="1"/>
  <c r="W144" i="1"/>
  <c r="V101" i="1"/>
  <c r="W101" i="1"/>
  <c r="V132" i="1"/>
  <c r="W132" i="1"/>
  <c r="V88" i="1"/>
  <c r="W88" i="1"/>
  <c r="V92" i="1"/>
  <c r="W92" i="1"/>
  <c r="V131" i="1"/>
  <c r="W131" i="1"/>
  <c r="V100" i="1"/>
  <c r="W100" i="1"/>
  <c r="V121" i="1"/>
  <c r="W121" i="1"/>
  <c r="V127" i="1"/>
  <c r="W127" i="1"/>
  <c r="V150" i="1"/>
  <c r="W150" i="1"/>
  <c r="V142" i="1"/>
  <c r="W142" i="1"/>
  <c r="V82" i="1"/>
  <c r="W82" i="1"/>
  <c r="V90" i="1"/>
  <c r="W90" i="1"/>
  <c r="V111" i="1"/>
  <c r="W111" i="1"/>
  <c r="V106" i="1"/>
  <c r="W106" i="1"/>
  <c r="V93" i="1"/>
  <c r="W93" i="1"/>
  <c r="V97" i="1"/>
  <c r="W97" i="1"/>
  <c r="V112" i="1"/>
  <c r="W112" i="1"/>
  <c r="V130" i="1"/>
  <c r="W130" i="1"/>
  <c r="V149" i="1"/>
  <c r="W149" i="1"/>
  <c r="BB164" i="1" l="1"/>
  <c r="BB167" i="1"/>
  <c r="BB162" i="1"/>
  <c r="BB170" i="1"/>
  <c r="BB171" i="1"/>
  <c r="BB169" i="1"/>
  <c r="BB166" i="1"/>
  <c r="BB155" i="1"/>
  <c r="BB157" i="1"/>
  <c r="BB152" i="1"/>
  <c r="BB153" i="1"/>
  <c r="BB159" i="1"/>
  <c r="BB113" i="1"/>
  <c r="BB154" i="1"/>
  <c r="BB127" i="1"/>
  <c r="BB104" i="1"/>
  <c r="BB96" i="1"/>
  <c r="BB139" i="1"/>
  <c r="BB142" i="1"/>
  <c r="BB94" i="1"/>
  <c r="BB137" i="1"/>
  <c r="BB97" i="1"/>
  <c r="BB121" i="1"/>
  <c r="BB158" i="1"/>
  <c r="BB103" i="1"/>
  <c r="BB125" i="1"/>
  <c r="BB120" i="1"/>
  <c r="BB146" i="1"/>
  <c r="BB105" i="1"/>
  <c r="BB160" i="1"/>
  <c r="BB102" i="1"/>
  <c r="BB106" i="1"/>
  <c r="BB107" i="1"/>
  <c r="BB124" i="1"/>
  <c r="BB93" i="1"/>
  <c r="BB101" i="1"/>
  <c r="BB123" i="1"/>
  <c r="BB128" i="1"/>
  <c r="BB122" i="1"/>
  <c r="BB161" i="1"/>
  <c r="BB156" i="1"/>
  <c r="BB138" i="1"/>
  <c r="BB145" i="1"/>
  <c r="BB143" i="1"/>
  <c r="BB149" i="1"/>
  <c r="BB144" i="1"/>
  <c r="BB147" i="1"/>
  <c r="BB148" i="1"/>
  <c r="BB150" i="1"/>
  <c r="BB151" i="1"/>
  <c r="BB134" i="1"/>
  <c r="BB136" i="1"/>
  <c r="BB133" i="1"/>
  <c r="BB135" i="1"/>
  <c r="BB132" i="1"/>
  <c r="BB141" i="1"/>
  <c r="BB140" i="1"/>
  <c r="BB126" i="1"/>
  <c r="BB130" i="1"/>
  <c r="BB131" i="1"/>
  <c r="BB129" i="1"/>
  <c r="BB87" i="1"/>
  <c r="BB98" i="1"/>
  <c r="BB95" i="1"/>
  <c r="BB92" i="1"/>
  <c r="BB100" i="1"/>
  <c r="BB110" i="1"/>
  <c r="BB117" i="1"/>
  <c r="BB114" i="1"/>
  <c r="BB84" i="1"/>
  <c r="BB118" i="1"/>
  <c r="BB85" i="1"/>
  <c r="BB90" i="1"/>
  <c r="BB89" i="1"/>
  <c r="BB82" i="1"/>
  <c r="BB119" i="1"/>
  <c r="BB115" i="1"/>
  <c r="BB83" i="1"/>
  <c r="BB99" i="1"/>
  <c r="BB88" i="1"/>
  <c r="BB111" i="1"/>
  <c r="BB86" i="1"/>
  <c r="BB91" i="1"/>
  <c r="BB108" i="1"/>
  <c r="BB109" i="1"/>
  <c r="BB112" i="1"/>
  <c r="BB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U78" i="1" l="1"/>
  <c r="U74" i="1"/>
  <c r="U80" i="1"/>
  <c r="U76" i="1"/>
  <c r="U72" i="1"/>
  <c r="U81" i="1"/>
  <c r="U77" i="1"/>
  <c r="U73" i="1"/>
  <c r="U79" i="1"/>
  <c r="U75" i="1"/>
  <c r="S71" i="1"/>
  <c r="T71" i="1"/>
  <c r="S65" i="1"/>
  <c r="T65" i="1"/>
  <c r="S63" i="1"/>
  <c r="T63" i="1"/>
  <c r="S70" i="1"/>
  <c r="T70" i="1"/>
  <c r="S69" i="1"/>
  <c r="T69" i="1"/>
  <c r="S66" i="1"/>
  <c r="T66" i="1"/>
  <c r="S68" i="1"/>
  <c r="T68" i="1"/>
  <c r="S67" i="1"/>
  <c r="T67" i="1"/>
  <c r="S62" i="1"/>
  <c r="T62" i="1"/>
  <c r="S64" i="1"/>
  <c r="T64" i="1"/>
  <c r="Z79" i="1" l="1"/>
  <c r="AA79" i="1"/>
  <c r="Z81" i="1"/>
  <c r="AA81" i="1"/>
  <c r="Z72" i="1"/>
  <c r="AA72" i="1"/>
  <c r="Z76" i="1"/>
  <c r="AA76" i="1"/>
  <c r="Z73" i="1"/>
  <c r="AA73" i="1"/>
  <c r="Z80" i="1"/>
  <c r="AA80" i="1"/>
  <c r="Z75" i="1"/>
  <c r="AA75" i="1"/>
  <c r="Z77" i="1"/>
  <c r="AA77" i="1"/>
  <c r="Z74" i="1"/>
  <c r="AA74" i="1"/>
  <c r="Z78" i="1"/>
  <c r="AA78" i="1"/>
  <c r="X75" i="1"/>
  <c r="Y75" i="1"/>
  <c r="X79" i="1"/>
  <c r="Y79" i="1"/>
  <c r="X73" i="1"/>
  <c r="Y73" i="1"/>
  <c r="X72" i="1"/>
  <c r="Y72" i="1"/>
  <c r="X80" i="1"/>
  <c r="Y80" i="1"/>
  <c r="X77" i="1"/>
  <c r="Y77" i="1"/>
  <c r="X81" i="1"/>
  <c r="Y81" i="1"/>
  <c r="X76" i="1"/>
  <c r="Y76" i="1"/>
  <c r="X74" i="1"/>
  <c r="Y74" i="1"/>
  <c r="X78" i="1"/>
  <c r="Y78" i="1"/>
  <c r="V79" i="1"/>
  <c r="W79" i="1"/>
  <c r="V77" i="1"/>
  <c r="W77" i="1"/>
  <c r="V81" i="1"/>
  <c r="W81" i="1"/>
  <c r="V73" i="1"/>
  <c r="W73" i="1"/>
  <c r="V76" i="1"/>
  <c r="W76" i="1"/>
  <c r="V72" i="1"/>
  <c r="W72" i="1"/>
  <c r="V80" i="1"/>
  <c r="W80" i="1"/>
  <c r="V74" i="1"/>
  <c r="W74" i="1"/>
  <c r="V75" i="1"/>
  <c r="W75" i="1"/>
  <c r="V78" i="1"/>
  <c r="W78" i="1"/>
  <c r="U68" i="1"/>
  <c r="U62" i="1"/>
  <c r="U69" i="1"/>
  <c r="U71" i="1"/>
  <c r="U64" i="1"/>
  <c r="U67" i="1"/>
  <c r="U66" i="1"/>
  <c r="U70" i="1"/>
  <c r="U65" i="1"/>
  <c r="U63" i="1"/>
  <c r="BB73" i="1" l="1"/>
  <c r="BB77" i="1"/>
  <c r="Z69" i="1"/>
  <c r="AA69" i="1"/>
  <c r="Z68" i="1"/>
  <c r="AA68" i="1"/>
  <c r="Z65" i="1"/>
  <c r="AA65" i="1"/>
  <c r="Z70" i="1"/>
  <c r="AA70" i="1"/>
  <c r="Z63" i="1"/>
  <c r="AA63" i="1"/>
  <c r="Z67" i="1"/>
  <c r="AA67" i="1"/>
  <c r="Z62" i="1"/>
  <c r="AA62" i="1"/>
  <c r="Z66" i="1"/>
  <c r="AA66" i="1"/>
  <c r="Z64" i="1"/>
  <c r="AA64" i="1"/>
  <c r="BB81" i="1"/>
  <c r="Z71" i="1"/>
  <c r="AA71" i="1"/>
  <c r="X69" i="1"/>
  <c r="Y69" i="1"/>
  <c r="X68" i="1"/>
  <c r="Y68" i="1"/>
  <c r="X63" i="1"/>
  <c r="Y63" i="1"/>
  <c r="X71" i="1"/>
  <c r="Y71" i="1"/>
  <c r="X65" i="1"/>
  <c r="Y65" i="1"/>
  <c r="X64" i="1"/>
  <c r="Y64" i="1"/>
  <c r="X62" i="1"/>
  <c r="Y62" i="1"/>
  <c r="X66" i="1"/>
  <c r="Y66" i="1"/>
  <c r="X70" i="1"/>
  <c r="Y70" i="1"/>
  <c r="X67" i="1"/>
  <c r="Y67" i="1"/>
  <c r="V67" i="1"/>
  <c r="W67" i="1"/>
  <c r="V70" i="1"/>
  <c r="W70" i="1"/>
  <c r="V62" i="1"/>
  <c r="W62" i="1"/>
  <c r="V66" i="1"/>
  <c r="W66" i="1"/>
  <c r="V69" i="1"/>
  <c r="W69" i="1"/>
  <c r="V71" i="1"/>
  <c r="W71" i="1"/>
  <c r="V68" i="1"/>
  <c r="W68" i="1"/>
  <c r="V65" i="1"/>
  <c r="W65" i="1"/>
  <c r="V64" i="1"/>
  <c r="W64" i="1"/>
  <c r="V63" i="1"/>
  <c r="W63" i="1"/>
  <c r="BB80" i="1"/>
  <c r="BB79" i="1"/>
  <c r="BB72" i="1"/>
  <c r="BB76" i="1"/>
  <c r="BB78" i="1"/>
  <c r="BB74" i="1"/>
  <c r="BB75" i="1"/>
  <c r="BB64" i="1" l="1"/>
  <c r="BB70" i="1"/>
  <c r="BB69" i="1"/>
  <c r="BB63" i="1"/>
  <c r="BB62" i="1"/>
  <c r="BB67" i="1"/>
  <c r="BB71" i="1"/>
  <c r="BB65" i="1"/>
  <c r="BB66" i="1"/>
  <c r="BB68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U57" i="1"/>
  <c r="U53" i="1"/>
  <c r="U58" i="1"/>
  <c r="U54" i="1"/>
  <c r="U60" i="1"/>
  <c r="U56" i="1"/>
  <c r="U52" i="1"/>
  <c r="U59" i="1"/>
  <c r="U55" i="1"/>
  <c r="Z59" i="1" l="1"/>
  <c r="AA59" i="1"/>
  <c r="Z56" i="1"/>
  <c r="AA56" i="1"/>
  <c r="Z52" i="1"/>
  <c r="AA52" i="1"/>
  <c r="Z54" i="1"/>
  <c r="AA54" i="1"/>
  <c r="Z53" i="1"/>
  <c r="AA53" i="1"/>
  <c r="Z57" i="1"/>
  <c r="AA57" i="1"/>
  <c r="Z55" i="1"/>
  <c r="AA55" i="1"/>
  <c r="Z60" i="1"/>
  <c r="AA60" i="1"/>
  <c r="Z58" i="1"/>
  <c r="AA58" i="1"/>
  <c r="Z61" i="1"/>
  <c r="AA61" i="1"/>
  <c r="X52" i="1"/>
  <c r="Y52" i="1"/>
  <c r="X60" i="1"/>
  <c r="Y60" i="1"/>
  <c r="X59" i="1"/>
  <c r="Y59" i="1"/>
  <c r="X58" i="1"/>
  <c r="Y58" i="1"/>
  <c r="X55" i="1"/>
  <c r="Y55" i="1"/>
  <c r="X56" i="1"/>
  <c r="Y56" i="1"/>
  <c r="X57" i="1"/>
  <c r="Y57" i="1"/>
  <c r="X54" i="1"/>
  <c r="Y54" i="1"/>
  <c r="X53" i="1"/>
  <c r="Y53" i="1"/>
  <c r="X61" i="1"/>
  <c r="Y61" i="1"/>
  <c r="V52" i="1"/>
  <c r="W52" i="1"/>
  <c r="V54" i="1"/>
  <c r="W54" i="1"/>
  <c r="V59" i="1"/>
  <c r="W59" i="1"/>
  <c r="V56" i="1"/>
  <c r="W56" i="1"/>
  <c r="V58" i="1"/>
  <c r="W58" i="1"/>
  <c r="V57" i="1"/>
  <c r="W57" i="1"/>
  <c r="V55" i="1"/>
  <c r="W55" i="1"/>
  <c r="V60" i="1"/>
  <c r="W60" i="1"/>
  <c r="V53" i="1"/>
  <c r="W53" i="1"/>
  <c r="V61" i="1"/>
  <c r="W61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T48" i="1"/>
  <c r="T42" i="1"/>
  <c r="T49" i="1"/>
  <c r="T50" i="1"/>
  <c r="T43" i="1"/>
  <c r="T44" i="1"/>
  <c r="T51" i="1"/>
  <c r="BB61" i="1" l="1"/>
  <c r="U47" i="1"/>
  <c r="X47" i="1" s="1"/>
  <c r="BB58" i="1"/>
  <c r="BB55" i="1"/>
  <c r="BB60" i="1"/>
  <c r="BB54" i="1"/>
  <c r="BB59" i="1"/>
  <c r="BB53" i="1"/>
  <c r="BB52" i="1"/>
  <c r="BB57" i="1"/>
  <c r="BB56" i="1"/>
  <c r="U50" i="1"/>
  <c r="U43" i="1"/>
  <c r="U48" i="1"/>
  <c r="U51" i="1"/>
  <c r="U49" i="1"/>
  <c r="U46" i="1"/>
  <c r="U45" i="1"/>
  <c r="U44" i="1"/>
  <c r="U42" i="1"/>
  <c r="V47" i="1" l="1"/>
  <c r="Y47" i="1"/>
  <c r="AA47" i="1"/>
  <c r="Z47" i="1"/>
  <c r="W47" i="1"/>
  <c r="Z48" i="1"/>
  <c r="AA48" i="1"/>
  <c r="Z50" i="1"/>
  <c r="AA50" i="1"/>
  <c r="Z43" i="1"/>
  <c r="AA43" i="1"/>
  <c r="Z44" i="1"/>
  <c r="AA44" i="1"/>
  <c r="Z42" i="1"/>
  <c r="AA42" i="1"/>
  <c r="Z46" i="1"/>
  <c r="AA46" i="1"/>
  <c r="Z49" i="1"/>
  <c r="AA49" i="1"/>
  <c r="Z45" i="1"/>
  <c r="AA45" i="1"/>
  <c r="Z51" i="1"/>
  <c r="AA51" i="1"/>
  <c r="X43" i="1"/>
  <c r="Y43" i="1"/>
  <c r="X49" i="1"/>
  <c r="Y49" i="1"/>
  <c r="X51" i="1"/>
  <c r="Y51" i="1"/>
  <c r="X44" i="1"/>
  <c r="Y44" i="1"/>
  <c r="X48" i="1"/>
  <c r="Y48" i="1"/>
  <c r="X45" i="1"/>
  <c r="Y45" i="1"/>
  <c r="X50" i="1"/>
  <c r="Y50" i="1"/>
  <c r="X42" i="1"/>
  <c r="Y42" i="1"/>
  <c r="X46" i="1"/>
  <c r="Y46" i="1"/>
  <c r="V49" i="1"/>
  <c r="W49" i="1"/>
  <c r="V46" i="1"/>
  <c r="W46" i="1"/>
  <c r="V48" i="1"/>
  <c r="W48" i="1"/>
  <c r="V45" i="1"/>
  <c r="W45" i="1"/>
  <c r="V43" i="1"/>
  <c r="W43" i="1"/>
  <c r="V51" i="1"/>
  <c r="W51" i="1"/>
  <c r="V42" i="1"/>
  <c r="W42" i="1"/>
  <c r="V50" i="1"/>
  <c r="W50" i="1"/>
  <c r="V44" i="1"/>
  <c r="W44" i="1"/>
  <c r="BB44" i="1" l="1"/>
  <c r="BB43" i="1"/>
  <c r="BB48" i="1"/>
  <c r="BB49" i="1"/>
  <c r="BB50" i="1"/>
  <c r="BB46" i="1"/>
  <c r="BB45" i="1"/>
  <c r="BB51" i="1"/>
  <c r="BB47" i="1"/>
  <c r="BB4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U13" i="1"/>
  <c r="U40" i="1"/>
  <c r="U19" i="1"/>
  <c r="U25" i="1"/>
  <c r="U36" i="1"/>
  <c r="U23" i="1"/>
  <c r="U28" i="1"/>
  <c r="U35" i="1"/>
  <c r="U41" i="1"/>
  <c r="U34" i="1"/>
  <c r="U18" i="1"/>
  <c r="U24" i="1"/>
  <c r="U26" i="1"/>
  <c r="U8" i="1"/>
  <c r="U33" i="1"/>
  <c r="U11" i="1"/>
  <c r="U2" i="1"/>
  <c r="U30" i="1"/>
  <c r="U27" i="1"/>
  <c r="U37" i="1"/>
  <c r="U3" i="1"/>
  <c r="U32" i="1"/>
  <c r="U15" i="1"/>
  <c r="U20" i="1"/>
  <c r="U6" i="1"/>
  <c r="U38" i="1"/>
  <c r="U12" i="1"/>
  <c r="U9" i="1"/>
  <c r="U4" i="1"/>
  <c r="U39" i="1"/>
  <c r="U5" i="1"/>
  <c r="U31" i="1"/>
  <c r="U29" i="1"/>
  <c r="U21" i="1"/>
  <c r="U16" i="1"/>
  <c r="U22" i="1"/>
  <c r="U10" i="1"/>
  <c r="U14" i="1"/>
  <c r="U7" i="1"/>
  <c r="Z5" i="1" l="1"/>
  <c r="AA5" i="1"/>
  <c r="Z20" i="1"/>
  <c r="AA20" i="1"/>
  <c r="Z4" i="1"/>
  <c r="AA4" i="1"/>
  <c r="Z28" i="1"/>
  <c r="AA28" i="1"/>
  <c r="Z26" i="1"/>
  <c r="AA26" i="1"/>
  <c r="Z23" i="1"/>
  <c r="AA23" i="1"/>
  <c r="Z9" i="1"/>
  <c r="AA9" i="1"/>
  <c r="Z41" i="1"/>
  <c r="AA41" i="1"/>
  <c r="Z10" i="1"/>
  <c r="AA10" i="1"/>
  <c r="Z36" i="1"/>
  <c r="AA36" i="1"/>
  <c r="Z18" i="1"/>
  <c r="AA18" i="1"/>
  <c r="Z15" i="1"/>
  <c r="AA15" i="1"/>
  <c r="Z25" i="1"/>
  <c r="AA25" i="1"/>
  <c r="Z39" i="1"/>
  <c r="AA39" i="1"/>
  <c r="Z38" i="1"/>
  <c r="AA38" i="1"/>
  <c r="Z7" i="1"/>
  <c r="AA7" i="1"/>
  <c r="Z37" i="1"/>
  <c r="AA37" i="1"/>
  <c r="Z27" i="1"/>
  <c r="AA27" i="1"/>
  <c r="Z19" i="1"/>
  <c r="AA19" i="1"/>
  <c r="Z33" i="1"/>
  <c r="AA33" i="1"/>
  <c r="Z34" i="1"/>
  <c r="AA34" i="1"/>
  <c r="Z32" i="1"/>
  <c r="AA32" i="1"/>
  <c r="Z21" i="1"/>
  <c r="AA21" i="1"/>
  <c r="Z40" i="1"/>
  <c r="AA40" i="1"/>
  <c r="Z8" i="1"/>
  <c r="AA8" i="1"/>
  <c r="Z12" i="1"/>
  <c r="AA12" i="1"/>
  <c r="Z35" i="1"/>
  <c r="AA35" i="1"/>
  <c r="Z3" i="1"/>
  <c r="AA3" i="1"/>
  <c r="Z30" i="1"/>
  <c r="AA30" i="1"/>
  <c r="Z2" i="1"/>
  <c r="AA2" i="1"/>
  <c r="Z13" i="1"/>
  <c r="AA13" i="1"/>
  <c r="Z24" i="1"/>
  <c r="AA24" i="1"/>
  <c r="Z6" i="1"/>
  <c r="AA6" i="1"/>
  <c r="Z14" i="1"/>
  <c r="AA14" i="1"/>
  <c r="Z22" i="1"/>
  <c r="AA22" i="1"/>
  <c r="Z16" i="1"/>
  <c r="AA16" i="1"/>
  <c r="Z29" i="1"/>
  <c r="AA29" i="1"/>
  <c r="Z31" i="1"/>
  <c r="AA31" i="1"/>
  <c r="Z11" i="1"/>
  <c r="AA11" i="1"/>
  <c r="Z17" i="1"/>
  <c r="AA17" i="1"/>
  <c r="X26" i="1"/>
  <c r="Y26" i="1"/>
  <c r="X41" i="1"/>
  <c r="Y41" i="1"/>
  <c r="X18" i="1"/>
  <c r="Y18" i="1"/>
  <c r="X28" i="1"/>
  <c r="Y28" i="1"/>
  <c r="X9" i="1"/>
  <c r="Y9" i="1"/>
  <c r="X23" i="1"/>
  <c r="Y23" i="1"/>
  <c r="X5" i="1"/>
  <c r="Y5" i="1"/>
  <c r="X12" i="1"/>
  <c r="Y12" i="1"/>
  <c r="X36" i="1"/>
  <c r="Y36" i="1"/>
  <c r="X39" i="1"/>
  <c r="Y39" i="1"/>
  <c r="X38" i="1"/>
  <c r="Y38" i="1"/>
  <c r="X7" i="1"/>
  <c r="Y7" i="1"/>
  <c r="X37" i="1"/>
  <c r="Y37" i="1"/>
  <c r="X25" i="1"/>
  <c r="Y25" i="1"/>
  <c r="X6" i="1"/>
  <c r="Y6" i="1"/>
  <c r="X14" i="1"/>
  <c r="Y14" i="1"/>
  <c r="X16" i="1"/>
  <c r="Y16" i="1"/>
  <c r="X19" i="1"/>
  <c r="Y19" i="1"/>
  <c r="X8" i="1"/>
  <c r="Y8" i="1"/>
  <c r="X35" i="1"/>
  <c r="Y35" i="1"/>
  <c r="X10" i="1"/>
  <c r="Y10" i="1"/>
  <c r="X21" i="1"/>
  <c r="Y21" i="1"/>
  <c r="X40" i="1"/>
  <c r="Y40" i="1"/>
  <c r="X4" i="1"/>
  <c r="Y4" i="1"/>
  <c r="X34" i="1"/>
  <c r="Y34" i="1"/>
  <c r="X15" i="1"/>
  <c r="Y15" i="1"/>
  <c r="X3" i="1"/>
  <c r="Y3" i="1"/>
  <c r="X29" i="1"/>
  <c r="Y29" i="1"/>
  <c r="X13" i="1"/>
  <c r="Y13" i="1"/>
  <c r="X33" i="1"/>
  <c r="Y33" i="1"/>
  <c r="X24" i="1"/>
  <c r="Y24" i="1"/>
  <c r="X20" i="1"/>
  <c r="Y20" i="1"/>
  <c r="X32" i="1"/>
  <c r="Y32" i="1"/>
  <c r="X22" i="1"/>
  <c r="Y22" i="1"/>
  <c r="X27" i="1"/>
  <c r="Y27" i="1"/>
  <c r="X30" i="1"/>
  <c r="Y30" i="1"/>
  <c r="X2" i="1"/>
  <c r="Y2" i="1"/>
  <c r="X31" i="1"/>
  <c r="Y31" i="1"/>
  <c r="X11" i="1"/>
  <c r="Y11" i="1"/>
  <c r="X17" i="1"/>
  <c r="Y17" i="1"/>
  <c r="V33" i="1"/>
  <c r="W33" i="1"/>
  <c r="V4" i="1"/>
  <c r="W4" i="1"/>
  <c r="V24" i="1"/>
  <c r="W24" i="1"/>
  <c r="V23" i="1"/>
  <c r="W23" i="1"/>
  <c r="V26" i="1"/>
  <c r="W26" i="1"/>
  <c r="V41" i="1"/>
  <c r="W41" i="1"/>
  <c r="V36" i="1"/>
  <c r="W36" i="1"/>
  <c r="V9" i="1"/>
  <c r="W9" i="1"/>
  <c r="V6" i="1"/>
  <c r="W6" i="1"/>
  <c r="V15" i="1"/>
  <c r="W15" i="1"/>
  <c r="V22" i="1"/>
  <c r="W22" i="1"/>
  <c r="V25" i="1"/>
  <c r="W25" i="1"/>
  <c r="V39" i="1"/>
  <c r="W39" i="1"/>
  <c r="V38" i="1"/>
  <c r="W38" i="1"/>
  <c r="V7" i="1"/>
  <c r="W7" i="1"/>
  <c r="V14" i="1"/>
  <c r="W14" i="1"/>
  <c r="V27" i="1"/>
  <c r="W27" i="1"/>
  <c r="V19" i="1"/>
  <c r="W19" i="1"/>
  <c r="V5" i="1"/>
  <c r="W5" i="1"/>
  <c r="V12" i="1"/>
  <c r="W12" i="1"/>
  <c r="V35" i="1"/>
  <c r="W35" i="1"/>
  <c r="V10" i="1"/>
  <c r="W10" i="1"/>
  <c r="V21" i="1"/>
  <c r="W21" i="1"/>
  <c r="V40" i="1"/>
  <c r="W40" i="1"/>
  <c r="V8" i="1"/>
  <c r="W8" i="1"/>
  <c r="V34" i="1"/>
  <c r="W34" i="1"/>
  <c r="V28" i="1"/>
  <c r="W28" i="1"/>
  <c r="V3" i="1"/>
  <c r="W3" i="1"/>
  <c r="V16" i="1"/>
  <c r="W16" i="1"/>
  <c r="V30" i="1"/>
  <c r="W30" i="1"/>
  <c r="V2" i="1"/>
  <c r="W2" i="1"/>
  <c r="V13" i="1"/>
  <c r="W13" i="1"/>
  <c r="V18" i="1"/>
  <c r="W18" i="1"/>
  <c r="V20" i="1"/>
  <c r="W20" i="1"/>
  <c r="V32" i="1"/>
  <c r="W32" i="1"/>
  <c r="V37" i="1"/>
  <c r="W37" i="1"/>
  <c r="V29" i="1"/>
  <c r="W29" i="1"/>
  <c r="V31" i="1"/>
  <c r="W31" i="1"/>
  <c r="V11" i="1"/>
  <c r="W11" i="1"/>
  <c r="V17" i="1"/>
  <c r="W17" i="1"/>
  <c r="BB12" i="1" l="1"/>
  <c r="BB36" i="1"/>
  <c r="BB4" i="1"/>
  <c r="BB35" i="1"/>
  <c r="BB33" i="1"/>
  <c r="BB7" i="1"/>
  <c r="BB38" i="1"/>
  <c r="BB25" i="1"/>
  <c r="BB17" i="1"/>
  <c r="BB32" i="1"/>
  <c r="BB29" i="1"/>
  <c r="BB41" i="1"/>
  <c r="BB40" i="1"/>
  <c r="BB31" i="1"/>
  <c r="BB19" i="1"/>
  <c r="BB26" i="1"/>
  <c r="BB15" i="1"/>
  <c r="BB39" i="1"/>
  <c r="BB13" i="1"/>
  <c r="BB27" i="1"/>
  <c r="BB10" i="1"/>
  <c r="BB34" i="1"/>
  <c r="BB9" i="1"/>
  <c r="BB2" i="1"/>
  <c r="BB21" i="1"/>
  <c r="BB3" i="1"/>
  <c r="BB28" i="1"/>
  <c r="BB30" i="1"/>
  <c r="BB22" i="1"/>
  <c r="BB20" i="1"/>
  <c r="BB14" i="1"/>
  <c r="BB18" i="1"/>
  <c r="BB16" i="1"/>
  <c r="BB5" i="1"/>
  <c r="BB11" i="1"/>
  <c r="BB23" i="1"/>
  <c r="BB24" i="1"/>
  <c r="BB8" i="1"/>
  <c r="BB37" i="1"/>
  <c r="BB6" i="1"/>
  <c r="AY6" i="1"/>
  <c r="AY74" i="1"/>
  <c r="AY45" i="1"/>
  <c r="AY120" i="1"/>
  <c r="AY104" i="1"/>
  <c r="AY71" i="1"/>
  <c r="AY54" i="1"/>
  <c r="AY106" i="1"/>
  <c r="AY89" i="1"/>
  <c r="AY94" i="1"/>
  <c r="AY30" i="1"/>
  <c r="AY117" i="1"/>
  <c r="AY47" i="1"/>
  <c r="AY91" i="1"/>
  <c r="AY55" i="1"/>
  <c r="AY68" i="1"/>
  <c r="AY95" i="1"/>
  <c r="AY5" i="1"/>
  <c r="AY57" i="1"/>
  <c r="AY60" i="1"/>
  <c r="AY9" i="1"/>
  <c r="AY38" i="1"/>
  <c r="AY78" i="1"/>
  <c r="AY40" i="1"/>
  <c r="AY77" i="1"/>
  <c r="AY19" i="1"/>
  <c r="AY20" i="1"/>
  <c r="AY70" i="1"/>
  <c r="AY36" i="1"/>
  <c r="AY62" i="1"/>
  <c r="AY33" i="1"/>
  <c r="AY17" i="1"/>
  <c r="AY121" i="1"/>
  <c r="AY65" i="1"/>
  <c r="AY83" i="1"/>
  <c r="AY58" i="1"/>
  <c r="AY63" i="1"/>
  <c r="AY66" i="1"/>
  <c r="AY97" i="1"/>
  <c r="AY76" i="1"/>
  <c r="AY69" i="1"/>
  <c r="AY98" i="1"/>
  <c r="AY22" i="1"/>
  <c r="AY67" i="1"/>
  <c r="AY64" i="1"/>
  <c r="AY85" i="1"/>
  <c r="AY39" i="1"/>
  <c r="AY99" i="1"/>
  <c r="AY13" i="1"/>
  <c r="AY56" i="1"/>
  <c r="AY42" i="1"/>
  <c r="AY103" i="1"/>
  <c r="AY92" i="1"/>
  <c r="AY108" i="1"/>
  <c r="AY75" i="1"/>
  <c r="AY116" i="1"/>
  <c r="AY88" i="1"/>
  <c r="AY31" i="1"/>
  <c r="AY87" i="1"/>
  <c r="AY28" i="1"/>
  <c r="AY18" i="1"/>
  <c r="AY8" i="1"/>
  <c r="AY96" i="1"/>
  <c r="AY53" i="1"/>
  <c r="AY26" i="1"/>
  <c r="AY112" i="1"/>
  <c r="AY44" i="1"/>
  <c r="AY37" i="1"/>
  <c r="AY4" i="1"/>
  <c r="AY119" i="1"/>
  <c r="AY21" i="1"/>
  <c r="AY73" i="1"/>
  <c r="AY34" i="1"/>
  <c r="AY93" i="1"/>
  <c r="AY41" i="1"/>
  <c r="AY110" i="1"/>
  <c r="AY29" i="1"/>
  <c r="AY48" i="1"/>
  <c r="AY23" i="1"/>
  <c r="AY79" i="1"/>
  <c r="AY14" i="1"/>
  <c r="AY59" i="1"/>
  <c r="AY82" i="1"/>
  <c r="AY50" i="1"/>
  <c r="AY61" i="1"/>
  <c r="AY113" i="1"/>
  <c r="AY24" i="1"/>
  <c r="AY115" i="1"/>
  <c r="AY80" i="1"/>
  <c r="AY105" i="1"/>
  <c r="AY16" i="1"/>
  <c r="AY109" i="1"/>
  <c r="AY12" i="1"/>
  <c r="AY111" i="1"/>
  <c r="AY84" i="1"/>
  <c r="AY101" i="1"/>
  <c r="AY43" i="1"/>
  <c r="AY72" i="1"/>
  <c r="AY51" i="1"/>
  <c r="AY35" i="1"/>
  <c r="AY10" i="1"/>
  <c r="AY114" i="1"/>
  <c r="AY90" i="1"/>
  <c r="AY3" i="1"/>
  <c r="AY27" i="1"/>
  <c r="AY107" i="1"/>
  <c r="AY49" i="1"/>
  <c r="AY11" i="1"/>
  <c r="AY81" i="1"/>
  <c r="AY25" i="1"/>
  <c r="AY15" i="1"/>
  <c r="AY102" i="1"/>
  <c r="AY46" i="1"/>
  <c r="AY118" i="1"/>
  <c r="AY100" i="1"/>
  <c r="AY52" i="1"/>
  <c r="AY7" i="1"/>
  <c r="AY86" i="1"/>
  <c r="AY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<sst xmlns="http://schemas.openxmlformats.org/spreadsheetml/2006/main" count="1336" uniqueCount="1024">
  <si>
    <t>No</t>
    <phoneticPr fontId="1"/>
  </si>
  <si>
    <t>air</t>
    <phoneticPr fontId="1"/>
  </si>
  <si>
    <t>water</t>
    <phoneticPr fontId="1"/>
  </si>
  <si>
    <t>fire</t>
    <phoneticPr fontId="1"/>
  </si>
  <si>
    <t>dirt</t>
    <phoneticPr fontId="1"/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</si>
  <si>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</si>
  <si>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</si>
  <si>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</si>
  <si>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  <phoneticPr fontId="1"/>
  </si>
  <si>
    <t>ワテーリャ</t>
    <phoneticPr fontId="1"/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</si>
  <si>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</si>
  <si>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</si>
  <si>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</si>
  <si>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</si>
  <si>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</si>
  <si>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</si>
  <si>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</si>
  <si>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</si>
  <si>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</si>
  <si>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</si>
  <si>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</si>
  <si>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</si>
  <si>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</si>
  <si>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</si>
  <si>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</si>
  <si>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</si>
  <si>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</si>
  <si>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</si>
  <si>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</si>
  <si>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</si>
  <si>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</si>
  <si>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  <phoneticPr fontId="1"/>
  </si>
  <si>
    <t>gold</t>
    <phoneticPr fontId="1"/>
  </si>
  <si>
    <t>diamond</t>
    <phoneticPr fontId="1"/>
  </si>
  <si>
    <t>emerald</t>
    <phoneticPr fontId="1"/>
  </si>
  <si>
    <t>lapislazuli</t>
    <phoneticPr fontId="1"/>
  </si>
  <si>
    <t>redstone</t>
    <phoneticPr fontId="1"/>
  </si>
  <si>
    <t>stone</t>
    <phoneticPr fontId="1"/>
  </si>
  <si>
    <t>sand</t>
    <phoneticPr fontId="1"/>
  </si>
  <si>
    <t>gravel</t>
    <phoneticPr fontId="1"/>
  </si>
  <si>
    <t>lava</t>
    <phoneticPr fontId="1"/>
  </si>
  <si>
    <t>lilac</t>
    <phoneticPr fontId="1"/>
  </si>
  <si>
    <t>zombie</t>
    <phoneticPr fontId="1"/>
  </si>
  <si>
    <t>creeper</t>
    <phoneticPr fontId="1"/>
  </si>
  <si>
    <t>skeleton</t>
    <phoneticPr fontId="1"/>
  </si>
  <si>
    <t>spider</t>
    <phoneticPr fontId="1"/>
  </si>
  <si>
    <t>wheat</t>
    <phoneticPr fontId="1"/>
  </si>
  <si>
    <t>bread</t>
    <phoneticPr fontId="1"/>
  </si>
  <si>
    <t>furnace</t>
    <phoneticPr fontId="1"/>
  </si>
  <si>
    <t>plains</t>
    <phoneticPr fontId="1"/>
  </si>
  <si>
    <t>forest</t>
    <phoneticPr fontId="1"/>
  </si>
  <si>
    <t>sun</t>
    <phoneticPr fontId="1"/>
  </si>
  <si>
    <t>moon</t>
    <phoneticPr fontId="1"/>
  </si>
  <si>
    <t>star</t>
    <phoneticPr fontId="1"/>
  </si>
  <si>
    <t>thunder</t>
    <phoneticPr fontId="1"/>
  </si>
  <si>
    <t>rain</t>
    <phoneticPr fontId="1"/>
  </si>
  <si>
    <t>fine</t>
    <phoneticPr fontId="1"/>
  </si>
  <si>
    <t>night</t>
    <phoneticPr fontId="1"/>
  </si>
  <si>
    <t>daytime</t>
    <phoneticPr fontId="1"/>
  </si>
  <si>
    <t>morning</t>
    <phoneticPr fontId="1"/>
  </si>
  <si>
    <t>wither</t>
    <phoneticPr fontId="1"/>
  </si>
  <si>
    <t>enderman</t>
    <phoneticPr fontId="1"/>
  </si>
  <si>
    <t>イローニャ</t>
    <phoneticPr fontId="1"/>
  </si>
  <si>
    <t>ゴルジャ</t>
    <phoneticPr fontId="1"/>
  </si>
  <si>
    <t>ラピスラズーリャ</t>
    <phoneticPr fontId="1"/>
  </si>
  <si>
    <t>レドストーニャ</t>
    <phoneticPr fontId="1"/>
  </si>
  <si>
    <t>ストーニャ</t>
    <phoneticPr fontId="1"/>
  </si>
  <si>
    <t>ゾンビャ</t>
    <phoneticPr fontId="1"/>
  </si>
  <si>
    <t>スケレトーニャ</t>
    <phoneticPr fontId="1"/>
  </si>
  <si>
    <t>スピデーリャ</t>
    <phoneticPr fontId="1"/>
  </si>
  <si>
    <t>ディルチャ</t>
    <phoneticPr fontId="1"/>
  </si>
  <si>
    <t>ディアモンジャ</t>
    <phoneticPr fontId="1"/>
  </si>
  <si>
    <t>エメラルジャ</t>
    <phoneticPr fontId="1"/>
  </si>
  <si>
    <t>サンジャ</t>
    <phoneticPr fontId="1"/>
  </si>
  <si>
    <t>ウェアーチャ</t>
    <phoneticPr fontId="1"/>
  </si>
  <si>
    <t>ブレアージャ</t>
    <phoneticPr fontId="1"/>
  </si>
  <si>
    <t>torch</t>
    <phoneticPr fontId="1"/>
  </si>
  <si>
    <t>トルキャ</t>
    <phoneticPr fontId="1"/>
  </si>
  <si>
    <t>プラインシャ</t>
    <phoneticPr fontId="1"/>
  </si>
  <si>
    <t>フォレスチャ</t>
    <phoneticPr fontId="1"/>
  </si>
  <si>
    <t>スーニャ</t>
    <phoneticPr fontId="1"/>
  </si>
  <si>
    <t>モーニャ</t>
    <phoneticPr fontId="1"/>
  </si>
  <si>
    <t>スターリャ</t>
    <phoneticPr fontId="1"/>
  </si>
  <si>
    <t>ツンデーリャ</t>
    <phoneticPr fontId="1"/>
  </si>
  <si>
    <t>ライニャ</t>
    <phoneticPr fontId="1"/>
  </si>
  <si>
    <t>フィーニャ</t>
    <phoneticPr fontId="1"/>
  </si>
  <si>
    <t>ニグチャ</t>
    <phoneticPr fontId="1"/>
  </si>
  <si>
    <t>ダイティーミャ</t>
    <phoneticPr fontId="1"/>
  </si>
  <si>
    <t>モルニンギャ</t>
    <phoneticPr fontId="1"/>
  </si>
  <si>
    <t>ウィテーリャ</t>
    <phoneticPr fontId="1"/>
  </si>
  <si>
    <t>エンデルマーニャ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</si>
  <si>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</si>
  <si>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</si>
  <si>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</si>
  <si>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</si>
  <si>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</si>
  <si>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</si>
  <si>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</si>
  <si>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</si>
  <si>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</si>
  <si>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</si>
  <si>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</si>
  <si>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</si>
  <si>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</si>
  <si>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</si>
  <si>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</si>
  <si>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</si>
  <si>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</si>
  <si>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</si>
  <si>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</si>
  <si>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</si>
  <si>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</si>
  <si>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</si>
  <si>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</si>
  <si>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</si>
  <si>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</si>
  <si>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</si>
  <si>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</si>
  <si>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</si>
  <si>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</si>
  <si>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</si>
  <si>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</si>
  <si>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</si>
  <si>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エンデレドラゴーニャ</t>
    <phoneticPr fontId="1"/>
  </si>
  <si>
    <t>タイプ</t>
    <phoneticPr fontId="1"/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</si>
  <si>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</si>
  <si>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</si>
  <si>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</si>
  <si>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</si>
  <si>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</si>
  <si>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nether</t>
  </si>
  <si>
    <t>end</t>
  </si>
  <si>
    <t>cobblestone</t>
  </si>
  <si>
    <t>bedrock</t>
  </si>
  <si>
    <t>endstone</t>
  </si>
  <si>
    <t>grass</t>
  </si>
  <si>
    <t>snow</t>
  </si>
  <si>
    <t>obsidian</t>
  </si>
  <si>
    <t>human</t>
  </si>
  <si>
    <t>ghast</t>
  </si>
  <si>
    <t>mooshroom</t>
  </si>
  <si>
    <t>feather</t>
  </si>
  <si>
    <t>leather</t>
  </si>
  <si>
    <t>string</t>
  </si>
  <si>
    <t>milk</t>
  </si>
  <si>
    <t>rose</t>
  </si>
  <si>
    <t>poppy</t>
  </si>
  <si>
    <t>log</t>
  </si>
  <si>
    <t>pickaxe</t>
  </si>
  <si>
    <t>shovel</t>
  </si>
  <si>
    <t>bucket</t>
  </si>
  <si>
    <t>shears</t>
  </si>
  <si>
    <t>compass</t>
  </si>
  <si>
    <t>bow</t>
  </si>
  <si>
    <t>arrow</t>
  </si>
  <si>
    <t>stair</t>
  </si>
  <si>
    <t>bed</t>
  </si>
  <si>
    <t>spawner</t>
  </si>
  <si>
    <t>book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</si>
  <si>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</si>
  <si>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</si>
  <si>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</si>
  <si>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</si>
  <si>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</si>
  <si>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</si>
  <si>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</si>
  <si>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</si>
  <si>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</si>
  <si>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</si>
  <si>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</si>
  <si>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</si>
  <si>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</si>
  <si>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</si>
  <si>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</si>
  <si>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</si>
  <si>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</si>
  <si>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</si>
  <si>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</si>
  <si>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</si>
  <si>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</si>
  <si>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</si>
  <si>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</si>
  <si>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</si>
  <si>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0x957546, 0x493615, 0x493615, 0x969696</t>
  </si>
  <si>
    <t>0x957546, 0xEBEBEB, 0x9C2626, 0x413421</t>
  </si>
  <si>
    <t>0xFFBE80, 0xEAEAEA, 0xEAEAEA, 0xB9B9CB</t>
  </si>
  <si>
    <t>0x957546, 0x493615, 0x493615, 0xFFFFFF</t>
  </si>
  <si>
    <t>0x957546, 0x9A9A9A, 0x9A9A9A, 0x5469F2</t>
  </si>
  <si>
    <t>0x957546, 0xC1C1C1, 0xC1C1C1, 0xFF6578</t>
  </si>
  <si>
    <t>0x333333, 0xC8C8C8, 0x4A4A4A, 0x747474</t>
  </si>
  <si>
    <t>0x957546, 0x9A9A9A, 0x9A9A9A, 0xFF1414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</si>
  <si>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</si>
  <si>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</si>
  <si>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</si>
  <si>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</si>
  <si>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</si>
  <si>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</si>
  <si>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0x957546, 0x9A9A9A, 0x9A9A9A, 0xFF4A00</t>
  </si>
  <si>
    <t>0xFFFFFF, 0xFFFFFF, 0xFFFFFF, 0x565656</t>
  </si>
  <si>
    <t>0xB87440, 0x97C667, 0x7FBF55, 0x5BC117</t>
  </si>
  <si>
    <t>0xFFBE80, 0x00AAAA, 0x322976, 0x281B0B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</si>
  <si>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</si>
  <si>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</si>
  <si>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</si>
  <si>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</si>
  <si>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</si>
  <si>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</si>
  <si>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0xEDE9E4, 0xDFD8CF, 0x5D4A3F, 0xCCAB90</t>
  </si>
  <si>
    <t>0xFFE260, 0xAACAEF, 0x84B5EF, 0xffe7b2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</si>
  <si>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</si>
  <si>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</si>
  <si>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</si>
  <si>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</si>
  <si>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</si>
  <si>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</si>
  <si>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</si>
  <si>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</si>
  <si>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</si>
  <si>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</si>
  <si>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</si>
  <si>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0x168700, 0x97C667, 0x7FBF55, 0x5BC117</t>
  </si>
  <si>
    <t>0x80FF00, 0x7B9C62, 0x89591D, 0x2E6E14</t>
  </si>
  <si>
    <t>chicken</t>
    <phoneticPr fontId="1"/>
  </si>
  <si>
    <t>Chickenia</t>
    <phoneticPr fontId="1"/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</si>
  <si>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</si>
  <si>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</si>
  <si>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</si>
  <si>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</si>
  <si>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</si>
  <si>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</si>
  <si>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</si>
  <si>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</si>
  <si>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</si>
  <si>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</si>
  <si>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</si>
  <si>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</si>
  <si>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</si>
  <si>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</si>
  <si>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</si>
  <si>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</si>
  <si>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</si>
  <si>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</si>
  <si>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</si>
  <si>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</si>
  <si>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</si>
  <si>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</si>
  <si>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</si>
  <si>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</si>
  <si>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</si>
  <si>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</si>
  <si>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</si>
  <si>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</si>
  <si>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</si>
  <si>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</si>
  <si>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</si>
  <si>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</si>
  <si>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</si>
  <si>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</si>
  <si>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</si>
  <si>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</si>
  <si>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</si>
  <si>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</si>
  <si>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</si>
  <si>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</si>
  <si>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</si>
  <si>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</si>
  <si>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</si>
  <si>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</si>
  <si>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</si>
  <si>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</si>
  <si>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</si>
  <si>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</si>
  <si>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</si>
  <si>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</si>
  <si>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</si>
  <si>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</si>
  <si>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</si>
  <si>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</si>
  <si>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</si>
  <si>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</si>
  <si>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</si>
  <si>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</si>
  <si>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</si>
  <si>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</si>
  <si>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</si>
  <si>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</si>
  <si>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</si>
  <si>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</si>
  <si>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</si>
  <si>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</si>
  <si>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</si>
  <si>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</si>
  <si>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</si>
  <si>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</si>
  <si>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</si>
  <si>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</si>
  <si>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</si>
  <si>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</si>
  <si>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</si>
  <si>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</si>
  <si>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</si>
  <si>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</si>
  <si>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</si>
  <si>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</si>
  <si>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</si>
  <si>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</si>
  <si>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</si>
  <si>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</si>
  <si>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</si>
  <si>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</si>
  <si>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</si>
  <si>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</si>
  <si>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</si>
  <si>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</si>
  <si>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</si>
  <si>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</si>
  <si>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</si>
  <si>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</si>
  <si>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</si>
  <si>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</si>
  <si>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</si>
  <si>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</si>
  <si>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</si>
  <si>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</si>
  <si>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</si>
  <si>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</si>
  <si>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</si>
  <si>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</si>
  <si>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</si>
  <si>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</si>
  <si>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</si>
  <si>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</si>
  <si>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</si>
  <si>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</si>
  <si>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</si>
  <si>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</si>
  <si>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</si>
  <si>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</si>
  <si>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</si>
  <si>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</si>
  <si>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</si>
  <si>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</si>
  <si>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</si>
  <si>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</si>
  <si>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</si>
  <si>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</si>
  <si>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</si>
  <si>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</si>
  <si>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</si>
  <si>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</si>
  <si>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</si>
  <si>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</si>
  <si>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</si>
  <si>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</si>
  <si>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</si>
  <si>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</si>
  <si>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</si>
  <si>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</si>
  <si>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</si>
  <si>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</si>
  <si>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</si>
  <si>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</si>
  <si>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</si>
  <si>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</si>
  <si>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</si>
  <si>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</si>
  <si>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</si>
  <si>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</si>
  <si>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</si>
  <si>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</si>
  <si>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</si>
  <si>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</si>
  <si>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</si>
  <si>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</si>
  <si>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</si>
  <si>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</si>
  <si>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</si>
  <si>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</si>
  <si>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</si>
  <si>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</si>
  <si>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</si>
  <si>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</si>
  <si>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</si>
  <si>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</si>
  <si>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</si>
  <si>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</si>
  <si>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</si>
  <si>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</si>
  <si>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</si>
  <si>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</si>
  <si>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</si>
  <si>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</si>
  <si>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</si>
  <si>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特殊倍率</t>
    <rPh sb="0" eb="2">
      <t>トクシュ</t>
    </rPh>
    <rPh sb="2" eb="4">
      <t>バイリツ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</si>
  <si>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</si>
  <si>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</si>
  <si>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</si>
  <si>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</si>
  <si>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</si>
  <si>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</si>
  <si>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</si>
  <si>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</si>
  <si>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</si>
  <si>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</si>
  <si>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</si>
  <si>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</si>
  <si>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</si>
  <si>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</si>
  <si>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</si>
  <si>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</si>
  <si>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</si>
  <si>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</si>
  <si>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</si>
  <si>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</si>
  <si>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</si>
  <si>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</si>
  <si>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</si>
  <si>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</si>
  <si>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</si>
  <si>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</si>
  <si>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</si>
  <si>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</si>
  <si>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</si>
  <si>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</si>
  <si>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</si>
  <si>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</si>
  <si>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</si>
  <si>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</si>
  <si>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</si>
  <si>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</si>
  <si>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</si>
  <si>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</si>
  <si>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</si>
  <si>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</si>
  <si>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</si>
  <si>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</si>
  <si>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</si>
  <si>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</si>
  <si>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</si>
  <si>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</si>
  <si>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</si>
  <si>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</si>
  <si>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</si>
  <si>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</si>
  <si>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</si>
  <si>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</si>
  <si>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</si>
  <si>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</si>
  <si>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</si>
  <si>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</si>
  <si>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</si>
  <si>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</si>
  <si>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</si>
  <si>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</si>
  <si>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</si>
  <si>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</si>
  <si>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</si>
  <si>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</si>
  <si>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</si>
  <si>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</si>
  <si>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</si>
  <si>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</si>
  <si>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</si>
  <si>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</si>
  <si>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</si>
  <si>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</si>
  <si>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</si>
  <si>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</si>
  <si>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</si>
  <si>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</si>
  <si>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</si>
  <si>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</si>
  <si>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</si>
  <si>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</si>
  <si>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</si>
  <si>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</si>
  <si>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</si>
  <si>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</si>
  <si>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</si>
  <si>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</si>
  <si>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</si>
  <si>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</si>
  <si>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</si>
  <si>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</si>
  <si>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</si>
  <si>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</si>
  <si>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</si>
  <si>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</si>
  <si>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</si>
  <si>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</si>
  <si>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</si>
  <si>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</si>
  <si>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</si>
  <si>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</si>
  <si>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</si>
  <si>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</si>
  <si>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</si>
  <si>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</si>
  <si>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</si>
  <si>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</si>
  <si>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</si>
  <si>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</si>
  <si>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</si>
  <si>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</si>
  <si>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</si>
  <si>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</si>
  <si>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</si>
  <si>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</si>
  <si>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</si>
  <si>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</si>
  <si>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</si>
  <si>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</si>
  <si>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</si>
  <si>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</si>
  <si>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</si>
  <si>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</si>
  <si>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</si>
  <si>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</si>
  <si>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</si>
  <si>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</si>
  <si>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</si>
  <si>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</si>
  <si>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</si>
  <si>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</si>
  <si>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</si>
  <si>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</si>
  <si>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</si>
  <si>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</si>
  <si>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</si>
  <si>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</si>
  <si>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</si>
  <si>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</si>
  <si>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</si>
  <si>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</si>
  <si>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</si>
  <si>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</si>
  <si>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</si>
  <si>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</si>
  <si>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</si>
  <si>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</si>
  <si>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</si>
  <si>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</si>
  <si>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</si>
  <si>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</si>
  <si>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</si>
  <si>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</si>
  <si>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</si>
  <si>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</si>
  <si>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</si>
  <si>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</si>
  <si>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</si>
  <si>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</si>
  <si>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</si>
  <si>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</si>
  <si>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</si>
  <si>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</si>
  <si>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</si>
  <si>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</si>
  <si>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</si>
  <si>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</si>
  <si>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</si>
  <si>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</si>
  <si>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</si>
  <si>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</si>
  <si>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</si>
  <si>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</si>
  <si>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</si>
  <si>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</si>
  <si>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</si>
  <si>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</si>
  <si>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</si>
  <si>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</si>
  <si>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</si>
  <si>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</si>
  <si>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</si>
  <si>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</si>
  <si>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</si>
  <si>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</si>
  <si>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</si>
  <si>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</si>
  <si>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</si>
  <si>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</si>
  <si>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</si>
  <si>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</si>
  <si>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</si>
  <si>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</si>
  <si>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</si>
  <si>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</si>
  <si>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</si>
  <si>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</si>
  <si>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</si>
  <si>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</si>
  <si>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</si>
  <si>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</si>
  <si>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</si>
  <si>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</si>
  <si>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</si>
  <si>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</si>
  <si>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</si>
  <si>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</si>
  <si>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</si>
  <si>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</si>
  <si>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</si>
  <si>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</si>
  <si>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</si>
  <si>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</si>
  <si>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</si>
  <si>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</si>
  <si>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</si>
  <si>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</si>
  <si>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</si>
  <si>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</si>
  <si>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</si>
  <si>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</si>
  <si>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</si>
  <si>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</si>
  <si>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</si>
  <si>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</si>
  <si>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</si>
  <si>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</si>
  <si>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</si>
  <si>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</si>
  <si>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</si>
  <si>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</si>
  <si>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</si>
  <si>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</si>
  <si>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</si>
  <si>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</si>
  <si>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</si>
  <si>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</si>
  <si>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</si>
  <si>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</si>
  <si>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</si>
  <si>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</si>
  <si>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</si>
  <si>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</si>
  <si>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</si>
  <si>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</si>
  <si>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</si>
  <si>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</si>
  <si>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</si>
  <si>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</si>
  <si>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</si>
  <si>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</si>
  <si>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</si>
  <si>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</si>
  <si>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</si>
  <si>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</si>
  <si>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</si>
  <si>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</si>
  <si>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</si>
  <si>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</si>
  <si>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</si>
  <si>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</si>
  <si>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</si>
  <si>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</si>
  <si>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</si>
  <si>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</si>
  <si>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</si>
  <si>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</si>
  <si>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</si>
  <si>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</si>
  <si>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</si>
  <si>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</si>
  <si>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</si>
  <si>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</si>
  <si>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</si>
  <si>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</si>
  <si>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</si>
  <si>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</si>
  <si>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</si>
  <si>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</si>
  <si>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</si>
  <si>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</si>
  <si>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</si>
  <si>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</si>
  <si>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hatsuyume</t>
    <phoneticPr fontId="1"/>
  </si>
  <si>
    <t>Hatsuyumia</t>
    <phoneticPr fontId="1"/>
  </si>
  <si>
    <t>ハツユーミャ</t>
    <phoneticPr fontId="1"/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</si>
  <si>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</si>
  <si>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</si>
  <si>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</si>
  <si>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</si>
  <si>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</si>
  <si>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</si>
  <si>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</si>
  <si>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</si>
  <si>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</si>
  <si>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</si>
  <si>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</si>
  <si>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</si>
  <si>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</si>
  <si>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</si>
  <si>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</si>
  <si>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</si>
  <si>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</si>
  <si>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</si>
  <si>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</si>
  <si>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</si>
  <si>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</si>
  <si>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</si>
  <si>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</si>
  <si>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</si>
  <si>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</si>
  <si>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</si>
  <si>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</si>
  <si>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</si>
  <si>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</si>
  <si>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</si>
  <si>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</si>
  <si>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</si>
  <si>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</si>
  <si>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</si>
  <si>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</si>
  <si>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</si>
  <si>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</si>
  <si>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</si>
  <si>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</si>
  <si>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</si>
  <si>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</si>
  <si>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</si>
  <si>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</si>
  <si>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</si>
  <si>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</si>
  <si>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</si>
  <si>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</si>
  <si>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</si>
  <si>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</si>
  <si>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</si>
  <si>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</si>
  <si>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</si>
  <si>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</si>
  <si>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</si>
  <si>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</si>
  <si>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</si>
  <si>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</si>
  <si>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</si>
  <si>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</si>
  <si>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</si>
  <si>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</si>
  <si>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</si>
  <si>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</si>
  <si>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</si>
  <si>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</si>
  <si>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</si>
  <si>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</si>
  <si>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</si>
  <si>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</si>
  <si>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</si>
  <si>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</si>
  <si>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</si>
  <si>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</si>
  <si>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</si>
  <si>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</si>
  <si>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</si>
  <si>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</si>
  <si>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</si>
  <si>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</si>
  <si>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</si>
  <si>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</si>
  <si>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</si>
  <si>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</si>
  <si>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</si>
  <si>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</si>
  <si>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</si>
  <si>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</si>
  <si>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</si>
  <si>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</si>
  <si>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</si>
  <si>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</si>
  <si>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</si>
  <si>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</si>
  <si>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</si>
  <si>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</si>
  <si>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</si>
  <si>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</si>
  <si>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</si>
  <si>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</si>
  <si>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</si>
  <si>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</si>
  <si>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</si>
  <si>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</si>
  <si>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</si>
  <si>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</si>
  <si>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</si>
  <si>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</si>
  <si>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</si>
  <si>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</si>
  <si>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</si>
  <si>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</si>
  <si>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</si>
  <si>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</si>
  <si>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</si>
  <si>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</si>
  <si>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</si>
  <si>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</si>
  <si>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</si>
  <si>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</si>
  <si>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</si>
  <si>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</si>
  <si>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</si>
  <si>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</si>
  <si>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</si>
  <si>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</si>
  <si>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</si>
  <si>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</si>
  <si>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</si>
  <si>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</si>
  <si>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</si>
  <si>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</si>
  <si>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</si>
  <si>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</si>
  <si>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</si>
  <si>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</si>
  <si>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</si>
  <si>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</si>
  <si>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</si>
  <si>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</si>
  <si>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</si>
  <si>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</si>
  <si>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</si>
  <si>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</si>
  <si>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</si>
  <si>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</si>
  <si>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</si>
  <si>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</si>
  <si>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</si>
  <si>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</si>
  <si>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</si>
  <si>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</si>
  <si>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</si>
  <si>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</si>
  <si>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</si>
  <si>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</si>
  <si>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</si>
  <si>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</si>
  <si>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</si>
  <si>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</si>
  <si>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</si>
  <si>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</si>
  <si>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</si>
  <si>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</si>
  <si>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</si>
  <si>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</si>
  <si>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</si>
  <si>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</si>
  <si>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</si>
  <si>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</si>
  <si>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</si>
  <si>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</si>
  <si>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</si>
  <si>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</si>
  <si>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</si>
  <si>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</si>
  <si>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</si>
  <si>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</si>
  <si>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</si>
  <si>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0xD0C2FF, 0xFF003B, 0x370000, 0xE2BBFF</t>
  </si>
  <si>
    <t>0xFFFFFF, 0xBC9862, 0xBC9862, 0xD40102</t>
  </si>
  <si>
    <t>0xC2A7F2, 0x3600FF, 0x2A00B1, 0x110047</t>
  </si>
  <si>
    <t>ウィテーレスケレトーニャ</t>
    <phoneticPr fontId="1"/>
  </si>
  <si>
    <t>trinitrotoluene</t>
    <phoneticPr fontId="1"/>
  </si>
  <si>
    <t>トリニトロトルエーニャ</t>
    <phoneticPr fontId="1"/>
  </si>
  <si>
    <t>mandrake</t>
    <phoneticPr fontId="1"/>
  </si>
  <si>
    <t>マンドラーキャ</t>
    <phoneticPr fontId="1"/>
  </si>
  <si>
    <t>avalon</t>
    <phoneticPr fontId="1"/>
  </si>
  <si>
    <t>アヴァローニャ</t>
    <phoneticPr fontId="1"/>
  </si>
  <si>
    <t>autumn</t>
    <phoneticPr fontId="1"/>
  </si>
  <si>
    <t>アウトゥムニャ</t>
    <phoneticPr fontId="1"/>
  </si>
  <si>
    <t>void</t>
    <phoneticPr fontId="1"/>
  </si>
  <si>
    <t>ヴォイジャ</t>
    <phoneticPr fontId="1"/>
  </si>
  <si>
    <t>rabbit_stew</t>
    <phoneticPr fontId="1"/>
  </si>
  <si>
    <t>ラッビーテステーウャ</t>
    <phoneticPr fontId="1"/>
  </si>
  <si>
    <t>cooked_rabbit</t>
    <phoneticPr fontId="1"/>
  </si>
  <si>
    <t>ツォーケーデラッビーチャ</t>
    <phoneticPr fontId="1"/>
  </si>
  <si>
    <t>cooked_porkchop</t>
    <phoneticPr fontId="1"/>
  </si>
  <si>
    <t>cooked_mutton</t>
    <phoneticPr fontId="1"/>
  </si>
  <si>
    <t>ツォーケーデポルクキョーピャ</t>
    <phoneticPr fontId="1"/>
  </si>
  <si>
    <t>ツォーケーデムットーニャ</t>
    <phoneticPr fontId="1"/>
  </si>
  <si>
    <t>Cookede Porkchopia</t>
    <phoneticPr fontId="1"/>
  </si>
  <si>
    <t>Cookede Muttonia</t>
    <phoneticPr fontId="1"/>
  </si>
  <si>
    <t>Cookede Rabbitia</t>
    <phoneticPr fontId="1"/>
  </si>
  <si>
    <t>Rabbite Stewia</t>
    <phoneticPr fontId="1"/>
  </si>
  <si>
    <t>Trinitrotoluenia</t>
    <phoneticPr fontId="1"/>
  </si>
  <si>
    <t>Mandrakia</t>
    <phoneticPr fontId="1"/>
  </si>
  <si>
    <t>Voidia</t>
    <phoneticPr fontId="1"/>
  </si>
  <si>
    <t>Autumnia</t>
    <phoneticPr fontId="1"/>
  </si>
  <si>
    <t>Avalonia</t>
    <phoneticPr fontId="1"/>
  </si>
  <si>
    <t>焼豚精</t>
    <rPh sb="0" eb="1">
      <t>ヤキ</t>
    </rPh>
    <rPh sb="1" eb="2">
      <t>ブタ</t>
    </rPh>
    <rPh sb="2" eb="3">
      <t>セイ</t>
    </rPh>
    <phoneticPr fontId="1"/>
  </si>
  <si>
    <t>焼羊精</t>
    <rPh sb="0" eb="1">
      <t>ヤ</t>
    </rPh>
    <rPh sb="1" eb="2">
      <t>ヒツジ</t>
    </rPh>
    <rPh sb="2" eb="3">
      <t>セイ</t>
    </rPh>
    <phoneticPr fontId="1"/>
  </si>
  <si>
    <t>焼兎精</t>
    <rPh sb="0" eb="1">
      <t>ヤ</t>
    </rPh>
    <rPh sb="1" eb="2">
      <t>ウサギ</t>
    </rPh>
    <rPh sb="2" eb="3">
      <t>セイ</t>
    </rPh>
    <phoneticPr fontId="1"/>
  </si>
  <si>
    <t>兎煮精</t>
    <rPh sb="0" eb="1">
      <t>ウサギ</t>
    </rPh>
    <rPh sb="1" eb="2">
      <t>ニ</t>
    </rPh>
    <rPh sb="2" eb="3">
      <t>セイ</t>
    </rPh>
    <phoneticPr fontId="1"/>
  </si>
  <si>
    <t>茶褐薬精</t>
    <rPh sb="3" eb="4">
      <t>セイ</t>
    </rPh>
    <phoneticPr fontId="1"/>
  </si>
  <si>
    <t>恋茄子精</t>
    <rPh sb="0" eb="1">
      <t>コイ</t>
    </rPh>
    <rPh sb="1" eb="3">
      <t>ナス</t>
    </rPh>
    <rPh sb="3" eb="4">
      <t>セイ</t>
    </rPh>
    <phoneticPr fontId="1"/>
  </si>
  <si>
    <t>地獄疣精</t>
    <rPh sb="0" eb="2">
      <t>ジゴク</t>
    </rPh>
    <rPh sb="2" eb="3">
      <t>イボ</t>
    </rPh>
    <rPh sb="3" eb="4">
      <t>セイ</t>
    </rPh>
    <phoneticPr fontId="1"/>
  </si>
  <si>
    <t>奈落精</t>
    <rPh sb="0" eb="2">
      <t>ナラク</t>
    </rPh>
    <rPh sb="2" eb="3">
      <t>セイ</t>
    </rPh>
    <phoneticPr fontId="1"/>
  </si>
  <si>
    <t>秋精</t>
    <rPh sb="0" eb="1">
      <t>アキ</t>
    </rPh>
    <rPh sb="1" eb="2">
      <t>セイ</t>
    </rPh>
    <phoneticPr fontId="1"/>
  </si>
  <si>
    <t>阿瓦隆精</t>
    <rPh sb="3" eb="4">
      <t>セイ</t>
    </rPh>
    <phoneticPr fontId="1"/>
  </si>
  <si>
    <t>パッケーデイーツァ</t>
    <phoneticPr fontId="1"/>
  </si>
  <si>
    <t>nether_wart</t>
  </si>
  <si>
    <t>ネテーレワルチャ</t>
  </si>
  <si>
    <t>Nethere Wartia</t>
  </si>
  <si>
    <t>mirage</t>
  </si>
  <si>
    <t>velopeda</t>
    <phoneticPr fontId="1"/>
  </si>
  <si>
    <t>呪草精</t>
    <rPh sb="0" eb="1">
      <t>ノロ</t>
    </rPh>
    <rPh sb="1" eb="2">
      <t>クサ</t>
    </rPh>
    <rPh sb="2" eb="3">
      <t>セイ</t>
    </rPh>
    <phoneticPr fontId="1"/>
  </si>
  <si>
    <t>ヴェロページャ</t>
    <phoneticPr fontId="1"/>
  </si>
  <si>
    <t>Velopedia</t>
    <phoneticPr fontId="1"/>
  </si>
  <si>
    <t>0xC65D43, 0x3DA400, 0x367A00, 0x833EFF</t>
  </si>
  <si>
    <t>0xB4B4B5, 0xD8431A, 0xD8431A, 0x000000</t>
  </si>
  <si>
    <t>0xFFE260, 0xFFB72C, 0xFFB72C, 0xFF4C00</t>
  </si>
  <si>
    <t>0x000000, 0x000000, 0x000000, 0xB1B1B1</t>
    <phoneticPr fontId="1"/>
  </si>
  <si>
    <t>0xCC9978, 0xD28155, 0xD28155, 0xFF8E09</t>
  </si>
  <si>
    <t>0xFFE4CA, 0xE1FFCE, 0xD0FFE6, 0xFFCAFF</t>
  </si>
  <si>
    <t>0x8BD100, 0xD52D2D, 0xB51414, 0x840707</t>
  </si>
  <si>
    <t>bone_meal</t>
  </si>
  <si>
    <t>enchantment_table</t>
  </si>
  <si>
    <t>chest_plate</t>
  </si>
  <si>
    <t>ender_pearl</t>
  </si>
  <si>
    <t>end_portal</t>
  </si>
  <si>
    <t>red_mushroom</t>
  </si>
  <si>
    <t>tall_grass</t>
  </si>
  <si>
    <t>nether_quartz</t>
  </si>
  <si>
    <t>flint_and_steel</t>
  </si>
  <si>
    <t>mossy_cobblestone</t>
  </si>
  <si>
    <t>lightning_rod</t>
  </si>
  <si>
    <t>rail</t>
    <phoneticPr fontId="1"/>
  </si>
  <si>
    <t>elytra</t>
  </si>
  <si>
    <t>totem_of_undying</t>
  </si>
  <si>
    <t>flower_picking_bell</t>
  </si>
  <si>
    <t>縮地</t>
    <phoneticPr fontId="1"/>
  </si>
  <si>
    <t>運動</t>
    <rPh sb="0" eb="2">
      <t>ウンドウ</t>
    </rPh>
    <phoneticPr fontId="1"/>
  </si>
  <si>
    <t>琥珀糖</t>
    <rPh sb="0" eb="3">
      <t>コハクトウ</t>
    </rPh>
    <phoneticPr fontId="1"/>
  </si>
  <si>
    <t>enderpearl</t>
  </si>
  <si>
    <t>food</t>
  </si>
  <si>
    <t>joker</t>
  </si>
  <si>
    <t>金人参精</t>
    <phoneticPr fontId="1"/>
  </si>
  <si>
    <t>南瓜精</t>
    <phoneticPr fontId="1"/>
  </si>
  <si>
    <t>thunderstorm</t>
    <phoneticPr fontId="1"/>
  </si>
  <si>
    <t>雷嵐精</t>
    <rPh sb="0" eb="1">
      <t>カミナリ</t>
    </rPh>
    <rPh sb="1" eb="2">
      <t>アラシ</t>
    </rPh>
    <rPh sb="2" eb="3">
      <t>セイ</t>
    </rPh>
    <phoneticPr fontId="1"/>
  </si>
  <si>
    <t>ツンデルストルミャ</t>
    <phoneticPr fontId="1"/>
  </si>
  <si>
    <t>Thunderstormia</t>
    <phoneticPr fontId="1"/>
  </si>
  <si>
    <t>Rawe Porkchopia</t>
    <phoneticPr fontId="1"/>
  </si>
  <si>
    <t>raw_porkchop</t>
    <phoneticPr fontId="1"/>
  </si>
  <si>
    <t>ラーウェポルクキョーピャ</t>
    <phoneticPr fontId="1"/>
  </si>
  <si>
    <t>raw_chicken</t>
    <phoneticPr fontId="1"/>
  </si>
  <si>
    <t>raw_mutton</t>
    <phoneticPr fontId="1"/>
  </si>
  <si>
    <t>生羊肉精</t>
    <rPh sb="0" eb="1">
      <t>ナマ</t>
    </rPh>
    <rPh sb="1" eb="2">
      <t>ヒツジ</t>
    </rPh>
    <phoneticPr fontId="1"/>
  </si>
  <si>
    <t>raw_beef</t>
    <phoneticPr fontId="1"/>
  </si>
  <si>
    <t>golden_carrot</t>
    <phoneticPr fontId="1"/>
  </si>
  <si>
    <t>pumpkin</t>
  </si>
  <si>
    <t>pumpkin</t>
    <phoneticPr fontId="1"/>
  </si>
  <si>
    <t>jack_olantern</t>
    <phoneticPr fontId="1"/>
  </si>
  <si>
    <t>傑克灯籠精</t>
    <rPh sb="2" eb="4">
      <t>トウロウ</t>
    </rPh>
    <rPh sb="4" eb="5">
      <t>セイ</t>
    </rPh>
    <phoneticPr fontId="1"/>
  </si>
  <si>
    <t>Jacke Olanternia</t>
    <phoneticPr fontId="1"/>
  </si>
  <si>
    <t>Rawe Muttonia</t>
    <phoneticPr fontId="1"/>
  </si>
  <si>
    <t>Rawe Beefia</t>
    <phoneticPr fontId="1"/>
  </si>
  <si>
    <t>Rawe Chickenia</t>
    <phoneticPr fontId="1"/>
  </si>
  <si>
    <t>Pumpkinia</t>
    <phoneticPr fontId="1"/>
  </si>
  <si>
    <t>Goldene Carrotia</t>
    <phoneticPr fontId="1"/>
  </si>
  <si>
    <t>生牛肉精</t>
    <rPh sb="1" eb="3">
      <t>ギュウニク</t>
    </rPh>
    <phoneticPr fontId="1"/>
  </si>
  <si>
    <t>生鶏肉精</t>
    <rPh sb="1" eb="3">
      <t>トリニク</t>
    </rPh>
    <phoneticPr fontId="1"/>
  </si>
  <si>
    <t>生豚肉精</t>
    <phoneticPr fontId="1"/>
  </si>
  <si>
    <t>生兎肉精</t>
    <rPh sb="1" eb="2">
      <t>ウサギ</t>
    </rPh>
    <rPh sb="2" eb="3">
      <t>ニク</t>
    </rPh>
    <rPh sb="3" eb="4">
      <t>セイ</t>
    </rPh>
    <phoneticPr fontId="1"/>
  </si>
  <si>
    <t>ゴルデーネツァッローチャ</t>
    <phoneticPr fontId="1"/>
  </si>
  <si>
    <t>ラーウェムットーニャ</t>
    <phoneticPr fontId="1"/>
  </si>
  <si>
    <t>ラーウェベーフャ</t>
    <phoneticPr fontId="1"/>
  </si>
  <si>
    <t>ラーウェキッケーニャ</t>
    <phoneticPr fontId="1"/>
  </si>
  <si>
    <t>プンプキーニャ</t>
    <phoneticPr fontId="1"/>
  </si>
  <si>
    <t>beacon</t>
    <phoneticPr fontId="1"/>
  </si>
  <si>
    <t>信標精</t>
    <rPh sb="0" eb="1">
      <t>シン</t>
    </rPh>
    <rPh sb="1" eb="2">
      <t>シルベ</t>
    </rPh>
    <rPh sb="2" eb="3">
      <t>セイ</t>
    </rPh>
    <phoneticPr fontId="1"/>
  </si>
  <si>
    <t>ベアツォーニャ</t>
    <phoneticPr fontId="1"/>
  </si>
  <si>
    <t>Beaconia</t>
    <phoneticPr fontId="1"/>
  </si>
  <si>
    <t>supernova</t>
    <phoneticPr fontId="1"/>
  </si>
  <si>
    <t xml:space="preserve">qao-nn </t>
    <phoneticPr fontId="1"/>
  </si>
  <si>
    <t>フラグ</t>
    <phoneticPr fontId="1"/>
  </si>
  <si>
    <t>AA気体</t>
  </si>
  <si>
    <t>AB液体</t>
  </si>
  <si>
    <t>ACプラズマ</t>
  </si>
  <si>
    <t>AD天体</t>
  </si>
  <si>
    <t>BA岩石</t>
  </si>
  <si>
    <t>BB土砂</t>
  </si>
  <si>
    <t>CA金属</t>
  </si>
  <si>
    <t>CB宝石</t>
  </si>
  <si>
    <t>CC非晶質</t>
  </si>
  <si>
    <t>DA動物</t>
  </si>
  <si>
    <t>DB死体</t>
  </si>
  <si>
    <t>DCアンデッド</t>
  </si>
  <si>
    <t>DD魔法生物</t>
  </si>
  <si>
    <t>DE神</t>
  </si>
  <si>
    <t>EA植物</t>
  </si>
  <si>
    <t>EB花</t>
  </si>
  <si>
    <t>EC菌類</t>
  </si>
  <si>
    <t>FA人工物</t>
  </si>
  <si>
    <t>FB回路</t>
  </si>
  <si>
    <t>FC料理</t>
  </si>
  <si>
    <t>GA時刻</t>
  </si>
  <si>
    <t>GB天候</t>
  </si>
  <si>
    <t>GC場所</t>
  </si>
  <si>
    <t>GDエンチャント</t>
  </si>
  <si>
    <t>GEレコード</t>
  </si>
  <si>
    <t>HA概念</t>
  </si>
  <si>
    <t>合計エルグ</t>
    <rPh sb="0" eb="2">
      <t>ゴウケイ</t>
    </rPh>
    <phoneticPr fontId="1"/>
  </si>
  <si>
    <t>0xFF8F00, 0xDEDE00, 0xDEDE00, 0x01A900</t>
  </si>
  <si>
    <t>0xE2DFCC, 0x8E8A70, 0x868370, 0xFFF137</t>
  </si>
  <si>
    <t>0xFF5F71, 0xBD3141, 0xBD3141, 0xC2202D</t>
  </si>
  <si>
    <t>0xFFDBCE, 0xFFDBCE, 0xFFDBCE, 0x9E937F</t>
  </si>
  <si>
    <t>0xFF4033, 0x644B37, 0x4A3828, 0xADADAD</t>
  </si>
  <si>
    <t>0xF3DE71, 0xEDEDED, 0xEDEDED, 0xD93117</t>
  </si>
  <si>
    <t>0xEFBCAC, 0xEDEDED, 0xEDEDED, 0xD93117</t>
  </si>
  <si>
    <t>0xDD3830, 0xDBDBDB, 0xDBDBDB, 0xDBDBDB</t>
  </si>
  <si>
    <t>0xEF7070, 0xF68C87, 0xC76B73, 0xDC94A1</t>
  </si>
  <si>
    <t>0xC87847, 0xFFDBCE, 0xFFDBCE, 0x9E937F</t>
  </si>
  <si>
    <t>0xCFBA81, 0xF68C87, 0xC76B73, 0xDC94A1</t>
  </si>
  <si>
    <t>0xBA4F23, 0xFF6763, 0x6B8073, 0xBD928B</t>
  </si>
  <si>
    <t>0xDED6DC, 0xD6C5AD, 0x986D4E, 0xBEA989</t>
  </si>
  <si>
    <t>0xE68641, 0xEDEDED, 0xEDEDED, 0xD93117</t>
  </si>
  <si>
    <t>0x854B3C, 0xDBDBDB, 0xDBDBDB, 0xDBDBDB</t>
    <phoneticPr fontId="1"/>
  </si>
  <si>
    <t>0x433626, 0x644B37, 0x4A3828, 0xADADAD</t>
    <phoneticPr fontId="1"/>
  </si>
  <si>
    <t>0x854B3C, 0x644B37, 0x4A3828, 0xADADAD</t>
    <phoneticPr fontId="1"/>
  </si>
  <si>
    <t>0xEEA72E, 0xF2B362, 0xF1AE5B, 0x01A900</t>
  </si>
  <si>
    <t>0x792D0F, 0xE48A40, 0xE48A40, 0xDCBE00</t>
  </si>
  <si>
    <t>0xFFF119, 0xE48A40, 0xE48A40, 0xDCBE00</t>
  </si>
  <si>
    <t>0x97FFE3, 0x6029B3, 0x2E095E, 0xD4EAE6</t>
  </si>
  <si>
    <t>ジャッケオランテルニャ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</si>
</sst>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0" fontId="0" fillId="4" borderId="0" xfId="0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2" fillId="7" borderId="0" xfId="0" applyFont="1" applyFill="1" applyAlignment="1">
      <alignment vertical="center" shrinkToFit="1"/>
    </xf>
    <xf numFmtId="49" fontId="4" fillId="6" borderId="0" xfId="0" applyNumberFormat="1" applyFont="1" applyFill="1" applyAlignment="1">
      <alignment vertical="center" shrinkToFit="1"/>
    </xf>
    <xf numFmtId="0" fontId="4" fillId="6" borderId="0" xfId="0" applyFont="1" applyFill="1" applyAlignment="1">
      <alignment vertical="center" shrinkToFit="1"/>
    </xf>
  </cellXfs>
  <cellStyles count="1">
    <cellStyle name="標準" xfId="0" builtinId="0"/>
  </cellStyles>
  <dxfs count="56">
    <dxf>
      <font>
        <strike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B171" totalsRowShown="0" headerRowDxfId="55" dataDxfId="54">
  <autoFilter ref="A1:BB171" xr:uid="{75B54AD4-ACAB-4F59-97B1-A32EA130B0BF}"/>
  <sortState xmlns:xlrd2="http://schemas.microsoft.com/office/spreadsheetml/2017/richdata2" ref="A2:BB171">
    <sortCondition ref="A1:A171"/>
  </sortState>
  <tableColumns count="54">
    <tableColumn id="1" xr3:uid="{6147C270-8C7A-4819-9E28-350D0331C4D0}" name="No" dataDxfId="53"/>
    <tableColumn id="26" xr3:uid="{7E104AB5-5E29-4B6A-BFBB-37072B207152}" name="フラグ" dataDxfId="52"/>
    <tableColumn id="23" xr3:uid="{5638B175-C2AF-4D6D-86F0-67835CFC7917}" name="タイプ" dataDxfId="51"/>
    <tableColumn id="2" xr3:uid="{D470D4EF-3C6C-4E71-B7BA-8C149342046D}" name="Type" dataDxfId="2"/>
    <tableColumn id="30" xr3:uid="{33B63A19-8CBA-411B-A1BD-A133496C6BAF}" name="短縮和名" dataDxfId="0"/>
    <tableColumn id="3" xr3:uid="{E535B2E0-7C7F-41D2-9743-A0F1B6F764D8}" name="和名" dataDxfId="1"/>
    <tableColumn id="4" xr3:uid="{3F619E31-811F-4382-B4D5-C3C1F037EFDB}" name="英名" dataDxfId="50"/>
    <tableColumn id="57" xr3:uid="{03359425-0C5F-4186-A1D5-990B6CA01AFD}" name="上位妖精" dataDxfId="49"/>
    <tableColumn id="39" xr3:uid="{3E7A2936-ACD6-4A23-BE81-BBC7A14460E4}" name="Color" dataDxfId="48"/>
    <tableColumn id="12" xr3:uid="{D5C273B8-52B3-4C00-894E-8AE8DCF70728}" name="レア" dataDxfId="47"/>
    <tableColumn id="14" xr3:uid="{021ADF5F-C1D6-4992-85B6-7C4ACFCBE005}" name="コスト" dataDxfId="46"/>
    <tableColumn id="5" xr3:uid="{AE6F6DC2-97AF-475D-917F-B914349AE42C}" name="基礎Shine" dataDxfId="45"/>
    <tableColumn id="6" xr3:uid="{592C3106-789F-46C6-84E7-D4D3A1566511}" name="基礎Fire" dataDxfId="44"/>
    <tableColumn id="7" xr3:uid="{B7A1B9A3-3658-4251-9488-C7EB28DDA828}" name="基礎Wind" dataDxfId="43"/>
    <tableColumn id="8" xr3:uid="{53D9BDAB-CC6B-4E70-8605-30718A287EC4}" name="基礎Gaia" dataDxfId="42"/>
    <tableColumn id="9" xr3:uid="{EB888AF3-8815-48CE-A95E-C5931929A1AC}" name="基礎Aqua" dataDxfId="41"/>
    <tableColumn id="10" xr3:uid="{68F80D1D-DFED-4D2F-92EF-7D17590D4A36}" name="基礎Dark" dataDxfId="40"/>
    <tableColumn id="45" xr3:uid="{0A19614E-0FAE-4CB9-94EF-E0B3FBBD091F}" name="特殊倍率" dataDxfId="39"/>
    <tableColumn id="13" xr3:uid="{D846AE64-655F-4052-B5F1-3F4B9699D0FA}" name="レア度倍率" dataDxfId="38">
      <calculatedColumnFormula>2^((テーブル1[[#This Row],[レア]]-1)/4)</calculatedColumnFormula>
    </tableColumn>
    <tableColumn id="11" xr3:uid="{833C82E7-E230-4A58-9D49-6C1CDD4BBDAD}" name="分散度倍率" dataDxfId="37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6">
      <calculatedColumnFormula>テーブル1[[#This Row],[特殊倍率]]*テーブル1[[#This Row],[分散度倍率]]*テーブル1[[#This Row],[レア度倍率]]</calculatedColumnFormula>
    </tableColumn>
    <tableColumn id="16" xr3:uid="{FCD4377E-4837-4BD9-8716-12CB589EDF74}" name="Shine" dataDxfId="35">
      <calculatedColumnFormula>テーブル1[[#This Row],[基礎Shine]]/SUM(テーブル1[[#This Row],[基礎Shine]:[基礎Dark]])*50*テーブル1[[#This Row],[効率]]</calculatedColumnFormula>
    </tableColumn>
    <tableColumn id="17" xr3:uid="{192E8193-ED35-4778-87AC-0C1CF273DBF9}" name="Fire" dataDxfId="34">
      <calculatedColumnFormula>テーブル1[[#This Row],[基礎Fire]]/SUM(テーブル1[[#This Row],[基礎Shine]:[基礎Dark]])*50*テーブル1[[#This Row],[効率]]</calculatedColumnFormula>
    </tableColumn>
    <tableColumn id="18" xr3:uid="{FDD6FC8F-4CBF-4964-A0D2-682E72230537}" name="Wind" dataDxfId="33">
      <calculatedColumnFormula>テーブル1[[#This Row],[基礎Wind]]/SUM(テーブル1[[#This Row],[基礎Shine]:[基礎Dark]])*50*テーブル1[[#This Row],[効率]]</calculatedColumnFormula>
    </tableColumn>
    <tableColumn id="19" xr3:uid="{DE083808-871E-4527-B7C9-FF57A44BDF23}" name="Gaia" dataDxfId="32">
      <calculatedColumnFormula>テーブル1[[#This Row],[基礎Gaia]]/SUM(テーブル1[[#This Row],[基礎Shine]:[基礎Dark]])*50*テーブル1[[#This Row],[効率]]</calculatedColumnFormula>
    </tableColumn>
    <tableColumn id="20" xr3:uid="{EEDF52F6-D7AB-4A1B-B203-856E8CD45BA9}" name="Aqua" dataDxfId="31">
      <calculatedColumnFormula>テーブル1[[#This Row],[基礎Aqua]]/SUM(テーブル1[[#This Row],[基礎Shine]:[基礎Dark]])*50*テーブル1[[#This Row],[効率]]</calculatedColumnFormula>
    </tableColumn>
    <tableColumn id="21" xr3:uid="{61A17369-9D3E-4EE3-B6BB-316F47062244}" name="Dark" dataDxfId="27">
      <calculatedColumnFormula>テーブル1[[#This Row],[基礎Dark]]/SUM(テーブル1[[#This Row],[基礎Shine]:[基礎Dark]])*50*テーブル1[[#This Row],[効率]]</calculatedColumnFormula>
    </tableColumn>
    <tableColumn id="40" xr3:uid="{FF31EB97-6C72-4B4F-9C7D-7FE5546BDC56}" name="攻撃" dataDxfId="26"/>
    <tableColumn id="44" xr3:uid="{D91E944B-F524-4F9B-9D06-B8EE217F8C86}" name="加工" dataDxfId="25"/>
    <tableColumn id="48" xr3:uid="{FDAEB361-38D6-4EFA-B314-79F5DF42167E}" name="収穫" dataDxfId="24"/>
    <tableColumn id="46" xr3:uid="{ECCD46C1-F4EB-408C-AEB7-098E1A6BA65B}" name="発光" dataDxfId="23"/>
    <tableColumn id="47" xr3:uid="{E006FC6A-6503-4BBD-94D8-3FBB62985153}" name="火炎" dataDxfId="22"/>
    <tableColumn id="49" xr3:uid="{2BF29954-473B-4B0C-9781-028B561200CB}" name="流水" dataDxfId="21"/>
    <tableColumn id="24" xr3:uid="{E078FC75-CC53-492A-A97D-107EA20B4296}" name="結晶" dataDxfId="20"/>
    <tableColumn id="25" xr3:uid="{3CFDC570-BDAB-4914-ABC3-2C36BC441EFF}" name="音波" dataDxfId="19"/>
    <tableColumn id="27" xr3:uid="{57B5D258-645E-405C-8646-A5BA9977E94A}" name="空間" dataDxfId="18"/>
    <tableColumn id="28" xr3:uid="{FC7CB677-4A50-4B6E-A9B9-30E79C62F98D}" name="縮地" dataDxfId="17"/>
    <tableColumn id="29" xr3:uid="{0A208B09-58DF-41DC-8C05-5263F315034B}" name="運動" dataDxfId="16"/>
    <tableColumn id="31" xr3:uid="{B7C69519-DEF6-4AE2-A3F5-853F5A3D600F}" name="破壊" dataDxfId="15"/>
    <tableColumn id="32" xr3:uid="{EF23F12F-E8B4-4880-9CA7-0217FC0413E6}" name="化学" dataDxfId="14"/>
    <tableColumn id="33" xr3:uid="{D40F96E4-B2C9-4D5D-AB4C-D11CBE93B14C}" name="切断" dataDxfId="13"/>
    <tableColumn id="42" xr3:uid="{DF3E8FB8-984D-4C55-A75B-2EEC0C39F73E}" name="生命" dataDxfId="12"/>
    <tableColumn id="50" xr3:uid="{EB8957B0-BD4F-49BA-B5B3-34135A2A5AB9}" name="知識" dataDxfId="11"/>
    <tableColumn id="51" xr3:uid="{74B52C90-EB55-4AE9-A15D-8796B683F98B}" name="熱量" dataDxfId="10"/>
    <tableColumn id="52" xr3:uid="{1062E5CB-E53F-44AF-BD18-760F21295B80}" name="服従" dataDxfId="9"/>
    <tableColumn id="54" xr3:uid="{16EB0B8E-63F6-4CC7-8AD5-1873DC69BE97}" name="聖夜" dataDxfId="8"/>
    <tableColumn id="55" xr3:uid="{F01B7328-12B2-480D-8ACF-8B313E56A8FF}" name="氷結" dataDxfId="7"/>
    <tableColumn id="56" xr3:uid="{2CB25BA5-84E8-4DA2-999F-21D7DB627A47}" name="雷電" dataDxfId="6"/>
    <tableColumn id="36" xr3:uid="{28ACBEB8-30BE-4E7B-A2F5-111830028C94}" name="浮揚" dataDxfId="5"/>
    <tableColumn id="41" xr3:uid="{6678BFE5-51F7-41C1-8093-03F1ED04C498}" name="感覚" dataDxfId="3"/>
    <tableColumn id="53" xr3:uid="{0700EC90-BD06-48B4-A682-B65581165E4E}" name="合計エルグ" dataDxfId="4">
      <calculatedColumnFormula>SUM(テーブル1[[#This Row],[攻撃]:[感覚]])</calculatedColumnFormula>
    </tableColumn>
    <tableColumn id="58" xr3:uid="{D7667722-AA3E-47DA-BB91-4A2DAE063B4B}" name="Camel Case" dataDxfId="30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29">
      <calculatedColumnFormula array="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calculatedColumnFormula>
    </tableColumn>
    <tableColumn id="43" xr3:uid="{9C44ECA8-EED1-4BD0-8581-195BA4A1A6EE}" name="フリー関数" dataDxfId="28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B225"/>
  <sheetViews>
    <sheetView tabSelected="1" zoomScaleNormal="100" workbookViewId="0">
      <pane xSplit="5" ySplit="1" topLeftCell="AX147" activePane="bottomRight" state="frozen"/>
      <selection pane="topRight" activeCell="G1" sqref="G1"/>
      <selection pane="bottomLeft" activeCell="A2" sqref="A2"/>
      <selection pane="bottomRight" activeCell="BA149" sqref="BA149"/>
    </sheetView>
  </sheetViews>
  <sheetFormatPr defaultRowHeight="13.5" x14ac:dyDescent="0.15"/>
  <cols>
    <col min="1" max="2" width="3.375" style="1" customWidth="1"/>
    <col min="3" max="3" width="13.25" style="1" customWidth="1"/>
    <col min="4" max="4" width="15.5" style="1" customWidth="1"/>
    <col min="5" max="5" width="8.125" style="1" customWidth="1"/>
    <col min="6" max="8" width="15.5" style="1" customWidth="1"/>
    <col min="9" max="9" width="27" style="1" customWidth="1"/>
    <col min="10" max="10" width="2.25" style="1" customWidth="1"/>
    <col min="11" max="17" width="2.625" style="1" customWidth="1"/>
    <col min="18" max="27" width="4" style="1" customWidth="1"/>
    <col min="28" max="51" width="2.625" style="1" customWidth="1"/>
    <col min="52" max="52" width="13.875" style="1" customWidth="1"/>
    <col min="53" max="53" width="44.75" style="1" customWidth="1"/>
    <col min="54" max="54" width="25.875" style="1" customWidth="1"/>
    <col min="55" max="16384" width="9" style="1"/>
  </cols>
  <sheetData>
    <row r="1" spans="1:54" s="2" customFormat="1" ht="101.25" customHeight="1" x14ac:dyDescent="0.15">
      <c r="A1" s="2" t="s">
        <v>0</v>
      </c>
      <c r="B1" s="13" t="s">
        <v>974</v>
      </c>
      <c r="C1" s="13" t="s">
        <v>124</v>
      </c>
      <c r="D1" s="2" t="s">
        <v>5</v>
      </c>
      <c r="E1" s="13" t="s">
        <v>263</v>
      </c>
      <c r="F1" s="13" t="s">
        <v>7</v>
      </c>
      <c r="G1" s="13" t="s">
        <v>6</v>
      </c>
      <c r="H1" s="13" t="s">
        <v>806</v>
      </c>
      <c r="I1" s="2" t="s">
        <v>159</v>
      </c>
      <c r="J1" s="13" t="s">
        <v>21</v>
      </c>
      <c r="K1" s="13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13" t="s">
        <v>393</v>
      </c>
      <c r="S1" s="13" t="s">
        <v>22</v>
      </c>
      <c r="T1" s="13" t="s">
        <v>648</v>
      </c>
      <c r="U1" s="13" t="s">
        <v>30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3" t="s">
        <v>552</v>
      </c>
      <c r="AC1" s="13" t="s">
        <v>553</v>
      </c>
      <c r="AD1" s="13" t="s">
        <v>554</v>
      </c>
      <c r="AE1" s="13" t="s">
        <v>555</v>
      </c>
      <c r="AF1" s="13" t="s">
        <v>556</v>
      </c>
      <c r="AG1" s="13" t="s">
        <v>557</v>
      </c>
      <c r="AH1" s="13" t="s">
        <v>558</v>
      </c>
      <c r="AI1" s="13" t="s">
        <v>651</v>
      </c>
      <c r="AJ1" s="13" t="s">
        <v>559</v>
      </c>
      <c r="AK1" s="13" t="s">
        <v>929</v>
      </c>
      <c r="AL1" s="13" t="s">
        <v>930</v>
      </c>
      <c r="AM1" s="13" t="s">
        <v>560</v>
      </c>
      <c r="AN1" s="13" t="s">
        <v>561</v>
      </c>
      <c r="AO1" s="13" t="s">
        <v>562</v>
      </c>
      <c r="AP1" s="13" t="s">
        <v>652</v>
      </c>
      <c r="AQ1" s="13" t="s">
        <v>563</v>
      </c>
      <c r="AR1" s="13" t="s">
        <v>564</v>
      </c>
      <c r="AS1" s="13" t="s">
        <v>565</v>
      </c>
      <c r="AT1" s="13" t="s">
        <v>566</v>
      </c>
      <c r="AU1" s="13" t="s">
        <v>567</v>
      </c>
      <c r="AV1" s="13" t="s">
        <v>568</v>
      </c>
      <c r="AW1" s="13" t="s">
        <v>653</v>
      </c>
      <c r="AX1" s="13" t="s">
        <v>654</v>
      </c>
      <c r="AY1" s="13" t="s">
        <v>1001</v>
      </c>
      <c r="AZ1" s="2" t="s">
        <v>808</v>
      </c>
      <c r="BA1" s="2" t="s">
        <v>650</v>
      </c>
      <c r="BB1" s="2" t="s">
        <v>649</v>
      </c>
    </row>
    <row r="2" spans="1:54" x14ac:dyDescent="0.15">
      <c r="A2" s="4">
        <v>0</v>
      </c>
      <c r="B2" s="4"/>
      <c r="C2" s="4" t="s">
        <v>975</v>
      </c>
      <c r="D2" s="6" t="s">
        <v>1</v>
      </c>
      <c r="E2" s="19" t="s">
        <v>264</v>
      </c>
      <c r="F2" s="6" t="s">
        <v>8</v>
      </c>
      <c r="G2" s="6" t="s">
        <v>14</v>
      </c>
      <c r="H2" s="6" t="s">
        <v>752</v>
      </c>
      <c r="I2" s="10" t="s">
        <v>687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17">
        <v>10</v>
      </c>
      <c r="R2" s="14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9">
        <f>テーブル1[[#This Row],[基礎Shine]]/SUM(テーブル1[[#This Row],[基礎Shine]:[基礎Dark]])*50*テーブル1[[#This Row],[効率]]</f>
        <v>0</v>
      </c>
      <c r="W2" s="9">
        <f>テーブル1[[#This Row],[基礎Fire]]/SUM(テーブル1[[#This Row],[基礎Shine]:[基礎Dark]])*50*テーブル1[[#This Row],[効率]]</f>
        <v>0</v>
      </c>
      <c r="X2" s="9">
        <f>テーブル1[[#This Row],[基礎Wind]]/SUM(テーブル1[[#This Row],[基礎Shine]:[基礎Dark]])*50*テーブル1[[#This Row],[効率]]</f>
        <v>7.3789547640404951</v>
      </c>
      <c r="Y2" s="9">
        <f>テーブル1[[#This Row],[基礎Gaia]]/SUM(テーブル1[[#This Row],[基礎Shine]:[基礎Dark]])*50*テーブル1[[#This Row],[効率]]</f>
        <v>0</v>
      </c>
      <c r="Z2" s="9">
        <f>テーブル1[[#This Row],[基礎Aqua]]/SUM(テーブル1[[#This Row],[基礎Shine]:[基礎Dark]])*50*テーブル1[[#This Row],[効率]]</f>
        <v>3.6894773820202476</v>
      </c>
      <c r="AA2" s="9">
        <f>テーブル1[[#This Row],[基礎Dark]]/SUM(テーブル1[[#This Row],[基礎Shine]:[基礎Dark]])*50*テーブル1[[#This Row],[効率]]</f>
        <v>36.894773820202481</v>
      </c>
      <c r="AB2" s="3"/>
      <c r="AC2" s="3"/>
      <c r="AD2" s="3">
        <v>3</v>
      </c>
      <c r="AE2" s="3"/>
      <c r="AF2" s="3"/>
      <c r="AG2" s="3"/>
      <c r="AH2" s="3"/>
      <c r="AI2" s="3">
        <v>1</v>
      </c>
      <c r="AJ2" s="3"/>
      <c r="AK2" s="3"/>
      <c r="AL2" s="3">
        <v>5</v>
      </c>
      <c r="AM2" s="3"/>
      <c r="AN2" s="3"/>
      <c r="AO2" s="3"/>
      <c r="AP2" s="3"/>
      <c r="AQ2" s="3"/>
      <c r="AR2" s="3">
        <v>1</v>
      </c>
      <c r="AS2" s="3"/>
      <c r="AT2" s="3"/>
      <c r="AU2" s="3">
        <v>2</v>
      </c>
      <c r="AV2" s="3">
        <v>1</v>
      </c>
      <c r="AW2" s="3">
        <v>10</v>
      </c>
      <c r="AX2" s="3">
        <v>3</v>
      </c>
      <c r="AY2" s="11">
        <f>SUM(テーブル1[[#This Row],[攻撃]:[感覚]])</f>
        <v>26</v>
      </c>
      <c r="AZ2" s="11" t="str">
        <f>LOWER(LEFT(テーブル1[[#This Row],[Type]],1))&amp;MID(SUBSTITUTE(PROPER(テーブル1[[#This Row],[Type]]),"_",""),2,LEN(テーブル1[[#This Row],[Type]]))</f>
        <v>air</v>
      </c>
      <c r="BA2" s="11" t="str" cm="1">
        <f t="array" ref="BA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AIR(0, { MIRAGE }, 1, 15, 1.00, m(0.0, 0.0, 2.0, 0.0, 1.0, 10.0), e(0.0, 0.0, 3.0, 0.0, 0.0, 0.0, 0.0, 1.0, 0.0, 0.0, 5.0, 0.0, 0.0, 0.0, 0.0, 0.0, 1.0, 0.0, 0.0, 2.0, 1.0, 10.0, 3.0), c(0xFFBE80, 0xDEFFFF, 0xDEFFFF, 0xB0FFFF), "Airia", "空気精アイリャ"),</v>
      </c>
      <c r="BB2" s="11">
        <f>テーブル1[[#This Row],[Gaia]]*(テーブル1[[#This Row],[Aqua]]+テーブル1[[#This Row],[収穫]])*テーブル1[[#This Row],[効率]]/テーブル1[[#This Row],[コスト]]</f>
        <v>0</v>
      </c>
    </row>
    <row r="3" spans="1:54" x14ac:dyDescent="0.15">
      <c r="A3" s="4">
        <v>1</v>
      </c>
      <c r="B3" s="4"/>
      <c r="C3" s="4" t="s">
        <v>976</v>
      </c>
      <c r="D3" s="6" t="s">
        <v>2</v>
      </c>
      <c r="E3" s="19" t="s">
        <v>265</v>
      </c>
      <c r="F3" s="6" t="s">
        <v>9</v>
      </c>
      <c r="G3" s="6" t="s">
        <v>13</v>
      </c>
      <c r="H3" s="6" t="s">
        <v>752</v>
      </c>
      <c r="I3" s="10" t="s">
        <v>125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17">
        <v>10</v>
      </c>
      <c r="R3" s="14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9">
        <f>テーブル1[[#This Row],[基礎Shine]]/SUM(テーブル1[[#This Row],[基礎Shine]:[基礎Dark]])*50*テーブル1[[#This Row],[効率]]</f>
        <v>0</v>
      </c>
      <c r="W3" s="9">
        <f>テーブル1[[#This Row],[基礎Fire]]/SUM(テーブル1[[#This Row],[基礎Shine]:[基礎Dark]])*50*テーブル1[[#This Row],[効率]]</f>
        <v>0</v>
      </c>
      <c r="X3" s="9">
        <f>テーブル1[[#This Row],[基礎Wind]]/SUM(テーブル1[[#This Row],[基礎Shine]:[基礎Dark]])*50*テーブル1[[#This Row],[効率]]</f>
        <v>1.815408520496455</v>
      </c>
      <c r="Y3" s="9">
        <f>テーブル1[[#This Row],[基礎Gaia]]/SUM(テーブル1[[#This Row],[基礎Shine]:[基礎Dark]])*50*テーブル1[[#This Row],[効率]]</f>
        <v>7.2616340819858198</v>
      </c>
      <c r="Z3" s="9">
        <f>テーブル1[[#This Row],[基礎Aqua]]/SUM(テーブル1[[#This Row],[基礎Shine]:[基礎Dark]])*50*テーブル1[[#This Row],[効率]]</f>
        <v>14.52326816397164</v>
      </c>
      <c r="AA3" s="9">
        <f>テーブル1[[#This Row],[基礎Dark]]/SUM(テーブル1[[#This Row],[基礎Shine]:[基礎Dark]])*50*テーブル1[[#This Row],[効率]]</f>
        <v>18.154085204964552</v>
      </c>
      <c r="AB3" s="3">
        <v>1</v>
      </c>
      <c r="AC3" s="3"/>
      <c r="AD3" s="3">
        <v>3</v>
      </c>
      <c r="AE3" s="3"/>
      <c r="AF3" s="3"/>
      <c r="AG3" s="3">
        <v>10</v>
      </c>
      <c r="AH3" s="3"/>
      <c r="AI3" s="3">
        <v>2</v>
      </c>
      <c r="AJ3" s="3"/>
      <c r="AK3" s="3"/>
      <c r="AL3" s="3">
        <v>6</v>
      </c>
      <c r="AM3" s="3">
        <v>1</v>
      </c>
      <c r="AN3" s="3">
        <v>7</v>
      </c>
      <c r="AO3" s="3"/>
      <c r="AP3" s="3">
        <v>2</v>
      </c>
      <c r="AQ3" s="3"/>
      <c r="AR3" s="3">
        <v>1</v>
      </c>
      <c r="AS3" s="3"/>
      <c r="AT3" s="3"/>
      <c r="AU3" s="3">
        <v>1</v>
      </c>
      <c r="AV3" s="3"/>
      <c r="AW3" s="3"/>
      <c r="AX3" s="3">
        <v>2</v>
      </c>
      <c r="AY3" s="11">
        <f>SUM(テーブル1[[#This Row],[攻撃]:[感覚]])</f>
        <v>36</v>
      </c>
      <c r="AZ3" s="11" t="str">
        <f>LOWER(LEFT(テーブル1[[#This Row],[Type]],1))&amp;MID(SUBSTITUTE(PROPER(テーブル1[[#This Row],[Type]]),"_",""),2,LEN(テーブル1[[#This Row],[Type]]))</f>
        <v>water</v>
      </c>
      <c r="BA3" s="11" t="str" cm="1">
        <f t="array" ref="BA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WATER(1, { MIRAGE }, 1, 50, 1.00, m(0.0, 0.0, 1.0, 4.0, 8.0, 10.0), e(1.0, 0.0, 3.0, 0.0, 0.0, 10.0, 0.0, 2.0, 0.0, 0.0, 6.0, 1.0, 7.0, 0.0, 2.0, 0.0, 1.0, 0.0, 0.0, 1.0, 0.0, 0.0, 2.0), c(0x5469F2, 0x5985FF, 0x172AD3, 0x2D40F4), "Wateria", "水精ワテーリャ"),</v>
      </c>
      <c r="BB3" s="11">
        <f>テーブル1[[#This Row],[Gaia]]*(テーブル1[[#This Row],[Aqua]]+テーブル1[[#This Row],[収穫]])*テーブル1[[#This Row],[効率]]/テーブル1[[#This Row],[コスト]]</f>
        <v>2.1252580248225339</v>
      </c>
    </row>
    <row r="4" spans="1:54" x14ac:dyDescent="0.15">
      <c r="A4" s="4">
        <v>2</v>
      </c>
      <c r="B4" s="4"/>
      <c r="C4" s="4" t="s">
        <v>977</v>
      </c>
      <c r="D4" s="6" t="s">
        <v>3</v>
      </c>
      <c r="E4" s="19" t="s">
        <v>266</v>
      </c>
      <c r="F4" s="6" t="s">
        <v>10</v>
      </c>
      <c r="G4" s="6" t="s">
        <v>11</v>
      </c>
      <c r="H4" s="6" t="s">
        <v>752</v>
      </c>
      <c r="I4" s="10" t="s">
        <v>127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17">
        <v>8</v>
      </c>
      <c r="R4" s="14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0.92168964094086536</v>
      </c>
      <c r="U4" s="5">
        <f>テーブル1[[#This Row],[特殊倍率]]*テーブル1[[#This Row],[分散度倍率]]*テーブル1[[#This Row],[レア度倍率]]</f>
        <v>1.0960798788311803</v>
      </c>
      <c r="V4" s="9">
        <f>テーブル1[[#This Row],[基礎Shine]]/SUM(テーブル1[[#This Row],[基礎Shine]:[基礎Dark]])*50*テーブル1[[#This Row],[効率]]</f>
        <v>2.0297775533910745</v>
      </c>
      <c r="W4" s="9">
        <f>テーブル1[[#This Row],[基礎Fire]]/SUM(テーブル1[[#This Row],[基礎Shine]:[基礎Dark]])*50*テーブル1[[#This Row],[効率]]</f>
        <v>34.506218407648269</v>
      </c>
      <c r="X4" s="9">
        <f>テーブル1[[#This Row],[基礎Wind]]/SUM(テーブル1[[#This Row],[基礎Shine]:[基礎Dark]])*50*テーブル1[[#This Row],[効率]]</f>
        <v>2.0297775533910745</v>
      </c>
      <c r="Y4" s="9">
        <f>テーブル1[[#This Row],[基礎Gaia]]/SUM(テーブル1[[#This Row],[基礎Shine]:[基礎Dark]])*50*テーブル1[[#This Row],[効率]]</f>
        <v>0</v>
      </c>
      <c r="Z4" s="9">
        <f>テーブル1[[#This Row],[基礎Aqua]]/SUM(テーブル1[[#This Row],[基礎Shine]:[基礎Dark]])*50*テーブル1[[#This Row],[効率]]</f>
        <v>0</v>
      </c>
      <c r="AA4" s="9">
        <f>テーブル1[[#This Row],[基礎Dark]]/SUM(テーブル1[[#This Row],[基礎Shine]:[基礎Dark]])*50*テーブル1[[#This Row],[効率]]</f>
        <v>16.238220427128596</v>
      </c>
      <c r="AB4" s="3">
        <v>7</v>
      </c>
      <c r="AC4" s="3">
        <v>2</v>
      </c>
      <c r="AD4" s="3"/>
      <c r="AE4" s="3">
        <v>10</v>
      </c>
      <c r="AF4" s="3">
        <v>15</v>
      </c>
      <c r="AG4" s="3"/>
      <c r="AH4" s="3"/>
      <c r="AI4" s="3">
        <v>4</v>
      </c>
      <c r="AJ4" s="3"/>
      <c r="AK4" s="3"/>
      <c r="AL4" s="3">
        <v>4</v>
      </c>
      <c r="AM4" s="3">
        <v>4</v>
      </c>
      <c r="AN4" s="3">
        <v>8</v>
      </c>
      <c r="AO4" s="3"/>
      <c r="AP4" s="3"/>
      <c r="AQ4" s="3"/>
      <c r="AR4" s="3">
        <v>10</v>
      </c>
      <c r="AS4" s="3">
        <v>2</v>
      </c>
      <c r="AT4" s="3"/>
      <c r="AU4" s="3"/>
      <c r="AV4" s="3"/>
      <c r="AW4" s="3">
        <v>8</v>
      </c>
      <c r="AX4" s="3"/>
      <c r="AY4" s="11">
        <f>SUM(テーブル1[[#This Row],[攻撃]:[感覚]])</f>
        <v>74</v>
      </c>
      <c r="AZ4" s="11" t="str">
        <f>LOWER(LEFT(テーブル1[[#This Row],[Type]],1))&amp;MID(SUBSTITUTE(PROPER(テーブル1[[#This Row],[Type]]),"_",""),2,LEN(テーブル1[[#This Row],[Type]]))</f>
        <v>fire</v>
      </c>
      <c r="BA4" s="11" t="str" cm="1">
        <f t="array" ref="BA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FIRE(2, { MIRAGE }, 2, 20, 1.00, m(1.0, 17.0, 1.0, 0.0, 0.0, 8.0), e(7.0, 2.0, 0.0, 10.0, 15.0, 0.0, 0.0, 4.0, 0.0, 0.0, 4.0, 4.0, 8.0, 0.0, 0.0, 0.0, 10.0, 2.0, 0.0, 0.0, 0.0, 8.0, 0.0), c(0xFF6C01, 0xF9DFA4, 0xFF7324, 0xFF4000), "Firia", "火精フィーリャ"),</v>
      </c>
      <c r="BB4" s="11">
        <f>テーブル1[[#This Row],[Gaia]]*(テーブル1[[#This Row],[Aqua]]+テーブル1[[#This Row],[収穫]])*テーブル1[[#This Row],[効率]]/テーブル1[[#This Row],[コスト]]</f>
        <v>0</v>
      </c>
    </row>
    <row r="5" spans="1:54" x14ac:dyDescent="0.15">
      <c r="A5" s="4">
        <v>3</v>
      </c>
      <c r="B5" s="4"/>
      <c r="C5" s="4" t="s">
        <v>978</v>
      </c>
      <c r="D5" s="6" t="s">
        <v>51</v>
      </c>
      <c r="E5" s="19" t="s">
        <v>267</v>
      </c>
      <c r="F5" s="6" t="s">
        <v>80</v>
      </c>
      <c r="G5" s="6" t="s">
        <v>112</v>
      </c>
      <c r="H5" s="6" t="s">
        <v>53</v>
      </c>
      <c r="I5" s="10" t="s">
        <v>163</v>
      </c>
      <c r="J5" s="3">
        <v>5</v>
      </c>
      <c r="K5" s="8">
        <v>99</v>
      </c>
      <c r="L5" s="1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14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9">
        <f>テーブル1[[#This Row],[基礎Shine]]/SUM(テーブル1[[#This Row],[基礎Shine]:[基礎Dark]])*50*テーブル1[[#This Row],[効率]]</f>
        <v>3.8976251375962216</v>
      </c>
      <c r="W5" s="9">
        <f>テーブル1[[#This Row],[基礎Fire]]/SUM(テーブル1[[#This Row],[基礎Shine]:[基礎Dark]])*50*テーブル1[[#This Row],[効率]]</f>
        <v>15.590500550384887</v>
      </c>
      <c r="X5" s="9">
        <f>テーブル1[[#This Row],[基礎Wind]]/SUM(テーブル1[[#This Row],[基礎Shine]:[基礎Dark]])*50*テーブル1[[#This Row],[効率]]</f>
        <v>15.590500550384887</v>
      </c>
      <c r="Y5" s="9">
        <f>テーブル1[[#This Row],[基礎Gaia]]/SUM(テーブル1[[#This Row],[基礎Shine]:[基礎Dark]])*50*テーブル1[[#This Row],[効率]]</f>
        <v>7.7952502751924433</v>
      </c>
      <c r="Z5" s="9">
        <f>テーブル1[[#This Row],[基礎Aqua]]/SUM(テーブル1[[#This Row],[基礎Shine]:[基礎Dark]])*50*テーブル1[[#This Row],[効率]]</f>
        <v>7.7952502751924433</v>
      </c>
      <c r="AA5" s="9">
        <f>テーブル1[[#This Row],[基礎Dark]]/SUM(テーブル1[[#This Row],[基礎Shine]:[基礎Dark]])*50*テーブル1[[#This Row],[効率]]</f>
        <v>23.385750825577333</v>
      </c>
      <c r="AB5" s="3">
        <v>2</v>
      </c>
      <c r="AC5" s="3"/>
      <c r="AD5" s="3">
        <v>3</v>
      </c>
      <c r="AE5" s="3">
        <v>21</v>
      </c>
      <c r="AF5" s="3">
        <v>6</v>
      </c>
      <c r="AG5" s="3"/>
      <c r="AH5" s="3"/>
      <c r="AI5" s="3"/>
      <c r="AJ5" s="3"/>
      <c r="AK5" s="3"/>
      <c r="AL5" s="3">
        <v>1</v>
      </c>
      <c r="AM5" s="3">
        <v>2</v>
      </c>
      <c r="AN5" s="3"/>
      <c r="AO5" s="3"/>
      <c r="AP5" s="3"/>
      <c r="AQ5" s="3">
        <v>1</v>
      </c>
      <c r="AR5" s="3">
        <v>5</v>
      </c>
      <c r="AS5" s="3">
        <v>1</v>
      </c>
      <c r="AT5" s="3"/>
      <c r="AU5" s="3"/>
      <c r="AV5" s="3"/>
      <c r="AW5" s="3"/>
      <c r="AX5" s="3"/>
      <c r="AY5" s="11">
        <f>SUM(テーブル1[[#This Row],[攻撃]:[感覚]])</f>
        <v>42</v>
      </c>
      <c r="AZ5" s="11" t="str">
        <f>LOWER(LEFT(テーブル1[[#This Row],[Type]],1))&amp;MID(SUBSTITUTE(PROPER(テーブル1[[#This Row],[Type]]),"_",""),2,LEN(テーブル1[[#This Row],[Type]]))</f>
        <v>sun</v>
      </c>
      <c r="BA5" s="11" t="str" cm="1">
        <f t="array" ref="BA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SUN(3, { STAR }, 5, 99, 1.00, m(10.0, 40.0, 40.0, 20.0, 20.0, 60.0), e(2.0, 0.0, 3.0, 21.0, 6.0, 0.0, 0.0, 0.0, 0.0, 0.0, 1.0, 2.0, 0.0, 0.0, 0.0, 1.0, 5.0, 1.0, 0.0, 0.0, 0.0, 0.0, 0.0), c(0xff2f00, 0xff972b, 0xff7500, 0xffe7b2), "Sunia", "太陽精スーニャ"),</v>
      </c>
      <c r="BB5" s="11">
        <f>テーブル1[[#This Row],[Gaia]]*(テーブル1[[#This Row],[Aqua]]+テーブル1[[#This Row],[収穫]])*テーブル1[[#This Row],[効率]]/テーブル1[[#This Row],[コスト]]</f>
        <v>1.2589580184887144</v>
      </c>
    </row>
    <row r="6" spans="1:54" x14ac:dyDescent="0.15">
      <c r="A6" s="4">
        <v>4</v>
      </c>
      <c r="B6" s="4"/>
      <c r="C6" s="4" t="s">
        <v>979</v>
      </c>
      <c r="D6" s="6" t="s">
        <v>37</v>
      </c>
      <c r="E6" s="19" t="s">
        <v>268</v>
      </c>
      <c r="F6" s="6" t="s">
        <v>66</v>
      </c>
      <c r="G6" s="6" t="s">
        <v>97</v>
      </c>
      <c r="H6" s="6" t="s">
        <v>752</v>
      </c>
      <c r="I6" s="10" t="s">
        <v>176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17">
        <v>15</v>
      </c>
      <c r="R6" s="14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0.92873141003854853</v>
      </c>
      <c r="U6" s="5">
        <f>テーブル1[[#This Row],[特殊倍率]]*テーブル1[[#This Row],[分散度倍率]]*テーブル1[[#This Row],[レア度倍率]]</f>
        <v>0.92873141003854853</v>
      </c>
      <c r="V6" s="9">
        <f>テーブル1[[#This Row],[基礎Shine]]/SUM(テーブル1[[#This Row],[基礎Shine]:[基礎Dark]])*50*テーブル1[[#This Row],[効率]]</f>
        <v>0</v>
      </c>
      <c r="W6" s="9">
        <f>テーブル1[[#This Row],[基礎Fire]]/SUM(テーブル1[[#This Row],[基礎Shine]:[基礎Dark]])*50*テーブル1[[#This Row],[効率]]</f>
        <v>0</v>
      </c>
      <c r="X6" s="9">
        <f>テーブル1[[#This Row],[基礎Wind]]/SUM(テーブル1[[#This Row],[基礎Shine]:[基礎Dark]])*50*テーブル1[[#This Row],[効率]]</f>
        <v>0</v>
      </c>
      <c r="Y6" s="9">
        <f>テーブル1[[#This Row],[基礎Gaia]]/SUM(テーブル1[[#This Row],[基礎Shine]:[基礎Dark]])*50*テーブル1[[#This Row],[効率]]</f>
        <v>16.151850609366061</v>
      </c>
      <c r="Z6" s="9">
        <f>テーブル1[[#This Row],[基礎Aqua]]/SUM(テーブル1[[#This Row],[基礎Shine]:[基礎Dark]])*50*テーブル1[[#This Row],[効率]]</f>
        <v>0</v>
      </c>
      <c r="AA6" s="9">
        <f>テーブル1[[#This Row],[基礎Dark]]/SUM(テーブル1[[#This Row],[基礎Shine]:[基礎Dark]])*50*テーブル1[[#This Row],[効率]]</f>
        <v>30.284719892561366</v>
      </c>
      <c r="AB6" s="3">
        <v>2</v>
      </c>
      <c r="AC6" s="3">
        <v>5</v>
      </c>
      <c r="AD6" s="3"/>
      <c r="AE6" s="3"/>
      <c r="AF6" s="3"/>
      <c r="AG6" s="3"/>
      <c r="AH6" s="3">
        <v>3</v>
      </c>
      <c r="AI6" s="3"/>
      <c r="AJ6" s="3"/>
      <c r="AK6" s="3"/>
      <c r="AL6" s="3"/>
      <c r="AM6" s="3">
        <v>4</v>
      </c>
      <c r="AN6" s="3"/>
      <c r="AO6" s="3"/>
      <c r="AP6" s="3"/>
      <c r="AQ6" s="3"/>
      <c r="AR6" s="3"/>
      <c r="AS6" s="3">
        <v>5</v>
      </c>
      <c r="AT6" s="3"/>
      <c r="AU6" s="3">
        <v>1</v>
      </c>
      <c r="AV6" s="3"/>
      <c r="AW6" s="3">
        <v>1</v>
      </c>
      <c r="AX6" s="3"/>
      <c r="AY6" s="11">
        <f>SUM(テーブル1[[#This Row],[攻撃]:[感覚]])</f>
        <v>21</v>
      </c>
      <c r="AZ6" s="11" t="str">
        <f>LOWER(LEFT(テーブル1[[#This Row],[Type]],1))&amp;MID(SUBSTITUTE(PROPER(テーブル1[[#This Row],[Type]]),"_",""),2,LEN(テーブル1[[#This Row],[Type]]))</f>
        <v>stone</v>
      </c>
      <c r="BA6" s="11" t="str" cm="1">
        <f t="array" ref="BA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STONE(4, { MIRAGE }, 1, 83, 1.00, m(0.0, 0.0, 0.0, 8.0, 0.0, 15.0), e(2.0, 5.0, 0.0, 0.0, 0.0, 0.0, 3.0, 0.0, 0.0, 0.0, 0.0, 4.0, 0.0, 0.0, 0.0, 0.0, 0.0, 5.0, 0.0, 1.0, 0.0, 1.0, 0.0), c(0x333333, 0x8F8F8F, 0x686868, 0x747474), "Stonia", "石精ストーニャ"),</v>
      </c>
      <c r="BB6" s="11">
        <f>テーブル1[[#This Row],[Gaia]]*(テーブル1[[#This Row],[Aqua]]+テーブル1[[#This Row],[収穫]])*テーブル1[[#This Row],[効率]]/テーブル1[[#This Row],[コスト]]</f>
        <v>0</v>
      </c>
    </row>
    <row r="7" spans="1:54" x14ac:dyDescent="0.15">
      <c r="A7" s="4">
        <v>5</v>
      </c>
      <c r="B7" s="4"/>
      <c r="C7" s="4" t="s">
        <v>980</v>
      </c>
      <c r="D7" s="6" t="s">
        <v>4</v>
      </c>
      <c r="E7" s="19" t="s">
        <v>269</v>
      </c>
      <c r="F7" s="6" t="s">
        <v>70</v>
      </c>
      <c r="G7" s="6" t="s">
        <v>12</v>
      </c>
      <c r="H7" s="6" t="s">
        <v>752</v>
      </c>
      <c r="I7" s="10" t="s">
        <v>126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17">
        <v>14</v>
      </c>
      <c r="R7" s="14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0.95169515301061958</v>
      </c>
      <c r="U7" s="5">
        <f>テーブル1[[#This Row],[特殊倍率]]*テーブル1[[#This Row],[分散度倍率]]*テーブル1[[#This Row],[レア度倍率]]</f>
        <v>0.95169515301061958</v>
      </c>
      <c r="V7" s="9">
        <f>テーブル1[[#This Row],[基礎Shine]]/SUM(テーブル1[[#This Row],[基礎Shine]:[基礎Dark]])*50*テーブル1[[#This Row],[効率]]</f>
        <v>0</v>
      </c>
      <c r="W7" s="9">
        <f>テーブル1[[#This Row],[基礎Fire]]/SUM(テーブル1[[#This Row],[基礎Shine]:[基礎Dark]])*50*テーブル1[[#This Row],[効率]]</f>
        <v>0</v>
      </c>
      <c r="X7" s="9">
        <f>テーブル1[[#This Row],[基礎Wind]]/SUM(テーブル1[[#This Row],[基礎Shine]:[基礎Dark]])*50*テーブル1[[#This Row],[効率]]</f>
        <v>0</v>
      </c>
      <c r="Y7" s="9">
        <f>テーブル1[[#This Row],[基礎Gaia]]/SUM(テーブル1[[#This Row],[基礎Shine]:[基礎Dark]])*50*テーブル1[[#This Row],[効率]]</f>
        <v>0</v>
      </c>
      <c r="Z7" s="9">
        <f>テーブル1[[#This Row],[基礎Aqua]]/SUM(テーブル1[[#This Row],[基礎Shine]:[基礎Dark]])*50*テーブル1[[#This Row],[効率]]</f>
        <v>12.522304644876572</v>
      </c>
      <c r="AA7" s="9">
        <f>テーブル1[[#This Row],[基礎Dark]]/SUM(テーブル1[[#This Row],[基礎Shine]:[基礎Dark]])*50*テーブル1[[#This Row],[効率]]</f>
        <v>35.062453005654405</v>
      </c>
      <c r="AB7" s="3">
        <v>1</v>
      </c>
      <c r="AC7" s="3"/>
      <c r="AD7" s="3">
        <v>4</v>
      </c>
      <c r="AE7" s="3"/>
      <c r="AF7" s="3"/>
      <c r="AG7" s="3">
        <v>1</v>
      </c>
      <c r="AH7" s="3">
        <v>1</v>
      </c>
      <c r="AI7" s="3"/>
      <c r="AJ7" s="3"/>
      <c r="AK7" s="3"/>
      <c r="AL7" s="3"/>
      <c r="AM7" s="3"/>
      <c r="AN7" s="3"/>
      <c r="AO7" s="3"/>
      <c r="AP7" s="3">
        <v>3</v>
      </c>
      <c r="AQ7" s="3"/>
      <c r="AR7" s="3">
        <v>1</v>
      </c>
      <c r="AS7" s="3"/>
      <c r="AT7" s="3"/>
      <c r="AU7" s="3"/>
      <c r="AV7" s="3"/>
      <c r="AW7" s="3">
        <v>1</v>
      </c>
      <c r="AX7" s="3"/>
      <c r="AY7" s="11">
        <f>SUM(テーブル1[[#This Row],[攻撃]:[感覚]])</f>
        <v>12</v>
      </c>
      <c r="AZ7" s="11" t="str">
        <f>LOWER(LEFT(テーブル1[[#This Row],[Type]],1))&amp;MID(SUBSTITUTE(PROPER(テーブル1[[#This Row],[Type]]),"_",""),2,LEN(テーブル1[[#This Row],[Type]]))</f>
        <v>dirt</v>
      </c>
      <c r="BA7" s="11" t="str" cm="1">
        <f t="array" ref="BA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DIRT(5, { MIRAGE }, 1, 70, 1.00, m(0.0, 0.0, 0.0, 0.0, 5.0, 14.0), e(1.0, 0.0, 4.0, 0.0, 0.0, 1.0, 1.0, 0.0, 0.0, 0.0, 0.0, 0.0, 0.0, 0.0, 3.0, 0.0, 1.0, 0.0, 0.0, 0.0, 0.0, 1.0, 0.0), c(0xB87440, 0xB9855C, 0x593D29, 0x914A18), "Dirtia", "土精ディルチャ"),</v>
      </c>
      <c r="BB7" s="11">
        <f>テーブル1[[#This Row],[Gaia]]*(テーブル1[[#This Row],[Aqua]]+テーブル1[[#This Row],[収穫]])*テーブル1[[#This Row],[効率]]/テーブル1[[#This Row],[コスト]]</f>
        <v>0</v>
      </c>
    </row>
    <row r="8" spans="1:54" x14ac:dyDescent="0.15">
      <c r="A8" s="4">
        <v>6</v>
      </c>
      <c r="B8" s="4"/>
      <c r="C8" s="4" t="s">
        <v>981</v>
      </c>
      <c r="D8" s="6" t="s">
        <v>31</v>
      </c>
      <c r="E8" s="19" t="s">
        <v>270</v>
      </c>
      <c r="F8" s="6" t="s">
        <v>62</v>
      </c>
      <c r="G8" s="6" t="s">
        <v>91</v>
      </c>
      <c r="H8" s="6" t="s">
        <v>752</v>
      </c>
      <c r="I8" s="10" t="s">
        <v>171</v>
      </c>
      <c r="J8" s="3">
        <v>2</v>
      </c>
      <c r="K8" s="8">
        <v>86</v>
      </c>
      <c r="L8" s="7"/>
      <c r="M8" s="7">
        <v>1</v>
      </c>
      <c r="N8" s="7"/>
      <c r="O8" s="17">
        <v>12</v>
      </c>
      <c r="P8" s="7">
        <v>1</v>
      </c>
      <c r="Q8" s="7">
        <v>4</v>
      </c>
      <c r="R8" s="14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8" s="5">
        <f>テーブル1[[#This Row],[特殊倍率]]*テーブル1[[#This Row],[分散度倍率]]*テーブル1[[#This Row],[レア度倍率]]</f>
        <v>1.1095694720678451</v>
      </c>
      <c r="V8" s="9">
        <f>テーブル1[[#This Row],[基礎Shine]]/SUM(テーブル1[[#This Row],[基礎Shine]:[基礎Dark]])*50*テーブル1[[#This Row],[効率]]</f>
        <v>0</v>
      </c>
      <c r="W8" s="9">
        <f>テーブル1[[#This Row],[基礎Fire]]/SUM(テーブル1[[#This Row],[基礎Shine]:[基礎Dark]])*50*テーブル1[[#This Row],[効率]]</f>
        <v>3.0821374224106806</v>
      </c>
      <c r="X8" s="9">
        <f>テーブル1[[#This Row],[基礎Wind]]/SUM(テーブル1[[#This Row],[基礎Shine]:[基礎Dark]])*50*テーブル1[[#This Row],[効率]]</f>
        <v>0</v>
      </c>
      <c r="Y8" s="9">
        <f>テーブル1[[#This Row],[基礎Gaia]]/SUM(テーブル1[[#This Row],[基礎Shine]:[基礎Dark]])*50*テーブル1[[#This Row],[効率]]</f>
        <v>36.985649068928161</v>
      </c>
      <c r="Z8" s="9">
        <f>テーブル1[[#This Row],[基礎Aqua]]/SUM(テーブル1[[#This Row],[基礎Shine]:[基礎Dark]])*50*テーブル1[[#This Row],[効率]]</f>
        <v>3.0821374224106806</v>
      </c>
      <c r="AA8" s="9">
        <f>テーブル1[[#This Row],[基礎Dark]]/SUM(テーブル1[[#This Row],[基礎Shine]:[基礎Dark]])*50*テーブル1[[#This Row],[効率]]</f>
        <v>12.328549689642722</v>
      </c>
      <c r="AB8" s="3">
        <v>2</v>
      </c>
      <c r="AC8" s="3">
        <v>8</v>
      </c>
      <c r="AD8" s="3"/>
      <c r="AE8" s="3">
        <v>1</v>
      </c>
      <c r="AF8" s="3"/>
      <c r="AG8" s="3"/>
      <c r="AH8" s="3">
        <v>4</v>
      </c>
      <c r="AI8" s="3"/>
      <c r="AJ8" s="3"/>
      <c r="AK8" s="3"/>
      <c r="AL8" s="3"/>
      <c r="AM8" s="3">
        <v>3</v>
      </c>
      <c r="AN8" s="3"/>
      <c r="AO8" s="3">
        <v>5</v>
      </c>
      <c r="AP8" s="3"/>
      <c r="AQ8" s="3"/>
      <c r="AR8" s="3"/>
      <c r="AS8" s="3">
        <v>10</v>
      </c>
      <c r="AT8" s="3"/>
      <c r="AU8" s="3">
        <v>1</v>
      </c>
      <c r="AV8" s="3">
        <v>5</v>
      </c>
      <c r="AW8" s="3"/>
      <c r="AX8" s="3"/>
      <c r="AY8" s="11">
        <f>SUM(テーブル1[[#This Row],[攻撃]:[感覚]])</f>
        <v>39</v>
      </c>
      <c r="AZ8" s="11" t="str">
        <f>LOWER(LEFT(テーブル1[[#This Row],[Type]],1))&amp;MID(SUBSTITUTE(PROPER(テーブル1[[#This Row],[Type]]),"_",""),2,LEN(テーブル1[[#This Row],[Type]]))</f>
        <v>iron</v>
      </c>
      <c r="BA8" s="11" t="str" cm="1">
        <f t="array" ref="BA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IRON(6, { MIRAGE }, 2, 86, 1.00, m(0.0, 1.0, 0.0, 12.0, 1.0, 4.0), e(2.0, 8.0, 0.0, 1.0, 0.0, 0.0, 4.0, 0.0, 0.0, 0.0, 0.0, 3.0, 0.0, 5.0, 0.0, 0.0, 0.0, 10.0, 0.0, 1.0, 5.0, 0.0, 0.0), c(0xA0A0A0, 0xD8D8D8, 0x727272, 0xD8AF93), "Ironia", "鉄精イローニャ"),</v>
      </c>
      <c r="BB8" s="11">
        <f>テーブル1[[#This Row],[Gaia]]*(テーブル1[[#This Row],[Aqua]]+テーブル1[[#This Row],[収穫]])*テーブル1[[#This Row],[効率]]/テーブル1[[#This Row],[コスト]]</f>
        <v>1.4707582437062827</v>
      </c>
    </row>
    <row r="9" spans="1:54" x14ac:dyDescent="0.15">
      <c r="A9" s="4">
        <v>7</v>
      </c>
      <c r="B9" s="4"/>
      <c r="C9" s="4" t="s">
        <v>982</v>
      </c>
      <c r="D9" s="6" t="s">
        <v>33</v>
      </c>
      <c r="E9" s="19" t="s">
        <v>271</v>
      </c>
      <c r="F9" s="6" t="s">
        <v>71</v>
      </c>
      <c r="G9" s="6" t="s">
        <v>93</v>
      </c>
      <c r="H9" s="6" t="s">
        <v>752</v>
      </c>
      <c r="I9" s="10" t="s">
        <v>798</v>
      </c>
      <c r="J9" s="3">
        <v>4</v>
      </c>
      <c r="K9" s="8">
        <v>76</v>
      </c>
      <c r="L9" s="17">
        <v>12</v>
      </c>
      <c r="M9" s="7">
        <v>13</v>
      </c>
      <c r="N9" s="7">
        <v>19</v>
      </c>
      <c r="O9" s="7">
        <v>49</v>
      </c>
      <c r="P9" s="7">
        <v>23</v>
      </c>
      <c r="Q9" s="7"/>
      <c r="R9" s="14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0.82732759728061422</v>
      </c>
      <c r="U9" s="5">
        <f>テーブル1[[#This Row],[特殊倍率]]*テーブル1[[#This Row],[分散度倍率]]*テーブル1[[#This Row],[レア度倍率]]</f>
        <v>1.3913936215874745</v>
      </c>
      <c r="V9" s="9">
        <f>テーブル1[[#This Row],[基礎Shine]]/SUM(テーブル1[[#This Row],[基礎Shine]:[基礎Dark]])*50*テーブル1[[#This Row],[効率]]</f>
        <v>7.1968635599352133</v>
      </c>
      <c r="W9" s="9">
        <f>テーブル1[[#This Row],[基礎Fire]]/SUM(テーブル1[[#This Row],[基礎Shine]:[基礎Dark]])*50*テーブル1[[#This Row],[効率]]</f>
        <v>7.7966021899298141</v>
      </c>
      <c r="X9" s="9">
        <f>テーブル1[[#This Row],[基礎Wind]]/SUM(テーブル1[[#This Row],[基礎Shine]:[基礎Dark]])*50*テーブル1[[#This Row],[効率]]</f>
        <v>11.395033969897421</v>
      </c>
      <c r="Y9" s="9">
        <f>テーブル1[[#This Row],[基礎Gaia]]/SUM(テーブル1[[#This Row],[基礎Shine]:[基礎Dark]])*50*テーブル1[[#This Row],[効率]]</f>
        <v>29.387192869735451</v>
      </c>
      <c r="Z9" s="9">
        <f>テーブル1[[#This Row],[基礎Aqua]]/SUM(テーブル1[[#This Row],[基礎Shine]:[基礎Dark]])*50*テーブル1[[#This Row],[効率]]</f>
        <v>13.793988489875824</v>
      </c>
      <c r="AA9" s="9">
        <f>テーブル1[[#This Row],[基礎Dark]]/SUM(テーブル1[[#This Row],[基礎Shine]:[基礎Dark]])*50*テーブル1[[#This Row],[効率]]</f>
        <v>0</v>
      </c>
      <c r="AB9" s="3">
        <v>4</v>
      </c>
      <c r="AC9" s="3">
        <v>6</v>
      </c>
      <c r="AD9" s="3"/>
      <c r="AE9" s="3">
        <v>5</v>
      </c>
      <c r="AF9" s="3"/>
      <c r="AG9" s="3"/>
      <c r="AH9" s="3">
        <v>17</v>
      </c>
      <c r="AI9" s="3">
        <v>4</v>
      </c>
      <c r="AJ9" s="3"/>
      <c r="AK9" s="3"/>
      <c r="AL9" s="3"/>
      <c r="AM9" s="3">
        <v>10</v>
      </c>
      <c r="AN9" s="3"/>
      <c r="AO9" s="3">
        <v>7</v>
      </c>
      <c r="AP9" s="3"/>
      <c r="AQ9" s="3">
        <v>4</v>
      </c>
      <c r="AR9" s="3"/>
      <c r="AS9" s="3">
        <v>2</v>
      </c>
      <c r="AT9" s="3"/>
      <c r="AU9" s="3">
        <v>2</v>
      </c>
      <c r="AV9" s="3"/>
      <c r="AW9" s="3"/>
      <c r="AX9" s="3"/>
      <c r="AY9" s="11">
        <f>SUM(テーブル1[[#This Row],[攻撃]:[感覚]])</f>
        <v>61</v>
      </c>
      <c r="AZ9" s="11" t="str">
        <f>LOWER(LEFT(テーブル1[[#This Row],[Type]],1))&amp;MID(SUBSTITUTE(PROPER(テーブル1[[#This Row],[Type]]),"_",""),2,LEN(テーブル1[[#This Row],[Type]]))</f>
        <v>diamond</v>
      </c>
      <c r="BA9" s="11" t="str" cm="1">
        <f t="array" ref="BA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DIAMOND(7, { MIRAGE }, 4, 76, 1.00, m(12.0, 13.0, 19.0, 49.0, 23.0, 0.0), e(4.0, 6.0, 0.0, 5.0, 0.0, 0.0, 17.0, 4.0, 0.0, 0.0, 0.0, 10.0, 0.0, 7.0, 0.0, 4.0, 0.0, 2.0, 0.0, 2.0, 0.0, 0.0, 0.0), c(0x97FFE3, 0xD1FAF3, 0x70FFD9, 0x30DBBD), "Diamondia", "金剛石精ディアモンジャ"),</v>
      </c>
      <c r="BB9" s="11">
        <f>テーブル1[[#This Row],[Gaia]]*(テーブル1[[#This Row],[Aqua]]+テーブル1[[#This Row],[収穫]])*テーブル1[[#This Row],[効率]]/テーブル1[[#This Row],[コスト]]</f>
        <v>7.4213750252075297</v>
      </c>
    </row>
    <row r="10" spans="1:54" x14ac:dyDescent="0.15">
      <c r="A10" s="4">
        <v>8</v>
      </c>
      <c r="B10" s="4"/>
      <c r="C10" s="4" t="s">
        <v>983</v>
      </c>
      <c r="D10" s="6" t="s">
        <v>36</v>
      </c>
      <c r="E10" s="19" t="s">
        <v>272</v>
      </c>
      <c r="F10" s="6" t="s">
        <v>65</v>
      </c>
      <c r="G10" s="6" t="s">
        <v>96</v>
      </c>
      <c r="H10" s="6" t="s">
        <v>752</v>
      </c>
      <c r="I10" s="10" t="s">
        <v>162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17">
        <v>10</v>
      </c>
      <c r="P10" s="7"/>
      <c r="Q10" s="7">
        <v>6</v>
      </c>
      <c r="R10" s="14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9">
        <f>テーブル1[[#This Row],[基礎Shine]]/SUM(テーブル1[[#This Row],[基礎Shine]:[基礎Dark]])*50*テーブル1[[#This Row],[効率]]</f>
        <v>1.0045687253732383</v>
      </c>
      <c r="W10" s="9">
        <f>テーブル1[[#This Row],[基礎Fire]]/SUM(テーブル1[[#This Row],[基礎Shine]:[基礎Dark]])*50*テーブル1[[#This Row],[効率]]</f>
        <v>35.159905388063336</v>
      </c>
      <c r="X10" s="9">
        <f>テーブル1[[#This Row],[基礎Wind]]/SUM(テーブル1[[#This Row],[基礎Shine]:[基礎Dark]])*50*テーブル1[[#This Row],[効率]]</f>
        <v>11.05025597910562</v>
      </c>
      <c r="Y10" s="9">
        <f>テーブル1[[#This Row],[基礎Gaia]]/SUM(テーブル1[[#This Row],[基礎Shine]:[基礎Dark]])*50*テーブル1[[#This Row],[効率]]</f>
        <v>10.045687253732382</v>
      </c>
      <c r="Z10" s="9">
        <f>テーブル1[[#This Row],[基礎Aqua]]/SUM(テーブル1[[#This Row],[基礎Shine]:[基礎Dark]])*50*テーブル1[[#This Row],[効率]]</f>
        <v>0</v>
      </c>
      <c r="AA10" s="9">
        <f>テーブル1[[#This Row],[基礎Dark]]/SUM(テーブル1[[#This Row],[基礎Shine]:[基礎Dark]])*50*テーブル1[[#This Row],[効率]]</f>
        <v>6.0274123522394296</v>
      </c>
      <c r="AB10" s="3"/>
      <c r="AC10" s="3">
        <v>5</v>
      </c>
      <c r="AD10" s="3"/>
      <c r="AE10" s="3">
        <v>7</v>
      </c>
      <c r="AF10" s="3"/>
      <c r="AG10" s="3"/>
      <c r="AH10" s="3">
        <v>6</v>
      </c>
      <c r="AI10" s="3"/>
      <c r="AJ10" s="3"/>
      <c r="AK10" s="3">
        <v>1</v>
      </c>
      <c r="AL10" s="3">
        <v>1</v>
      </c>
      <c r="AM10" s="3"/>
      <c r="AN10" s="3">
        <v>4</v>
      </c>
      <c r="AO10" s="3"/>
      <c r="AP10" s="3"/>
      <c r="AQ10" s="3">
        <v>4</v>
      </c>
      <c r="AR10" s="3">
        <v>6</v>
      </c>
      <c r="AS10" s="3">
        <v>3</v>
      </c>
      <c r="AT10" s="3"/>
      <c r="AU10" s="3"/>
      <c r="AV10" s="3">
        <v>8</v>
      </c>
      <c r="AW10" s="3">
        <v>2</v>
      </c>
      <c r="AX10" s="3">
        <v>8</v>
      </c>
      <c r="AY10" s="11">
        <f>SUM(テーブル1[[#This Row],[攻撃]:[感覚]])</f>
        <v>55</v>
      </c>
      <c r="AZ10" s="11" t="str">
        <f>LOWER(LEFT(テーブル1[[#This Row],[Type]],1))&amp;MID(SUBSTITUTE(PROPER(テーブル1[[#This Row],[Type]]),"_",""),2,LEN(テーブル1[[#This Row],[Type]]))</f>
        <v>redstone</v>
      </c>
      <c r="BA10" s="11" t="str" cm="1">
        <f t="array" ref="BA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REDSTONE(8, { MIRAGE }, 3, 54, 1.00, m(1.0, 35.0, 11.0, 10.0, 0.0, 6.0), e(0.0, 5.0, 0.0, 7.0, 0.0, 0.0, 6.0, 0.0, 0.0, 1.0, 1.0, 0.0, 4.0, 0.0, 0.0, 4.0, 6.0, 3.0, 0.0, 0.0, 8.0, 2.0, 8.0), c(0xFF5959, 0xFF0000, 0xCD0000, 0xBA0000), "Redstonia", "赤石精レドストーニャ"),</v>
      </c>
      <c r="BB10" s="11">
        <f>テーブル1[[#This Row],[Gaia]]*(テーブル1[[#This Row],[Aqua]]+テーブル1[[#This Row],[収穫]])*テーブル1[[#This Row],[効率]]/テーブル1[[#This Row],[コスト]]</f>
        <v>0</v>
      </c>
    </row>
    <row r="11" spans="1:54" x14ac:dyDescent="0.15">
      <c r="A11" s="4">
        <v>9</v>
      </c>
      <c r="B11" s="4"/>
      <c r="C11" s="4" t="s">
        <v>984</v>
      </c>
      <c r="D11" s="6" t="s">
        <v>61</v>
      </c>
      <c r="E11" s="19" t="s">
        <v>375</v>
      </c>
      <c r="F11" s="6" t="s">
        <v>90</v>
      </c>
      <c r="G11" s="6" t="s">
        <v>122</v>
      </c>
      <c r="H11" s="6" t="s">
        <v>752</v>
      </c>
      <c r="I11" s="10" t="s">
        <v>179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17">
        <v>14</v>
      </c>
      <c r="Q11" s="7">
        <v>1</v>
      </c>
      <c r="R11" s="14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0.70710678118654757</v>
      </c>
      <c r="U11" s="5">
        <f>テーブル1[[#This Row],[特殊倍率]]*テーブル1[[#This Row],[分散度倍率]]*テーブル1[[#This Row],[レア度倍率]]</f>
        <v>1.189207115002721</v>
      </c>
      <c r="V11" s="9">
        <f>テーブル1[[#This Row],[基礎Shine]]/SUM(テーブル1[[#This Row],[基礎Shine]:[基礎Dark]])*50*テーブル1[[#This Row],[効率]]</f>
        <v>1.0617920669667151</v>
      </c>
      <c r="W11" s="9">
        <f>テーブル1[[#This Row],[基礎Fire]]/SUM(テーブル1[[#This Row],[基礎Shine]:[基礎Dark]])*50*テーブル1[[#This Row],[効率]]</f>
        <v>12.741504803600581</v>
      </c>
      <c r="X11" s="9">
        <f>テーブル1[[#This Row],[基礎Wind]]/SUM(テーブル1[[#This Row],[基礎Shine]:[基礎Dark]])*50*テーブル1[[#This Row],[効率]]</f>
        <v>12.741504803600581</v>
      </c>
      <c r="Y11" s="9">
        <f>テーブル1[[#This Row],[基礎Gaia]]/SUM(テーブル1[[#This Row],[基礎Shine]:[基礎Dark]])*50*テーブル1[[#This Row],[効率]]</f>
        <v>16.988673071467442</v>
      </c>
      <c r="Z11" s="9">
        <f>テーブル1[[#This Row],[基礎Aqua]]/SUM(テーブル1[[#This Row],[基礎Shine]:[基礎Dark]])*50*テーブル1[[#This Row],[効率]]</f>
        <v>14.865088937534013</v>
      </c>
      <c r="AA11" s="9">
        <f>テーブル1[[#This Row],[基礎Dark]]/SUM(テーブル1[[#This Row],[基礎Shine]:[基礎Dark]])*50*テーブル1[[#This Row],[効率]]</f>
        <v>1.0617920669667151</v>
      </c>
      <c r="AB11" s="3">
        <v>11</v>
      </c>
      <c r="AC11" s="3">
        <v>3</v>
      </c>
      <c r="AD11" s="3">
        <v>1</v>
      </c>
      <c r="AE11" s="3">
        <v>2</v>
      </c>
      <c r="AF11" s="3"/>
      <c r="AG11" s="3">
        <v>1</v>
      </c>
      <c r="AH11" s="3">
        <v>2</v>
      </c>
      <c r="AI11" s="3">
        <v>7</v>
      </c>
      <c r="AJ11" s="3">
        <v>1</v>
      </c>
      <c r="AK11" s="3">
        <v>12</v>
      </c>
      <c r="AL11" s="3">
        <v>6</v>
      </c>
      <c r="AM11" s="3">
        <v>4</v>
      </c>
      <c r="AN11" s="3">
        <v>2</v>
      </c>
      <c r="AO11" s="3"/>
      <c r="AP11" s="3">
        <v>14</v>
      </c>
      <c r="AQ11" s="3">
        <v>8</v>
      </c>
      <c r="AR11" s="3">
        <v>4</v>
      </c>
      <c r="AS11" s="3">
        <v>8</v>
      </c>
      <c r="AT11" s="3"/>
      <c r="AU11" s="3"/>
      <c r="AV11" s="3"/>
      <c r="AW11" s="3">
        <v>1</v>
      </c>
      <c r="AX11" s="3">
        <v>16</v>
      </c>
      <c r="AY11" s="11">
        <f>SUM(テーブル1[[#This Row],[攻撃]:[感覚]])</f>
        <v>103</v>
      </c>
      <c r="AZ11" s="11" t="str">
        <f>LOWER(LEFT(テーブル1[[#This Row],[Type]],1))&amp;MID(SUBSTITUTE(PROPER(テーブル1[[#This Row],[Type]]),"_",""),2,LEN(テーブル1[[#This Row],[Type]]))</f>
        <v>enderman</v>
      </c>
      <c r="BA11" s="11" t="str" cm="1">
        <f t="array" ref="BA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ENDERMAN(9, { MIRAGE }, 4, 48, 1.00, m(1.0, 12.0, 12.0, 16.0, 14.0, 1.0), e(11.0, 3.0, 1.0, 2.0, 0.0, 1.0, 2.0, 7.0, 1.0, 12.0, 6.0, 4.0, 2.0, 0.0, 14.0, 8.0, 4.0, 8.0, 0.0, 0.0, 0.0, 1.0, 16.0), c(0x000000, 0x161616, 0x161616, 0xEF84FA), "Endermania", "終界人精エンデルマーニャ"),</v>
      </c>
      <c r="BB11" s="11">
        <f>テーブル1[[#This Row],[Gaia]]*(テーブル1[[#This Row],[Aqua]]+テーブル1[[#This Row],[収穫]])*テーブル1[[#This Row],[効率]]/テーブル1[[#This Row],[コスト]]</f>
        <v>6.6775666499154624</v>
      </c>
    </row>
    <row r="12" spans="1:54" x14ac:dyDescent="0.15">
      <c r="A12" s="4">
        <v>10</v>
      </c>
      <c r="B12" s="4"/>
      <c r="C12" s="4" t="s">
        <v>978</v>
      </c>
      <c r="D12" s="6" t="s">
        <v>52</v>
      </c>
      <c r="E12" s="19" t="s">
        <v>306</v>
      </c>
      <c r="F12" s="6" t="s">
        <v>81</v>
      </c>
      <c r="G12" s="6" t="s">
        <v>113</v>
      </c>
      <c r="H12" s="6" t="s">
        <v>53</v>
      </c>
      <c r="I12" s="10" t="s">
        <v>164</v>
      </c>
      <c r="J12" s="3">
        <v>5</v>
      </c>
      <c r="K12" s="8">
        <v>95</v>
      </c>
      <c r="L12" s="1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14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9">
        <f>テーブル1[[#This Row],[基礎Shine]]/SUM(テーブル1[[#This Row],[基礎Shine]:[基礎Dark]])*50*テーブル1[[#This Row],[効率]]</f>
        <v>4.5118104360688038</v>
      </c>
      <c r="W12" s="9">
        <f>テーブル1[[#This Row],[基礎Fire]]/SUM(テーブル1[[#This Row],[基礎Shine]:[基礎Dark]])*50*テーブル1[[#This Row],[効率]]</f>
        <v>11.279526090172009</v>
      </c>
      <c r="X12" s="9">
        <f>テーブル1[[#This Row],[基礎Wind]]/SUM(テーブル1[[#This Row],[基礎Shine]:[基礎Dark]])*50*テーブル1[[#This Row],[効率]]</f>
        <v>11.279526090172009</v>
      </c>
      <c r="Y12" s="9">
        <f>テーブル1[[#This Row],[基礎Gaia]]/SUM(テーブル1[[#This Row],[基礎Shine]:[基礎Dark]])*50*テーブル1[[#This Row],[効率]]</f>
        <v>9.0236208721376077</v>
      </c>
      <c r="Z12" s="9">
        <f>テーブル1[[#This Row],[基礎Aqua]]/SUM(テーブル1[[#This Row],[基礎Shine]:[基礎Dark]])*50*テーブル1[[#This Row],[効率]]</f>
        <v>9.0236208721376077</v>
      </c>
      <c r="AA12" s="9">
        <f>テーブル1[[#This Row],[基礎Dark]]/SUM(テーブル1[[#This Row],[基礎Shine]:[基礎Dark]])*50*テーブル1[[#This Row],[効率]]</f>
        <v>40.606293924619237</v>
      </c>
      <c r="AB12" s="3"/>
      <c r="AC12" s="3"/>
      <c r="AD12" s="3"/>
      <c r="AE12" s="3">
        <v>6</v>
      </c>
      <c r="AF12" s="3"/>
      <c r="AG12" s="3"/>
      <c r="AH12" s="3">
        <v>2</v>
      </c>
      <c r="AI12" s="3"/>
      <c r="AJ12" s="3"/>
      <c r="AK12" s="3"/>
      <c r="AL12" s="3"/>
      <c r="AM12" s="3"/>
      <c r="AN12" s="3"/>
      <c r="AO12" s="3"/>
      <c r="AP12" s="3"/>
      <c r="AQ12" s="3">
        <v>1</v>
      </c>
      <c r="AR12" s="3">
        <v>2</v>
      </c>
      <c r="AS12" s="3"/>
      <c r="AT12" s="3"/>
      <c r="AU12" s="3">
        <v>5</v>
      </c>
      <c r="AV12" s="3"/>
      <c r="AW12" s="3"/>
      <c r="AX12" s="3"/>
      <c r="AY12" s="11">
        <f>SUM(テーブル1[[#This Row],[攻撃]:[感覚]])</f>
        <v>16</v>
      </c>
      <c r="AZ12" s="11" t="str">
        <f>LOWER(LEFT(テーブル1[[#This Row],[Type]],1))&amp;MID(SUBSTITUTE(PROPER(テーブル1[[#This Row],[Type]]),"_",""),2,LEN(テーブル1[[#This Row],[Type]]))</f>
        <v>moon</v>
      </c>
      <c r="BA12" s="11" t="str" cm="1">
        <f t="array" ref="BA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MOON(10, { STAR }, 5, 95, 1.00, m(10.0, 25.0, 25.0, 20.0, 20.0, 90.0), e(0.0, 0.0, 0.0, 6.0, 0.0, 0.0, 2.0, 0.0, 0.0, 0.0, 0.0, 0.0, 0.0, 0.0, 0.0, 1.0, 2.0, 0.0, 0.0, 5.0, 0.0, 0.0, 0.0), c(0xD9E4FF, 0x747D93, 0x0C121F, 0x2D4272), "Moonia", "月精モーニャ"),</v>
      </c>
      <c r="BB12" s="11">
        <f>テーブル1[[#This Row],[Gaia]]*(テーブル1[[#This Row],[Aqua]]+テーブル1[[#This Row],[収穫]])*テーブル1[[#This Row],[効率]]/テーブル1[[#This Row],[コスト]]</f>
        <v>1.46950989927963</v>
      </c>
    </row>
    <row r="13" spans="1:54" x14ac:dyDescent="0.15">
      <c r="A13" s="4">
        <v>11</v>
      </c>
      <c r="B13" s="4"/>
      <c r="C13" s="4" t="s">
        <v>980</v>
      </c>
      <c r="D13" s="6" t="s">
        <v>38</v>
      </c>
      <c r="E13" s="19" t="s">
        <v>274</v>
      </c>
      <c r="F13" s="6" t="s">
        <v>73</v>
      </c>
      <c r="G13" s="6" t="s">
        <v>98</v>
      </c>
      <c r="H13" s="6" t="s">
        <v>752</v>
      </c>
      <c r="I13" s="10" t="s">
        <v>167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17">
        <v>10</v>
      </c>
      <c r="R13" s="14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9">
        <f>テーブル1[[#This Row],[基礎Shine]]/SUM(テーブル1[[#This Row],[基礎Shine]:[基礎Dark]])*50*テーブル1[[#This Row],[効率]]</f>
        <v>0.30852332096184543</v>
      </c>
      <c r="W13" s="9">
        <f>テーブル1[[#This Row],[基礎Fire]]/SUM(テーブル1[[#This Row],[基礎Shine]:[基礎Dark]])*50*テーブル1[[#This Row],[効率]]</f>
        <v>0</v>
      </c>
      <c r="X13" s="9">
        <f>テーブル1[[#This Row],[基礎Wind]]/SUM(テーブル1[[#This Row],[基礎Shine]:[基礎Dark]])*50*テーブル1[[#This Row],[効率]]</f>
        <v>0</v>
      </c>
      <c r="Y13" s="9">
        <f>テーブル1[[#This Row],[基礎Gaia]]/SUM(テーブル1[[#This Row],[基礎Shine]:[基礎Dark]])*50*テーブル1[[#This Row],[効率]]</f>
        <v>12.340932838473815</v>
      </c>
      <c r="Z13" s="9">
        <f>テーブル1[[#This Row],[基礎Aqua]]/SUM(テーブル1[[#This Row],[基礎Shine]:[基礎Dark]])*50*テーブル1[[#This Row],[効率]]</f>
        <v>3.0852332096184538</v>
      </c>
      <c r="AA13" s="9">
        <f>テーブル1[[#This Row],[基礎Dark]]/SUM(テーブル1[[#This Row],[基礎Shine]:[基礎Dark]])*50*テーブル1[[#This Row],[効率]]</f>
        <v>30.852332096184544</v>
      </c>
      <c r="AB13" s="3">
        <v>1</v>
      </c>
      <c r="AC13" s="3"/>
      <c r="AD13" s="3"/>
      <c r="AE13" s="3"/>
      <c r="AF13" s="3"/>
      <c r="AG13" s="3"/>
      <c r="AH13" s="3">
        <v>7</v>
      </c>
      <c r="AI13" s="3"/>
      <c r="AJ13" s="3"/>
      <c r="AK13" s="3"/>
      <c r="AL13" s="3">
        <v>1</v>
      </c>
      <c r="AM13" s="3"/>
      <c r="AN13" s="3"/>
      <c r="AO13" s="3">
        <v>1</v>
      </c>
      <c r="AP13" s="3"/>
      <c r="AQ13" s="3"/>
      <c r="AR13" s="3"/>
      <c r="AS13" s="3">
        <v>1</v>
      </c>
      <c r="AT13" s="3"/>
      <c r="AU13" s="3"/>
      <c r="AV13" s="3"/>
      <c r="AW13" s="3"/>
      <c r="AX13" s="3">
        <v>1</v>
      </c>
      <c r="AY13" s="11">
        <f>SUM(テーブル1[[#This Row],[攻撃]:[感覚]])</f>
        <v>12</v>
      </c>
      <c r="AZ13" s="11" t="str">
        <f>LOWER(LEFT(テーブル1[[#This Row],[Type]],1))&amp;MID(SUBSTITUTE(PROPER(テーブル1[[#This Row],[Type]]),"_",""),2,LEN(テーブル1[[#This Row],[Type]]))</f>
        <v>sand</v>
      </c>
      <c r="BA13" s="11" t="str" cm="1">
        <f t="array" ref="BA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SAND(11, { MIRAGE }, 1, 64, 1.00, m(0.1, 0.0, 0.0, 4.0, 1.0, 10.0), e(1.0, 0.0, 0.0, 0.0, 0.0, 0.0, 7.0, 0.0, 0.0, 0.0, 1.0, 0.0, 0.0, 1.0, 0.0, 0.0, 0.0, 1.0, 0.0, 0.0, 0.0, 0.0, 1.0), c(0xB87440, 0xEEE4B6, 0xC2BC84, 0xD8D09B), "Sandia", "砂精サンジャ"),</v>
      </c>
      <c r="BB13" s="11">
        <f>テーブル1[[#This Row],[Gaia]]*(テーブル1[[#This Row],[Aqua]]+テーブル1[[#This Row],[収穫]])*テーブル1[[#This Row],[効率]]/テーブル1[[#This Row],[コスト]]</f>
        <v>0.55430775264910193</v>
      </c>
    </row>
    <row r="14" spans="1:54" x14ac:dyDescent="0.15">
      <c r="A14" s="4">
        <v>12</v>
      </c>
      <c r="B14" s="4"/>
      <c r="C14" s="4" t="s">
        <v>981</v>
      </c>
      <c r="D14" s="6" t="s">
        <v>32</v>
      </c>
      <c r="E14" s="19" t="s">
        <v>275</v>
      </c>
      <c r="F14" s="6" t="s">
        <v>63</v>
      </c>
      <c r="G14" s="6" t="s">
        <v>92</v>
      </c>
      <c r="H14" s="6" t="s">
        <v>752</v>
      </c>
      <c r="I14" s="10" t="s">
        <v>538</v>
      </c>
      <c r="J14" s="3">
        <v>3</v>
      </c>
      <c r="K14" s="8">
        <v>93</v>
      </c>
      <c r="L14" s="7">
        <v>1</v>
      </c>
      <c r="M14" s="7"/>
      <c r="N14" s="7">
        <v>12</v>
      </c>
      <c r="O14" s="17">
        <v>8</v>
      </c>
      <c r="P14" s="7">
        <v>3</v>
      </c>
      <c r="Q14" s="7">
        <v>15</v>
      </c>
      <c r="R14" s="14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4" s="5">
        <f>テーブル1[[#This Row],[特殊倍率]]*テーブル1[[#This Row],[分散度倍率]]*テーブル1[[#This Row],[レア度倍率]]</f>
        <v>1.1328838852957988</v>
      </c>
      <c r="V14" s="9">
        <f>テーブル1[[#This Row],[基礎Shine]]/SUM(テーブル1[[#This Row],[基礎Shine]:[基礎Dark]])*50*テーブル1[[#This Row],[効率]]</f>
        <v>1.4524152375587163</v>
      </c>
      <c r="W14" s="9">
        <f>テーブル1[[#This Row],[基礎Fire]]/SUM(テーブル1[[#This Row],[基礎Shine]:[基礎Dark]])*50*テーブル1[[#This Row],[効率]]</f>
        <v>0</v>
      </c>
      <c r="X14" s="9">
        <f>テーブル1[[#This Row],[基礎Wind]]/SUM(テーブル1[[#This Row],[基礎Shine]:[基礎Dark]])*50*テーブル1[[#This Row],[効率]]</f>
        <v>17.428982850704596</v>
      </c>
      <c r="Y14" s="9">
        <f>テーブル1[[#This Row],[基礎Gaia]]/SUM(テーブル1[[#This Row],[基礎Shine]:[基礎Dark]])*50*テーブル1[[#This Row],[効率]]</f>
        <v>11.61932190046973</v>
      </c>
      <c r="Z14" s="9">
        <f>テーブル1[[#This Row],[基礎Aqua]]/SUM(テーブル1[[#This Row],[基礎Shine]:[基礎Dark]])*50*テーブル1[[#This Row],[効率]]</f>
        <v>4.357245712676149</v>
      </c>
      <c r="AA14" s="9">
        <f>テーブル1[[#This Row],[基礎Dark]]/SUM(テーブル1[[#This Row],[基礎Shine]:[基礎Dark]])*50*テーブル1[[#This Row],[効率]]</f>
        <v>21.78622856338075</v>
      </c>
      <c r="AB14" s="3">
        <v>1</v>
      </c>
      <c r="AC14" s="3">
        <v>7</v>
      </c>
      <c r="AD14" s="3"/>
      <c r="AE14" s="3">
        <v>1</v>
      </c>
      <c r="AF14" s="3"/>
      <c r="AG14" s="3"/>
      <c r="AH14" s="3">
        <v>3</v>
      </c>
      <c r="AI14" s="3"/>
      <c r="AJ14" s="3"/>
      <c r="AK14" s="3"/>
      <c r="AL14" s="3"/>
      <c r="AM14" s="3">
        <v>1</v>
      </c>
      <c r="AN14" s="3"/>
      <c r="AO14" s="3">
        <v>2</v>
      </c>
      <c r="AP14" s="3"/>
      <c r="AQ14" s="3"/>
      <c r="AR14" s="3"/>
      <c r="AS14" s="3">
        <v>3</v>
      </c>
      <c r="AT14" s="3"/>
      <c r="AU14" s="3">
        <v>1</v>
      </c>
      <c r="AV14" s="3">
        <v>6</v>
      </c>
      <c r="AW14" s="3"/>
      <c r="AX14" s="3"/>
      <c r="AY14" s="11">
        <f>SUM(テーブル1[[#This Row],[攻撃]:[感覚]])</f>
        <v>25</v>
      </c>
      <c r="AZ14" s="11" t="str">
        <f>LOWER(LEFT(テーブル1[[#This Row],[Type]],1))&amp;MID(SUBSTITUTE(PROPER(テーブル1[[#This Row],[Type]]),"_",""),2,LEN(テーブル1[[#This Row],[Type]]))</f>
        <v>gold</v>
      </c>
      <c r="BA14" s="11" t="str" cm="1">
        <f t="array" ref="BA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GOLD(12, { MIRAGE }, 3, 93, 1.00, m(1.0, 0.0, 12.0, 8.0, 3.0, 15.0), e(1.0, 7.0, 0.0, 1.0, 0.0, 0.0, 3.0, 0.0, 0.0, 0.0, 0.0, 1.0, 0.0, 2.0, 0.0, 0.0, 0.0, 3.0, 0.0, 1.0, 6.0, 0.0, 0.0), c(0xA0A0A0, 0xFFFF0B, 0xDC7613, 0xDEDE00), "Goldia", "金精ゴルジャ"),</v>
      </c>
      <c r="BB14" s="11">
        <f>テーブル1[[#This Row],[Gaia]]*(テーブル1[[#This Row],[Aqua]]+テーブル1[[#This Row],[収穫]])*テーブル1[[#This Row],[効率]]/テーブル1[[#This Row],[コスト]]</f>
        <v>0.61673029938720747</v>
      </c>
    </row>
    <row r="15" spans="1:54" x14ac:dyDescent="0.15">
      <c r="A15" s="4">
        <v>13</v>
      </c>
      <c r="B15" s="4"/>
      <c r="C15" s="4" t="s">
        <v>984</v>
      </c>
      <c r="D15" s="6" t="s">
        <v>45</v>
      </c>
      <c r="E15" s="19" t="s">
        <v>276</v>
      </c>
      <c r="F15" s="6" t="s">
        <v>69</v>
      </c>
      <c r="G15" s="6" t="s">
        <v>105</v>
      </c>
      <c r="H15" s="6" t="s">
        <v>752</v>
      </c>
      <c r="I15" s="10" t="s">
        <v>636</v>
      </c>
      <c r="J15" s="3">
        <v>2</v>
      </c>
      <c r="K15" s="8">
        <v>43</v>
      </c>
      <c r="L15" s="7"/>
      <c r="M15" s="7"/>
      <c r="N15" s="7"/>
      <c r="O15" s="7"/>
      <c r="P15" s="17">
        <v>11</v>
      </c>
      <c r="Q15" s="7">
        <v>4</v>
      </c>
      <c r="R15" s="14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0.95083883094708244</v>
      </c>
      <c r="U15" s="5">
        <f>テーブル1[[#This Row],[特殊倍率]]*テーブル1[[#This Row],[分散度倍率]]*テーブル1[[#This Row],[レア度倍率]]</f>
        <v>1.1307443029831399</v>
      </c>
      <c r="V15" s="9">
        <f>テーブル1[[#This Row],[基礎Shine]]/SUM(テーブル1[[#This Row],[基礎Shine]:[基礎Dark]])*50*テーブル1[[#This Row],[効率]]</f>
        <v>0</v>
      </c>
      <c r="W15" s="9">
        <f>テーブル1[[#This Row],[基礎Fire]]/SUM(テーブル1[[#This Row],[基礎Shine]:[基礎Dark]])*50*テーブル1[[#This Row],[効率]]</f>
        <v>0</v>
      </c>
      <c r="X15" s="9">
        <f>テーブル1[[#This Row],[基礎Wind]]/SUM(テーブル1[[#This Row],[基礎Shine]:[基礎Dark]])*50*テーブル1[[#This Row],[効率]]</f>
        <v>0</v>
      </c>
      <c r="Y15" s="9">
        <f>テーブル1[[#This Row],[基礎Gaia]]/SUM(テーブル1[[#This Row],[基礎Shine]:[基礎Dark]])*50*テーブル1[[#This Row],[効率]]</f>
        <v>0</v>
      </c>
      <c r="Z15" s="9">
        <f>テーブル1[[#This Row],[基礎Aqua]]/SUM(テーブル1[[#This Row],[基礎Shine]:[基礎Dark]])*50*テーブル1[[#This Row],[効率]]</f>
        <v>41.46062444271513</v>
      </c>
      <c r="AA15" s="9">
        <f>テーブル1[[#This Row],[基礎Dark]]/SUM(テーブル1[[#This Row],[基礎Shine]:[基礎Dark]])*50*テーブル1[[#This Row],[効率]]</f>
        <v>15.076590706441866</v>
      </c>
      <c r="AB15" s="3">
        <v>10</v>
      </c>
      <c r="AC15" s="3"/>
      <c r="AD15" s="3"/>
      <c r="AE15" s="3">
        <v>2</v>
      </c>
      <c r="AF15" s="3"/>
      <c r="AG15" s="3">
        <v>2</v>
      </c>
      <c r="AH15" s="3"/>
      <c r="AI15" s="3">
        <v>3</v>
      </c>
      <c r="AJ15" s="3"/>
      <c r="AK15" s="3"/>
      <c r="AL15" s="3">
        <v>11</v>
      </c>
      <c r="AM15" s="3"/>
      <c r="AN15" s="3">
        <v>2</v>
      </c>
      <c r="AO15" s="3">
        <v>1</v>
      </c>
      <c r="AP15" s="3">
        <v>8</v>
      </c>
      <c r="AQ15" s="3">
        <v>2</v>
      </c>
      <c r="AR15" s="3">
        <v>2</v>
      </c>
      <c r="AS15" s="3">
        <v>3</v>
      </c>
      <c r="AT15" s="3"/>
      <c r="AU15" s="3"/>
      <c r="AV15" s="3"/>
      <c r="AW15" s="3">
        <v>3</v>
      </c>
      <c r="AX15" s="3">
        <v>12</v>
      </c>
      <c r="AY15" s="11">
        <f>SUM(テーブル1[[#This Row],[攻撃]:[感覚]])</f>
        <v>61</v>
      </c>
      <c r="AZ15" s="11" t="str">
        <f>LOWER(LEFT(テーブル1[[#This Row],[Type]],1))&amp;MID(SUBSTITUTE(PROPER(テーブル1[[#This Row],[Type]]),"_",""),2,LEN(テーブル1[[#This Row],[Type]]))</f>
        <v>spider</v>
      </c>
      <c r="BA15" s="11" t="str" cm="1">
        <f t="array" ref="BA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SPIDER(13, { MIRAGE }, 2, 43, 1.00, m(0.0, 0.0, 0.0, 0.0, 11.0, 4.0), e(10.0, 0.0, 0.0, 2.0, 0.0, 2.0, 0.0, 3.0, 0.0, 0.0, 11.0, 0.0, 2.0, 1.0, 8.0, 2.0, 2.0, 3.0, 0.0, 0.0, 0.0, 3.0, 12.0), c(0x494422, 0x61554A, 0x52483F, 0xA80E0E), "Spideria", "蜘蛛精スピデーリャ"),</v>
      </c>
      <c r="BB15" s="11">
        <f>テーブル1[[#This Row],[Gaia]]*(テーブル1[[#This Row],[Aqua]]+テーブル1[[#This Row],[収穫]])*テーブル1[[#This Row],[効率]]/テーブル1[[#This Row],[コスト]]</f>
        <v>0</v>
      </c>
    </row>
    <row r="16" spans="1:54" x14ac:dyDescent="0.15">
      <c r="A16" s="4">
        <v>14</v>
      </c>
      <c r="B16" s="4"/>
      <c r="C16" s="4" t="s">
        <v>986</v>
      </c>
      <c r="D16" s="6" t="s">
        <v>44</v>
      </c>
      <c r="E16" s="19" t="s">
        <v>277</v>
      </c>
      <c r="F16" s="6" t="s">
        <v>68</v>
      </c>
      <c r="G16" s="6" t="s">
        <v>104</v>
      </c>
      <c r="H16" s="6" t="s">
        <v>752</v>
      </c>
      <c r="I16" s="10" t="s">
        <v>166</v>
      </c>
      <c r="J16" s="3">
        <v>1</v>
      </c>
      <c r="K16" s="8">
        <v>49</v>
      </c>
      <c r="L16" s="7"/>
      <c r="M16" s="7">
        <v>8</v>
      </c>
      <c r="N16" s="17">
        <v>10</v>
      </c>
      <c r="O16" s="7">
        <v>5</v>
      </c>
      <c r="P16" s="7"/>
      <c r="Q16" s="7">
        <v>8</v>
      </c>
      <c r="R16" s="14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9">
        <f>テーブル1[[#This Row],[基礎Shine]]/SUM(テーブル1[[#This Row],[基礎Shine]:[基礎Dark]])*50*テーブル1[[#This Row],[効率]]</f>
        <v>0</v>
      </c>
      <c r="W16" s="9">
        <f>テーブル1[[#This Row],[基礎Fire]]/SUM(テーブル1[[#This Row],[基礎Shine]:[基礎Dark]])*50*テーブル1[[#This Row],[効率]]</f>
        <v>9.6441887008705702</v>
      </c>
      <c r="X16" s="9">
        <f>テーブル1[[#This Row],[基礎Wind]]/SUM(テーブル1[[#This Row],[基礎Shine]:[基礎Dark]])*50*テーブル1[[#This Row],[効率]]</f>
        <v>12.055235876088213</v>
      </c>
      <c r="Y16" s="9">
        <f>テーブル1[[#This Row],[基礎Gaia]]/SUM(テーブル1[[#This Row],[基礎Shine]:[基礎Dark]])*50*テーブル1[[#This Row],[効率]]</f>
        <v>6.0276179380441066</v>
      </c>
      <c r="Z16" s="9">
        <f>テーブル1[[#This Row],[基礎Aqua]]/SUM(テーブル1[[#This Row],[基礎Shine]:[基礎Dark]])*50*テーブル1[[#This Row],[効率]]</f>
        <v>0</v>
      </c>
      <c r="AA16" s="9">
        <f>テーブル1[[#This Row],[基礎Dark]]/SUM(テーブル1[[#This Row],[基礎Shine]:[基礎Dark]])*50*テーブル1[[#This Row],[効率]]</f>
        <v>9.6441887008705702</v>
      </c>
      <c r="AB16" s="3">
        <v>12</v>
      </c>
      <c r="AC16" s="3">
        <v>5</v>
      </c>
      <c r="AD16" s="3"/>
      <c r="AE16" s="3"/>
      <c r="AF16" s="3"/>
      <c r="AG16" s="3"/>
      <c r="AH16" s="3"/>
      <c r="AI16" s="3">
        <v>2</v>
      </c>
      <c r="AJ16" s="3"/>
      <c r="AK16" s="3">
        <v>1</v>
      </c>
      <c r="AL16" s="3">
        <v>8</v>
      </c>
      <c r="AM16" s="3">
        <v>5</v>
      </c>
      <c r="AN16" s="3">
        <v>2</v>
      </c>
      <c r="AO16" s="3"/>
      <c r="AP16" s="3">
        <v>2</v>
      </c>
      <c r="AQ16" s="3">
        <v>4</v>
      </c>
      <c r="AR16" s="3">
        <v>3</v>
      </c>
      <c r="AS16" s="3">
        <v>11</v>
      </c>
      <c r="AT16" s="3"/>
      <c r="AU16" s="3">
        <v>1</v>
      </c>
      <c r="AV16" s="3"/>
      <c r="AW16" s="3">
        <v>5</v>
      </c>
      <c r="AX16" s="3">
        <v>4</v>
      </c>
      <c r="AY16" s="11">
        <f>SUM(テーブル1[[#This Row],[攻撃]:[感覚]])</f>
        <v>65</v>
      </c>
      <c r="AZ16" s="11" t="str">
        <f>LOWER(LEFT(テーブル1[[#This Row],[Type]],1))&amp;MID(SUBSTITUTE(PROPER(テーブル1[[#This Row],[Type]]),"_",""),2,LEN(テーブル1[[#This Row],[Type]]))</f>
        <v>skeleton</v>
      </c>
      <c r="BA16" s="11" t="str" cm="1">
        <f t="array" ref="BA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SKELETON(14, { MIRAGE }, 1, 49, 1.00, m(0.0, 8.0, 10.0, 5.0, 0.0, 8.0), e(12.0, 5.0, 0.0, 0.0, 0.0, 0.0, 0.0, 2.0, 0.0, 1.0, 8.0, 5.0, 2.0, 0.0, 2.0, 4.0, 3.0, 11.0, 0.0, 1.0, 0.0, 5.0, 4.0), c(0xCACACA, 0xCFCFCF, 0xCFCFCF, 0x494949), "Skeletonia", "骸骨精スケレトーニャ"),</v>
      </c>
      <c r="BB16" s="11">
        <f>テーブル1[[#This Row],[Gaia]]*(テーブル1[[#This Row],[Aqua]]+テーブル1[[#This Row],[収穫]])*テーブル1[[#This Row],[効率]]/テーブル1[[#This Row],[コスト]]</f>
        <v>0</v>
      </c>
    </row>
    <row r="17" spans="1:54" x14ac:dyDescent="0.15">
      <c r="A17" s="4">
        <v>15</v>
      </c>
      <c r="B17" s="4"/>
      <c r="C17" s="4" t="s">
        <v>986</v>
      </c>
      <c r="D17" s="6" t="s">
        <v>42</v>
      </c>
      <c r="E17" s="19" t="s">
        <v>374</v>
      </c>
      <c r="F17" s="6" t="s">
        <v>67</v>
      </c>
      <c r="G17" s="6" t="s">
        <v>102</v>
      </c>
      <c r="H17" s="6" t="s">
        <v>752</v>
      </c>
      <c r="I17" s="10" t="s">
        <v>791</v>
      </c>
      <c r="J17" s="3">
        <v>1</v>
      </c>
      <c r="K17" s="8">
        <v>55</v>
      </c>
      <c r="L17" s="7"/>
      <c r="M17" s="7">
        <v>9</v>
      </c>
      <c r="N17" s="17">
        <v>10</v>
      </c>
      <c r="O17" s="7"/>
      <c r="P17" s="7">
        <v>2</v>
      </c>
      <c r="Q17" s="7">
        <v>9</v>
      </c>
      <c r="R17" s="14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9">
        <f>テーブル1[[#This Row],[基礎Shine]]/SUM(テーブル1[[#This Row],[基礎Shine]:[基礎Dark]])*50*テーブル1[[#This Row],[効率]]</f>
        <v>0</v>
      </c>
      <c r="W17" s="9">
        <f>テーブル1[[#This Row],[基礎Fire]]/SUM(テーブル1[[#This Row],[基礎Shine]:[基礎Dark]])*50*テーブル1[[#This Row],[効率]]</f>
        <v>11.367874248827986</v>
      </c>
      <c r="X17" s="9">
        <f>テーブル1[[#This Row],[基礎Wind]]/SUM(テーブル1[[#This Row],[基礎Shine]:[基礎Dark]])*50*テーブル1[[#This Row],[効率]]</f>
        <v>12.63097138758665</v>
      </c>
      <c r="Y17" s="9">
        <f>テーブル1[[#This Row],[基礎Gaia]]/SUM(テーブル1[[#This Row],[基礎Shine]:[基礎Dark]])*50*テーブル1[[#This Row],[効率]]</f>
        <v>0</v>
      </c>
      <c r="Z17" s="9">
        <f>テーブル1[[#This Row],[基礎Aqua]]/SUM(テーブル1[[#This Row],[基礎Shine]:[基礎Dark]])*50*テーブル1[[#This Row],[効率]]</f>
        <v>2.5261942775173303</v>
      </c>
      <c r="AA17" s="9">
        <f>テーブル1[[#This Row],[基礎Dark]]/SUM(テーブル1[[#This Row],[基礎Shine]:[基礎Dark]])*50*テーブル1[[#This Row],[効率]]</f>
        <v>11.367874248827986</v>
      </c>
      <c r="AB17" s="3">
        <v>13</v>
      </c>
      <c r="AC17" s="3">
        <v>1</v>
      </c>
      <c r="AD17" s="3">
        <v>1</v>
      </c>
      <c r="AE17" s="3"/>
      <c r="AF17" s="3"/>
      <c r="AG17" s="3">
        <v>2</v>
      </c>
      <c r="AH17" s="3"/>
      <c r="AI17" s="3">
        <v>4</v>
      </c>
      <c r="AJ17" s="3">
        <v>2</v>
      </c>
      <c r="AK17" s="3"/>
      <c r="AL17" s="3">
        <v>9</v>
      </c>
      <c r="AM17" s="3">
        <v>2</v>
      </c>
      <c r="AN17" s="3">
        <v>3</v>
      </c>
      <c r="AO17" s="3">
        <v>2</v>
      </c>
      <c r="AP17" s="3">
        <v>4</v>
      </c>
      <c r="AQ17" s="3">
        <v>3</v>
      </c>
      <c r="AR17" s="3">
        <v>3</v>
      </c>
      <c r="AS17" s="3">
        <v>9</v>
      </c>
      <c r="AT17" s="3"/>
      <c r="AU17" s="3"/>
      <c r="AV17" s="3"/>
      <c r="AW17" s="3">
        <v>1</v>
      </c>
      <c r="AX17" s="3">
        <v>2</v>
      </c>
      <c r="AY17" s="11">
        <f>SUM(テーブル1[[#This Row],[攻撃]:[感覚]])</f>
        <v>61</v>
      </c>
      <c r="AZ17" s="11" t="str">
        <f>LOWER(LEFT(テーブル1[[#This Row],[Type]],1))&amp;MID(SUBSTITUTE(PROPER(テーブル1[[#This Row],[Type]]),"_",""),2,LEN(テーブル1[[#This Row],[Type]]))</f>
        <v>zombie</v>
      </c>
      <c r="BA17" s="11" t="str" cm="1">
        <f t="array" ref="BA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ZOMBIE(15, { MIRAGE }, 1, 55, 1.00, m(0.0, 9.0, 10.0, 0.0, 2.0, 9.0), e(13.0, 1.0, 1.0, 0.0, 0.0, 2.0, 0.0, 4.0, 2.0, 0.0, 9.0, 2.0, 3.0, 2.0, 4.0, 3.0, 3.0, 9.0, 0.0, 0.0, 0.0, 1.0, 2.0), c(0x2B4219, 0x00AAAA, 0x322976, 0x2B4219), "Zombia", "硬屍精ゾンビャ"),</v>
      </c>
      <c r="BB17" s="11">
        <f>テーブル1[[#This Row],[Gaia]]*(テーブル1[[#This Row],[Aqua]]+テーブル1[[#This Row],[収穫]])*テーブル1[[#This Row],[効率]]/テーブル1[[#This Row],[コスト]]</f>
        <v>0</v>
      </c>
    </row>
    <row r="18" spans="1:54" x14ac:dyDescent="0.15">
      <c r="A18" s="4">
        <v>16</v>
      </c>
      <c r="B18" s="4"/>
      <c r="C18" s="4" t="s">
        <v>987</v>
      </c>
      <c r="D18" s="6" t="s">
        <v>43</v>
      </c>
      <c r="E18" s="19" t="s">
        <v>278</v>
      </c>
      <c r="F18" s="6" t="s">
        <v>511</v>
      </c>
      <c r="G18" s="6" t="s">
        <v>103</v>
      </c>
      <c r="H18" s="6" t="s">
        <v>752</v>
      </c>
      <c r="I18" s="10" t="s">
        <v>174</v>
      </c>
      <c r="J18" s="3">
        <v>2</v>
      </c>
      <c r="K18" s="8">
        <v>35</v>
      </c>
      <c r="L18" s="7"/>
      <c r="M18" s="7"/>
      <c r="N18" s="17">
        <v>8</v>
      </c>
      <c r="O18" s="7"/>
      <c r="P18" s="7">
        <v>12</v>
      </c>
      <c r="Q18" s="7">
        <v>4</v>
      </c>
      <c r="R18" s="14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8" s="5">
        <f>テーブル1[[#This Row],[特殊倍率]]*テーブル1[[#This Row],[分散度倍率]]*テーブル1[[#This Row],[レア度倍率]]</f>
        <v>1.0352649238413774</v>
      </c>
      <c r="V18" s="9">
        <f>テーブル1[[#This Row],[基礎Shine]]/SUM(テーブル1[[#This Row],[基礎Shine]:[基礎Dark]])*50*テーブル1[[#This Row],[効率]]</f>
        <v>0</v>
      </c>
      <c r="W18" s="9">
        <f>テーブル1[[#This Row],[基礎Fire]]/SUM(テーブル1[[#This Row],[基礎Shine]:[基礎Dark]])*50*テーブル1[[#This Row],[効率]]</f>
        <v>0</v>
      </c>
      <c r="X18" s="9">
        <f>テーブル1[[#This Row],[基礎Wind]]/SUM(テーブル1[[#This Row],[基礎Shine]:[基礎Dark]])*50*テーブル1[[#This Row],[効率]]</f>
        <v>17.254415397356286</v>
      </c>
      <c r="Y18" s="9">
        <f>テーブル1[[#This Row],[基礎Gaia]]/SUM(テーブル1[[#This Row],[基礎Shine]:[基礎Dark]])*50*テーブル1[[#This Row],[効率]]</f>
        <v>0</v>
      </c>
      <c r="Z18" s="9">
        <f>テーブル1[[#This Row],[基礎Aqua]]/SUM(テーブル1[[#This Row],[基礎Shine]:[基礎Dark]])*50*テーブル1[[#This Row],[効率]]</f>
        <v>25.881623096034435</v>
      </c>
      <c r="AA18" s="9">
        <f>テーブル1[[#This Row],[基礎Dark]]/SUM(テーブル1[[#This Row],[基礎Shine]:[基礎Dark]])*50*テーブル1[[#This Row],[効率]]</f>
        <v>8.6272076986781432</v>
      </c>
      <c r="AB18" s="3">
        <v>10</v>
      </c>
      <c r="AC18" s="3">
        <v>1</v>
      </c>
      <c r="AD18" s="3">
        <v>7</v>
      </c>
      <c r="AE18" s="3"/>
      <c r="AF18" s="3">
        <v>3</v>
      </c>
      <c r="AG18" s="3">
        <v>2</v>
      </c>
      <c r="AH18" s="3"/>
      <c r="AI18" s="3"/>
      <c r="AJ18" s="3"/>
      <c r="AK18" s="3"/>
      <c r="AL18" s="3">
        <v>5</v>
      </c>
      <c r="AM18" s="3">
        <v>17</v>
      </c>
      <c r="AN18" s="3">
        <v>6</v>
      </c>
      <c r="AO18" s="3"/>
      <c r="AP18" s="3">
        <v>5</v>
      </c>
      <c r="AQ18" s="3">
        <v>3</v>
      </c>
      <c r="AR18" s="3">
        <v>7</v>
      </c>
      <c r="AS18" s="3">
        <v>2</v>
      </c>
      <c r="AT18" s="3"/>
      <c r="AU18" s="3"/>
      <c r="AV18" s="3">
        <v>2</v>
      </c>
      <c r="AW18" s="3">
        <v>2</v>
      </c>
      <c r="AX18" s="3">
        <v>4</v>
      </c>
      <c r="AY18" s="11">
        <f>SUM(テーブル1[[#This Row],[攻撃]:[感覚]])</f>
        <v>76</v>
      </c>
      <c r="AZ18" s="11" t="str">
        <f>LOWER(LEFT(テーブル1[[#This Row],[Type]],1))&amp;MID(SUBSTITUTE(PROPER(テーブル1[[#This Row],[Type]]),"_",""),2,LEN(テーブル1[[#This Row],[Type]]))</f>
        <v>creeper</v>
      </c>
      <c r="BA18" s="11" t="str" cm="1">
        <f t="array" ref="BA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CREEPER(16, { MIRAGE }, 2, 35, 1.00, m(0.0, 0.0, 8.0, 0.0, 12.0, 4.0), e(10.0, 1.0, 7.0, 0.0, 3.0, 2.0, 0.0, 0.0, 0.0, 0.0, 5.0, 17.0, 6.0, 0.0, 5.0, 3.0, 7.0, 2.0, 0.0, 0.0, 2.0, 2.0, 4.0), c(0x5BAA53, 0xD6FFCF, 0x5EE74C, 0x000000), "Creeperia", "匠精ツレペーリャ"),</v>
      </c>
      <c r="BB18" s="11">
        <f>テーブル1[[#This Row],[Gaia]]*(テーブル1[[#This Row],[Aqua]]+テーブル1[[#This Row],[収穫]])*テーブル1[[#This Row],[効率]]/テーブル1[[#This Row],[コスト]]</f>
        <v>0</v>
      </c>
    </row>
    <row r="19" spans="1:54" x14ac:dyDescent="0.15">
      <c r="A19" s="4">
        <v>17</v>
      </c>
      <c r="B19" s="4"/>
      <c r="C19" s="4" t="s">
        <v>989</v>
      </c>
      <c r="D19" s="6" t="s">
        <v>46</v>
      </c>
      <c r="E19" s="19" t="s">
        <v>279</v>
      </c>
      <c r="F19" s="6" t="s">
        <v>74</v>
      </c>
      <c r="G19" s="6" t="s">
        <v>106</v>
      </c>
      <c r="H19" s="6" t="s">
        <v>752</v>
      </c>
      <c r="I19" s="10" t="s">
        <v>178</v>
      </c>
      <c r="J19" s="3">
        <v>2</v>
      </c>
      <c r="K19" s="8">
        <v>31</v>
      </c>
      <c r="L19" s="7"/>
      <c r="M19" s="7"/>
      <c r="N19" s="7"/>
      <c r="O19" s="7"/>
      <c r="P19" s="17">
        <v>15</v>
      </c>
      <c r="Q19" s="7">
        <v>5</v>
      </c>
      <c r="R19" s="14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0.95484160391041661</v>
      </c>
      <c r="U19" s="5">
        <f>テーブル1[[#This Row],[特殊倍率]]*テーブル1[[#This Row],[分散度倍率]]*テーブル1[[#This Row],[レア度倍率]]</f>
        <v>1.1355044290708773</v>
      </c>
      <c r="V19" s="9">
        <f>テーブル1[[#This Row],[基礎Shine]]/SUM(テーブル1[[#This Row],[基礎Shine]:[基礎Dark]])*50*テーブル1[[#This Row],[効率]]</f>
        <v>0</v>
      </c>
      <c r="W19" s="9">
        <f>テーブル1[[#This Row],[基礎Fire]]/SUM(テーブル1[[#This Row],[基礎Shine]:[基礎Dark]])*50*テーブル1[[#This Row],[効率]]</f>
        <v>0</v>
      </c>
      <c r="X19" s="9">
        <f>テーブル1[[#This Row],[基礎Wind]]/SUM(テーブル1[[#This Row],[基礎Shine]:[基礎Dark]])*50*テーブル1[[#This Row],[効率]]</f>
        <v>0</v>
      </c>
      <c r="Y19" s="9">
        <f>テーブル1[[#This Row],[基礎Gaia]]/SUM(テーブル1[[#This Row],[基礎Shine]:[基礎Dark]])*50*テーブル1[[#This Row],[効率]]</f>
        <v>0</v>
      </c>
      <c r="Z19" s="9">
        <f>テーブル1[[#This Row],[基礎Aqua]]/SUM(テーブル1[[#This Row],[基礎Shine]:[基礎Dark]])*50*テーブル1[[#This Row],[効率]]</f>
        <v>42.581416090157902</v>
      </c>
      <c r="AA19" s="9">
        <f>テーブル1[[#This Row],[基礎Dark]]/SUM(テーブル1[[#This Row],[基礎Shine]:[基礎Dark]])*50*テーブル1[[#This Row],[効率]]</f>
        <v>14.193805363385966</v>
      </c>
      <c r="AB19" s="3"/>
      <c r="AC19" s="3">
        <v>6</v>
      </c>
      <c r="AD19" s="3">
        <v>8</v>
      </c>
      <c r="AE19" s="3"/>
      <c r="AF19" s="3"/>
      <c r="AG19" s="3">
        <v>1</v>
      </c>
      <c r="AH19" s="3"/>
      <c r="AI19" s="3"/>
      <c r="AJ19" s="3"/>
      <c r="AK19" s="3"/>
      <c r="AL19" s="3"/>
      <c r="AM19" s="3"/>
      <c r="AN19" s="3">
        <v>1</v>
      </c>
      <c r="AO19" s="3">
        <v>2</v>
      </c>
      <c r="AP19" s="3">
        <v>3</v>
      </c>
      <c r="AQ19" s="3"/>
      <c r="AR19" s="3">
        <v>10</v>
      </c>
      <c r="AS19" s="3"/>
      <c r="AT19" s="3"/>
      <c r="AU19" s="3"/>
      <c r="AV19" s="3"/>
      <c r="AW19" s="3"/>
      <c r="AX19" s="3">
        <v>2</v>
      </c>
      <c r="AY19" s="11">
        <f>SUM(テーブル1[[#This Row],[攻撃]:[感覚]])</f>
        <v>33</v>
      </c>
      <c r="AZ19" s="11" t="str">
        <f>LOWER(LEFT(テーブル1[[#This Row],[Type]],1))&amp;MID(SUBSTITUTE(PROPER(テーブル1[[#This Row],[Type]]),"_",""),2,LEN(テーブル1[[#This Row],[Type]]))</f>
        <v>wheat</v>
      </c>
      <c r="BA19" s="11" t="str" cm="1">
        <f t="array" ref="BA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WHEAT(17, { MIRAGE }, 2, 31, 1.00, m(0.0, 0.0, 0.0, 0.0, 15.0, 5.0), e(0.0, 6.0, 8.0, 0.0, 0.0, 1.0, 0.0, 0.0, 0.0, 0.0, 0.0, 0.0, 1.0, 2.0, 3.0, 0.0, 10.0, 0.0, 0.0, 0.0, 0.0, 0.0, 2.0), c(0x168700, 0xD5DA45, 0x716125, 0x9E8714), "Wheatia", "麦精ウェアーチャ"),</v>
      </c>
      <c r="BB19" s="11">
        <f>テーブル1[[#This Row],[Gaia]]*(テーブル1[[#This Row],[Aqua]]+テーブル1[[#This Row],[収穫]])*テーブル1[[#This Row],[効率]]/テーブル1[[#This Row],[コスト]]</f>
        <v>0</v>
      </c>
    </row>
    <row r="20" spans="1:54" x14ac:dyDescent="0.15">
      <c r="A20" s="4">
        <v>18</v>
      </c>
      <c r="B20" s="4"/>
      <c r="C20" s="4" t="s">
        <v>990</v>
      </c>
      <c r="D20" s="6" t="s">
        <v>41</v>
      </c>
      <c r="E20" s="19" t="s">
        <v>373</v>
      </c>
      <c r="F20" s="6" t="s">
        <v>512</v>
      </c>
      <c r="G20" s="6" t="s">
        <v>101</v>
      </c>
      <c r="H20" s="6" t="s">
        <v>752</v>
      </c>
      <c r="I20" s="10" t="s">
        <v>173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17">
        <v>16</v>
      </c>
      <c r="Q20" s="7"/>
      <c r="R20" s="14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0.98282059854525106</v>
      </c>
      <c r="U20" s="5">
        <f>テーブル1[[#This Row],[特殊倍率]]*テーブル1[[#This Row],[分散度倍率]]*テーブル1[[#This Row],[レア度倍率]]</f>
        <v>1.3899182198423372</v>
      </c>
      <c r="V20" s="9">
        <f>テーブル1[[#This Row],[基礎Shine]]/SUM(テーブル1[[#This Row],[基礎Shine]:[基礎Dark]])*50*テーブル1[[#This Row],[効率]]</f>
        <v>0</v>
      </c>
      <c r="W20" s="9">
        <f>テーブル1[[#This Row],[基礎Fire]]/SUM(テーブル1[[#This Row],[基礎Shine]:[基礎Dark]])*50*テーブル1[[#This Row],[効率]]</f>
        <v>0</v>
      </c>
      <c r="X20" s="9">
        <f>テーブル1[[#This Row],[基礎Wind]]/SUM(テーブル1[[#This Row],[基礎Shine]:[基礎Dark]])*50*テーブル1[[#This Row],[効率]]</f>
        <v>3.8608839440064919</v>
      </c>
      <c r="Y20" s="9">
        <f>テーブル1[[#This Row],[基礎Gaia]]/SUM(テーブル1[[#This Row],[基礎Shine]:[基礎Dark]])*50*テーブル1[[#This Row],[効率]]</f>
        <v>3.8608839440064919</v>
      </c>
      <c r="Z20" s="9">
        <f>テーブル1[[#This Row],[基礎Aqua]]/SUM(テーブル1[[#This Row],[基礎Shine]:[基礎Dark]])*50*テーブル1[[#This Row],[効率]]</f>
        <v>61.774143104103871</v>
      </c>
      <c r="AA20" s="9">
        <f>テーブル1[[#This Row],[基礎Dark]]/SUM(テーブル1[[#This Row],[基礎Shine]:[基礎Dark]])*50*テーブル1[[#This Row],[効率]]</f>
        <v>0</v>
      </c>
      <c r="AB20" s="3"/>
      <c r="AC20" s="3"/>
      <c r="AD20" s="3">
        <v>11</v>
      </c>
      <c r="AE20" s="3"/>
      <c r="AF20" s="3"/>
      <c r="AG20" s="3">
        <v>2</v>
      </c>
      <c r="AH20" s="3"/>
      <c r="AI20" s="3"/>
      <c r="AJ20" s="3"/>
      <c r="AK20" s="3"/>
      <c r="AL20" s="3"/>
      <c r="AM20" s="3"/>
      <c r="AN20" s="3">
        <v>1</v>
      </c>
      <c r="AO20" s="3"/>
      <c r="AP20" s="3">
        <v>9</v>
      </c>
      <c r="AQ20" s="3"/>
      <c r="AR20" s="3">
        <v>1</v>
      </c>
      <c r="AS20" s="3"/>
      <c r="AT20" s="3"/>
      <c r="AU20" s="3"/>
      <c r="AV20" s="3"/>
      <c r="AW20" s="3">
        <v>1</v>
      </c>
      <c r="AX20" s="3">
        <v>3</v>
      </c>
      <c r="AY20" s="11">
        <f>SUM(テーブル1[[#This Row],[攻撃]:[感覚]])</f>
        <v>28</v>
      </c>
      <c r="AZ20" s="11" t="str">
        <f>LOWER(LEFT(テーブル1[[#This Row],[Type]],1))&amp;MID(SUBSTITUTE(PROPER(テーブル1[[#This Row],[Type]]),"_",""),2,LEN(テーブル1[[#This Row],[Type]]))</f>
        <v>lilac</v>
      </c>
      <c r="BA20" s="11" t="str" cm="1">
        <f t="array" ref="BA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LILAC(18, { MIRAGE }, 3, 28, 1.00, m(0.0, 0.0, 1.0, 1.0, 16.0, 0.0), e(0.0, 0.0, 11.0, 0.0, 0.0, 2.0, 0.0, 0.0, 0.0, 0.0, 0.0, 0.0, 1.0, 0.0, 9.0, 0.0, 1.0, 0.0, 0.0, 0.0, 0.0, 1.0, 3.0), c(0x63D700, 0xF0C9FF, 0xDC8CE6, 0xA22CFF), "Lilacia", "紫丁香精リラーツァ"),</v>
      </c>
      <c r="BB20" s="11">
        <f>テーブル1[[#This Row],[Gaia]]*(テーブル1[[#This Row],[Aqua]]+テーブル1[[#This Row],[収穫]])*テーブル1[[#This Row],[効率]]/テーブル1[[#This Row],[コスト]]</f>
        <v>13.947458061632831</v>
      </c>
    </row>
    <row r="21" spans="1:54" x14ac:dyDescent="0.15">
      <c r="A21" s="4">
        <v>19</v>
      </c>
      <c r="B21" s="4"/>
      <c r="C21" s="4" t="s">
        <v>992</v>
      </c>
      <c r="D21" s="6" t="s">
        <v>76</v>
      </c>
      <c r="E21" s="19" t="s">
        <v>280</v>
      </c>
      <c r="F21" s="6" t="s">
        <v>77</v>
      </c>
      <c r="G21" s="6" t="s">
        <v>108</v>
      </c>
      <c r="H21" s="6" t="s">
        <v>752</v>
      </c>
      <c r="I21" s="10" t="s">
        <v>227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17">
        <v>10</v>
      </c>
      <c r="P21" s="7">
        <v>4</v>
      </c>
      <c r="Q21" s="7"/>
      <c r="R21" s="14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9">
        <f>テーブル1[[#This Row],[基礎Shine]]/SUM(テーブル1[[#This Row],[基礎Shine]:[基礎Dark]])*50*テーブル1[[#This Row],[効率]]</f>
        <v>0.28537667188790367</v>
      </c>
      <c r="W21" s="9">
        <f>テーブル1[[#This Row],[基礎Fire]]/SUM(テーブル1[[#This Row],[基礎Shine]:[基礎Dark]])*50*テーブル1[[#This Row],[効率]]</f>
        <v>2.8537667188790365</v>
      </c>
      <c r="X21" s="9">
        <f>テーブル1[[#This Row],[基礎Wind]]/SUM(テーブル1[[#This Row],[基礎Shine]:[基礎Dark]])*50*テーブル1[[#This Row],[効率]]</f>
        <v>2.8537667188790365</v>
      </c>
      <c r="Y21" s="9">
        <f>テーブル1[[#This Row],[基礎Gaia]]/SUM(テーブル1[[#This Row],[基礎Shine]:[基礎Dark]])*50*テーブル1[[#This Row],[効率]]</f>
        <v>28.537667188790365</v>
      </c>
      <c r="Z21" s="9">
        <f>テーブル1[[#This Row],[基礎Aqua]]/SUM(テーブル1[[#This Row],[基礎Shine]:[基礎Dark]])*50*テーブル1[[#This Row],[効率]]</f>
        <v>11.415066875516146</v>
      </c>
      <c r="AA21" s="9">
        <f>テーブル1[[#This Row],[基礎Dark]]/SUM(テーブル1[[#This Row],[基礎Shine]:[基礎Dark]])*50*テーブル1[[#This Row],[効率]]</f>
        <v>0</v>
      </c>
      <c r="AB21" s="3">
        <v>1</v>
      </c>
      <c r="AC21" s="3">
        <v>1</v>
      </c>
      <c r="AD21" s="3">
        <v>2</v>
      </c>
      <c r="AE21" s="3">
        <v>12</v>
      </c>
      <c r="AF21" s="3">
        <v>8</v>
      </c>
      <c r="AG21" s="3"/>
      <c r="AH21" s="3"/>
      <c r="AI21" s="3">
        <v>1</v>
      </c>
      <c r="AJ21" s="3"/>
      <c r="AK21" s="3"/>
      <c r="AL21" s="3"/>
      <c r="AM21" s="3"/>
      <c r="AN21" s="3"/>
      <c r="AO21" s="3"/>
      <c r="AP21" s="3"/>
      <c r="AQ21" s="3">
        <v>1</v>
      </c>
      <c r="AR21" s="3">
        <v>4</v>
      </c>
      <c r="AS21" s="3">
        <v>2</v>
      </c>
      <c r="AT21" s="3"/>
      <c r="AU21" s="3"/>
      <c r="AV21" s="3"/>
      <c r="AW21" s="3">
        <v>1</v>
      </c>
      <c r="AX21" s="3"/>
      <c r="AY21" s="11">
        <f>SUM(テーブル1[[#This Row],[攻撃]:[感覚]])</f>
        <v>33</v>
      </c>
      <c r="AZ21" s="11" t="str">
        <f>LOWER(LEFT(テーブル1[[#This Row],[Type]],1))&amp;MID(SUBSTITUTE(PROPER(テーブル1[[#This Row],[Type]]),"_",""),2,LEN(テーブル1[[#This Row],[Type]]))</f>
        <v>torch</v>
      </c>
      <c r="BA21" s="11" t="str" cm="1">
        <f t="array" ref="BA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TORCH(19, { MIRAGE }, 1, 19, 1.00, m(0.1, 1.0, 1.0, 10.0, 4.0, 0.0), e(1.0, 1.0, 2.0, 12.0, 8.0, 0.0, 0.0, 1.0, 0.0, 0.0, 0.0, 0.0, 0.0, 0.0, 0.0, 1.0, 4.0, 2.0, 0.0, 0.0, 0.0, 1.0, 0.0), c(0xFFFFFF, 0xFFC52C, 0xFF5800, 0xFFE6A5), "Torchia", "松明精トルキャ"),</v>
      </c>
      <c r="BB21" s="11">
        <f>テーブル1[[#This Row],[Gaia]]*(テーブル1[[#This Row],[Aqua]]+テーブル1[[#This Row],[収穫]])*テーブル1[[#This Row],[効率]]/テーブル1[[#This Row],[コスト]]</f>
        <v>18.51535530326122</v>
      </c>
    </row>
    <row r="22" spans="1:54" x14ac:dyDescent="0.15">
      <c r="A22" s="4">
        <v>20</v>
      </c>
      <c r="B22" s="4"/>
      <c r="C22" s="4" t="s">
        <v>976</v>
      </c>
      <c r="D22" s="6" t="s">
        <v>40</v>
      </c>
      <c r="E22" s="19" t="s">
        <v>281</v>
      </c>
      <c r="F22" s="6" t="s">
        <v>750</v>
      </c>
      <c r="G22" s="6" t="s">
        <v>100</v>
      </c>
      <c r="H22" s="6" t="s">
        <v>752</v>
      </c>
      <c r="I22" s="10" t="s">
        <v>165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17">
        <v>8</v>
      </c>
      <c r="R22" s="14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0.9117224885582168</v>
      </c>
      <c r="U22" s="5">
        <f>テーブル1[[#This Row],[特殊倍率]]*テーブル1[[#This Row],[分散度倍率]]*テーブル1[[#This Row],[レア度倍率]]</f>
        <v>1.0842268703014184</v>
      </c>
      <c r="V22" s="9">
        <f>テーブル1[[#This Row],[基礎Shine]]/SUM(テーブル1[[#This Row],[基礎Shine]:[基礎Dark]])*50*テーブル1[[#This Row],[効率]]</f>
        <v>0</v>
      </c>
      <c r="W22" s="9">
        <f>テーブル1[[#This Row],[基礎Fire]]/SUM(テーブル1[[#This Row],[基礎Shine]:[基礎Dark]])*50*テーブル1[[#This Row],[効率]]</f>
        <v>32.526806109042553</v>
      </c>
      <c r="X22" s="9">
        <f>テーブル1[[#This Row],[基礎Wind]]/SUM(テーブル1[[#This Row],[基礎Shine]:[基礎Dark]])*50*テーブル1[[#This Row],[効率]]</f>
        <v>0</v>
      </c>
      <c r="Y22" s="9">
        <f>テーブル1[[#This Row],[基礎Gaia]]/SUM(テーブル1[[#This Row],[基礎Shine]:[基礎Dark]])*50*テーブル1[[#This Row],[効率]]</f>
        <v>7.2281791353427893</v>
      </c>
      <c r="Z22" s="9">
        <f>テーブル1[[#This Row],[基礎Aqua]]/SUM(テーブル1[[#This Row],[基礎Shine]:[基礎Dark]])*50*テーブル1[[#This Row],[効率]]</f>
        <v>0</v>
      </c>
      <c r="AA22" s="9">
        <f>テーブル1[[#This Row],[基礎Dark]]/SUM(テーブル1[[#This Row],[基礎Shine]:[基礎Dark]])*50*テーブル1[[#This Row],[効率]]</f>
        <v>14.456358270685579</v>
      </c>
      <c r="AB22" s="3">
        <v>8</v>
      </c>
      <c r="AC22" s="3">
        <v>1</v>
      </c>
      <c r="AD22" s="3"/>
      <c r="AE22" s="3">
        <v>13</v>
      </c>
      <c r="AF22" s="3">
        <v>18</v>
      </c>
      <c r="AG22" s="3"/>
      <c r="AH22" s="3"/>
      <c r="AI22" s="3">
        <v>3</v>
      </c>
      <c r="AJ22" s="3"/>
      <c r="AK22" s="3"/>
      <c r="AL22" s="3">
        <v>3</v>
      </c>
      <c r="AM22" s="3">
        <v>3</v>
      </c>
      <c r="AN22" s="3">
        <v>3</v>
      </c>
      <c r="AO22" s="3"/>
      <c r="AP22" s="3"/>
      <c r="AQ22" s="3"/>
      <c r="AR22" s="3">
        <v>7</v>
      </c>
      <c r="AS22" s="3">
        <v>2</v>
      </c>
      <c r="AT22" s="3"/>
      <c r="AU22" s="3"/>
      <c r="AV22" s="3"/>
      <c r="AW22" s="3"/>
      <c r="AX22" s="3"/>
      <c r="AY22" s="11">
        <f>SUM(テーブル1[[#This Row],[攻撃]:[感覚]])</f>
        <v>61</v>
      </c>
      <c r="AZ22" s="11" t="str">
        <f>LOWER(LEFT(テーブル1[[#This Row],[Type]],1))&amp;MID(SUBSTITUTE(PROPER(テーブル1[[#This Row],[Type]]),"_",""),2,LEN(テーブル1[[#This Row],[Type]]))</f>
        <v>lava</v>
      </c>
      <c r="BA22" s="11" t="str" cm="1">
        <f t="array" ref="BA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LAVA(20, { MIRAGE }, 2, 58, 1.00, m(0.0, 18.0, 0.0, 4.0, 0.0, 8.0), e(8.0, 1.0, 0.0, 13.0, 18.0, 0.0, 0.0, 3.0, 0.0, 0.0, 3.0, 3.0, 3.0, 0.0, 0.0, 0.0, 7.0, 2.0, 0.0, 0.0, 0.0, 0.0, 0.0), c(0xCD4208, 0xEDB54A, 0xCC4108, 0x4C1500), "Lavia", "溶岩精ラーヴャ"),</v>
      </c>
      <c r="BB22" s="11">
        <f>テーブル1[[#This Row],[Gaia]]*(テーブル1[[#This Row],[Aqua]]+テーブル1[[#This Row],[収穫]])*テーブル1[[#This Row],[効率]]/テーブル1[[#This Row],[コスト]]</f>
        <v>0</v>
      </c>
    </row>
    <row r="23" spans="1:54" x14ac:dyDescent="0.15">
      <c r="A23" s="4">
        <v>21</v>
      </c>
      <c r="B23" s="4"/>
      <c r="C23" s="4" t="s">
        <v>978</v>
      </c>
      <c r="D23" s="6" t="s">
        <v>53</v>
      </c>
      <c r="E23" s="19" t="s">
        <v>282</v>
      </c>
      <c r="F23" s="6" t="s">
        <v>82</v>
      </c>
      <c r="G23" s="6" t="s">
        <v>114</v>
      </c>
      <c r="H23" s="6" t="s">
        <v>752</v>
      </c>
      <c r="I23" s="10" t="s">
        <v>160</v>
      </c>
      <c r="J23" s="3">
        <v>4</v>
      </c>
      <c r="K23" s="8">
        <v>98</v>
      </c>
      <c r="L23" s="17">
        <v>12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14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0.81601448498844553</v>
      </c>
      <c r="U23" s="5">
        <f>テーブル1[[#This Row],[特殊倍率]]*テーブル1[[#This Row],[分散度倍率]]*テーブル1[[#This Row],[レア度倍率]]</f>
        <v>1.3723673104437797</v>
      </c>
      <c r="V23" s="9">
        <f>テーブル1[[#This Row],[基礎Shine]]/SUM(テーブル1[[#This Row],[基礎Shine]:[基礎Dark]])*50*テーブル1[[#This Row],[効率]]</f>
        <v>3.7091008390372422</v>
      </c>
      <c r="W23" s="9">
        <f>テーブル1[[#This Row],[基礎Fire]]/SUM(テーブル1[[#This Row],[基礎Shine]:[基礎Dark]])*50*テーブル1[[#This Row],[効率]]</f>
        <v>9.2727520975931057</v>
      </c>
      <c r="X23" s="9">
        <f>テーブル1[[#This Row],[基礎Wind]]/SUM(テーブル1[[#This Row],[基礎Shine]:[基礎Dark]])*50*テーブル1[[#This Row],[効率]]</f>
        <v>15.454586829321842</v>
      </c>
      <c r="Y23" s="9">
        <f>テーブル1[[#This Row],[基礎Gaia]]/SUM(テーブル1[[#This Row],[基礎Shine]:[基礎Dark]])*50*テーブル1[[#This Row],[効率]]</f>
        <v>3.0909173658643687</v>
      </c>
      <c r="Z23" s="9">
        <f>テーブル1[[#This Row],[基礎Aqua]]/SUM(テーブル1[[#This Row],[基礎Shine]:[基礎Dark]])*50*テーブル1[[#This Row],[効率]]</f>
        <v>9.2727520975931057</v>
      </c>
      <c r="AA23" s="9">
        <f>テーブル1[[#This Row],[基礎Dark]]/SUM(テーブル1[[#This Row],[基礎Shine]:[基礎Dark]])*50*テーブル1[[#This Row],[効率]]</f>
        <v>27.818256292779317</v>
      </c>
      <c r="AB23" s="3"/>
      <c r="AC23" s="3"/>
      <c r="AD23" s="3"/>
      <c r="AE23" s="3">
        <v>4</v>
      </c>
      <c r="AF23" s="3">
        <v>2</v>
      </c>
      <c r="AG23" s="3"/>
      <c r="AH23" s="3">
        <v>1</v>
      </c>
      <c r="AI23" s="3"/>
      <c r="AJ23" s="3"/>
      <c r="AK23" s="3"/>
      <c r="AL23" s="3"/>
      <c r="AM23" s="3"/>
      <c r="AN23" s="3"/>
      <c r="AO23" s="3"/>
      <c r="AP23" s="3"/>
      <c r="AQ23" s="3">
        <v>1</v>
      </c>
      <c r="AR23" s="3">
        <v>1</v>
      </c>
      <c r="AS23" s="3"/>
      <c r="AT23" s="3"/>
      <c r="AU23" s="3"/>
      <c r="AV23" s="3"/>
      <c r="AW23" s="3"/>
      <c r="AX23" s="3"/>
      <c r="AY23" s="11">
        <f>SUM(テーブル1[[#This Row],[攻撃]:[感覚]])</f>
        <v>9</v>
      </c>
      <c r="AZ23" s="11" t="str">
        <f>LOWER(LEFT(テーブル1[[#This Row],[Type]],1))&amp;MID(SUBSTITUTE(PROPER(テーブル1[[#This Row],[Type]]),"_",""),2,LEN(テーブル1[[#This Row],[Type]]))</f>
        <v>star</v>
      </c>
      <c r="BA23" s="11" t="str" cm="1">
        <f t="array" ref="BA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STAR(21, { MIRAGE }, 4, 98, 1.00, m(12.0, 30.0, 50.0, 10.0, 30.0, 90.0), e(0.0, 0.0, 0.0, 4.0, 2.0, 0.0, 1.0, 0.0, 0.0, 0.0, 0.0, 0.0, 0.0, 0.0, 0.0, 1.0, 1.0, 0.0, 0.0, 0.0, 0.0, 0.0, 0.0), c(0xffffff, 0x2C2C2E, 0x0E0E10, 0x191919), "Staria", "星精スターリャ"),</v>
      </c>
      <c r="BB23" s="11">
        <f>テーブル1[[#This Row],[Gaia]]*(テーブル1[[#This Row],[Aqua]]+テーブル1[[#This Row],[収穫]])*テーブル1[[#This Row],[効率]]/テーブル1[[#This Row],[コスト]]</f>
        <v>0.40136577130555223</v>
      </c>
    </row>
    <row r="24" spans="1:54" x14ac:dyDescent="0.15">
      <c r="A24" s="4">
        <v>22</v>
      </c>
      <c r="B24" s="4"/>
      <c r="C24" s="4" t="s">
        <v>980</v>
      </c>
      <c r="D24" s="6" t="s">
        <v>39</v>
      </c>
      <c r="E24" s="19" t="s">
        <v>283</v>
      </c>
      <c r="F24" s="6" t="s">
        <v>751</v>
      </c>
      <c r="G24" s="6" t="s">
        <v>99</v>
      </c>
      <c r="H24" s="6" t="s">
        <v>752</v>
      </c>
      <c r="I24" s="10" t="s">
        <v>225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17">
        <v>10</v>
      </c>
      <c r="R24" s="14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9">
        <f>テーブル1[[#This Row],[基礎Shine]]/SUM(テーブル1[[#This Row],[基礎Shine]:[基礎Dark]])*50*テーブル1[[#This Row],[効率]]</f>
        <v>0</v>
      </c>
      <c r="W24" s="9">
        <f>テーブル1[[#This Row],[基礎Fire]]/SUM(テーブル1[[#This Row],[基礎Shine]:[基礎Dark]])*50*テーブル1[[#This Row],[効率]]</f>
        <v>0</v>
      </c>
      <c r="X24" s="9">
        <f>テーブル1[[#This Row],[基礎Wind]]/SUM(テーブル1[[#This Row],[基礎Shine]:[基礎Dark]])*50*テーブル1[[#This Row],[効率]]</f>
        <v>0</v>
      </c>
      <c r="Y24" s="9">
        <f>テーブル1[[#This Row],[基礎Gaia]]/SUM(テーブル1[[#This Row],[基礎Shine]:[基礎Dark]])*50*テーブル1[[#This Row],[効率]]</f>
        <v>28.894448027980772</v>
      </c>
      <c r="Z24" s="9">
        <f>テーブル1[[#This Row],[基礎Aqua]]/SUM(テーブル1[[#This Row],[基礎Shine]:[基礎Dark]])*50*テーブル1[[#This Row],[効率]]</f>
        <v>0</v>
      </c>
      <c r="AA24" s="9">
        <f>テーブル1[[#This Row],[基礎Dark]]/SUM(テーブル1[[#This Row],[基礎Shine]:[基礎Dark]])*50*テーブル1[[#This Row],[効率]]</f>
        <v>24.078706689983978</v>
      </c>
      <c r="AB24" s="3">
        <v>1</v>
      </c>
      <c r="AC24" s="3"/>
      <c r="AD24" s="3"/>
      <c r="AE24" s="3"/>
      <c r="AF24" s="3"/>
      <c r="AG24" s="3"/>
      <c r="AH24" s="3">
        <v>3</v>
      </c>
      <c r="AI24" s="3"/>
      <c r="AJ24" s="3"/>
      <c r="AK24" s="3"/>
      <c r="AL24" s="3">
        <v>1</v>
      </c>
      <c r="AM24" s="3">
        <v>5</v>
      </c>
      <c r="AN24" s="3"/>
      <c r="AO24" s="3">
        <v>3</v>
      </c>
      <c r="AP24" s="3"/>
      <c r="AQ24" s="3"/>
      <c r="AR24" s="3"/>
      <c r="AS24" s="3">
        <v>2</v>
      </c>
      <c r="AT24" s="3"/>
      <c r="AU24" s="3">
        <v>1</v>
      </c>
      <c r="AV24" s="3"/>
      <c r="AW24" s="3"/>
      <c r="AX24" s="3">
        <v>1</v>
      </c>
      <c r="AY24" s="11">
        <f>SUM(テーブル1[[#This Row],[攻撃]:[感覚]])</f>
        <v>17</v>
      </c>
      <c r="AZ24" s="11" t="str">
        <f>LOWER(LEFT(テーブル1[[#This Row],[Type]],1))&amp;MID(SUBSTITUTE(PROPER(テーブル1[[#This Row],[Type]]),"_",""),2,LEN(テーブル1[[#This Row],[Type]]))</f>
        <v>gravel</v>
      </c>
      <c r="BA24" s="11" t="str" cm="1">
        <f t="array" ref="BA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GRAVEL(22, { MIRAGE }, 2, 77, 1.00, m(0.0, 0.0, 0.0, 12.0, 0.0, 10.0), e(1.0, 0.0, 0.0, 0.0, 0.0, 0.0, 3.0, 0.0, 0.0, 0.0, 1.0, 5.0, 0.0, 3.0, 0.0, 0.0, 0.0, 2.0, 0.0, 1.0, 0.0, 0.0, 1.0), c(0x333333, 0xC0B5B6, 0x968B8E, 0x63565C), "Gravelia", "砂利精グラヴェーリャ"),</v>
      </c>
      <c r="BB24" s="11">
        <f>テーブル1[[#This Row],[Gaia]]*(テーブル1[[#This Row],[Aqua]]+テーブル1[[#This Row],[収穫]])*テーブル1[[#This Row],[効率]]/テーブル1[[#This Row],[コスト]]</f>
        <v>0</v>
      </c>
    </row>
    <row r="25" spans="1:54" x14ac:dyDescent="0.15">
      <c r="A25" s="4">
        <v>23</v>
      </c>
      <c r="B25" s="4"/>
      <c r="C25" s="4" t="s">
        <v>982</v>
      </c>
      <c r="D25" s="6" t="s">
        <v>34</v>
      </c>
      <c r="E25" s="19" t="s">
        <v>284</v>
      </c>
      <c r="F25" s="6" t="s">
        <v>72</v>
      </c>
      <c r="G25" s="6" t="s">
        <v>94</v>
      </c>
      <c r="H25" s="6" t="s">
        <v>752</v>
      </c>
      <c r="I25" s="10" t="s">
        <v>224</v>
      </c>
      <c r="J25" s="3">
        <v>4</v>
      </c>
      <c r="K25" s="8">
        <v>73</v>
      </c>
      <c r="L25" s="17">
        <v>11</v>
      </c>
      <c r="M25" s="7"/>
      <c r="N25" s="7">
        <v>6</v>
      </c>
      <c r="O25" s="7"/>
      <c r="P25" s="7">
        <v>42</v>
      </c>
      <c r="Q25" s="7">
        <v>71</v>
      </c>
      <c r="R25" s="14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0.89118868265829099</v>
      </c>
      <c r="U25" s="5">
        <f>テーブル1[[#This Row],[特殊倍率]]*テーブル1[[#This Row],[分散度倍率]]*テーブル1[[#This Row],[レア度倍率]]</f>
        <v>1.4987947371240742</v>
      </c>
      <c r="V25" s="9">
        <f>テーブル1[[#This Row],[基礎Shine]]/SUM(テーブル1[[#This Row],[基礎Shine]:[基礎Dark]])*50*テーブル1[[#This Row],[効率]]</f>
        <v>6.341054657063391</v>
      </c>
      <c r="W25" s="9">
        <f>テーブル1[[#This Row],[基礎Fire]]/SUM(テーブル1[[#This Row],[基礎Shine]:[基礎Dark]])*50*テーブル1[[#This Row],[効率]]</f>
        <v>0</v>
      </c>
      <c r="X25" s="9">
        <f>テーブル1[[#This Row],[基礎Wind]]/SUM(テーブル1[[#This Row],[基礎Shine]:[基礎Dark]])*50*テーブル1[[#This Row],[効率]]</f>
        <v>3.4587570856709409</v>
      </c>
      <c r="Y25" s="9">
        <f>テーブル1[[#This Row],[基礎Gaia]]/SUM(テーブル1[[#This Row],[基礎Shine]:[基礎Dark]])*50*テーブル1[[#This Row],[効率]]</f>
        <v>0</v>
      </c>
      <c r="Z25" s="9">
        <f>テーブル1[[#This Row],[基礎Aqua]]/SUM(テーブル1[[#This Row],[基礎Shine]:[基礎Dark]])*50*テーブル1[[#This Row],[効率]]</f>
        <v>24.211299599696581</v>
      </c>
      <c r="AA25" s="9">
        <f>テーブル1[[#This Row],[基礎Dark]]/SUM(テーブル1[[#This Row],[基礎Shine]:[基礎Dark]])*50*テーブル1[[#This Row],[効率]]</f>
        <v>40.928625513772793</v>
      </c>
      <c r="AB25" s="3"/>
      <c r="AC25" s="3">
        <v>1</v>
      </c>
      <c r="AD25" s="3"/>
      <c r="AE25" s="3">
        <v>2</v>
      </c>
      <c r="AF25" s="3"/>
      <c r="AG25" s="3"/>
      <c r="AH25" s="3">
        <v>15</v>
      </c>
      <c r="AI25" s="3"/>
      <c r="AJ25" s="3"/>
      <c r="AK25" s="3"/>
      <c r="AL25" s="3"/>
      <c r="AM25" s="3">
        <v>8</v>
      </c>
      <c r="AN25" s="3"/>
      <c r="AO25" s="3">
        <v>4</v>
      </c>
      <c r="AP25" s="3"/>
      <c r="AQ25" s="3">
        <v>5</v>
      </c>
      <c r="AR25" s="3"/>
      <c r="AS25" s="3">
        <v>1</v>
      </c>
      <c r="AT25" s="3"/>
      <c r="AU25" s="3">
        <v>1</v>
      </c>
      <c r="AV25" s="3"/>
      <c r="AW25" s="3"/>
      <c r="AX25" s="3">
        <v>4</v>
      </c>
      <c r="AY25" s="11">
        <f>SUM(テーブル1[[#This Row],[攻撃]:[感覚]])</f>
        <v>41</v>
      </c>
      <c r="AZ25" s="11" t="str">
        <f>LOWER(LEFT(テーブル1[[#This Row],[Type]],1))&amp;MID(SUBSTITUTE(PROPER(テーブル1[[#This Row],[Type]]),"_",""),2,LEN(テーブル1[[#This Row],[Type]]))</f>
        <v>emerald</v>
      </c>
      <c r="BA25" s="11" t="str" cm="1">
        <f t="array" ref="BA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EMERALD(23, { MIRAGE }, 4, 73, 1.00, m(11.0, 0.0, 6.0, 0.0, 42.0, 71.0), e(0.0, 1.0, 0.0, 2.0, 0.0, 0.0, 15.0, 0.0, 0.0, 0.0, 0.0, 8.0, 0.0, 4.0, 0.0, 5.0, 0.0, 1.0, 0.0, 1.0, 0.0, 0.0, 4.0), c(0x9FF9B5, 0x81F99E, 0x17DD62, 0x008A25), "Emeraldia", "翠玉精エメラルジャ"),</v>
      </c>
      <c r="BB25" s="11">
        <f>テーブル1[[#This Row],[Gaia]]*(テーブル1[[#This Row],[Aqua]]+テーブル1[[#This Row],[収穫]])*テーブル1[[#This Row],[効率]]/テーブル1[[#This Row],[コスト]]</f>
        <v>0</v>
      </c>
    </row>
    <row r="26" spans="1:54" x14ac:dyDescent="0.15">
      <c r="A26" s="4">
        <v>24</v>
      </c>
      <c r="B26" s="4"/>
      <c r="C26" s="4" t="s">
        <v>983</v>
      </c>
      <c r="D26" s="6" t="s">
        <v>35</v>
      </c>
      <c r="E26" s="19" t="s">
        <v>285</v>
      </c>
      <c r="F26" s="6" t="s">
        <v>64</v>
      </c>
      <c r="G26" s="6" t="s">
        <v>95</v>
      </c>
      <c r="H26" s="6" t="s">
        <v>752</v>
      </c>
      <c r="I26" s="10" t="s">
        <v>170</v>
      </c>
      <c r="J26" s="3">
        <v>4</v>
      </c>
      <c r="K26" s="8">
        <v>62</v>
      </c>
      <c r="L26" s="7">
        <v>1</v>
      </c>
      <c r="M26" s="7"/>
      <c r="N26" s="7">
        <v>8</v>
      </c>
      <c r="O26" s="17">
        <v>8</v>
      </c>
      <c r="P26" s="7">
        <v>18</v>
      </c>
      <c r="Q26" s="7"/>
      <c r="R26" s="14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0.87728111112316576</v>
      </c>
      <c r="U26" s="5">
        <f>テーブル1[[#This Row],[特殊倍率]]*テーブル1[[#This Row],[分散度倍率]]*テーブル1[[#This Row],[レア度倍率]]</f>
        <v>1.4754050830265313</v>
      </c>
      <c r="V26" s="9">
        <f>テーブル1[[#This Row],[基礎Shine]]/SUM(テーブル1[[#This Row],[基礎Shine]:[基礎Dark]])*50*テーブル1[[#This Row],[効率]]</f>
        <v>2.1077215471807591</v>
      </c>
      <c r="W26" s="9">
        <f>テーブル1[[#This Row],[基礎Fire]]/SUM(テーブル1[[#This Row],[基礎Shine]:[基礎Dark]])*50*テーブル1[[#This Row],[効率]]</f>
        <v>0</v>
      </c>
      <c r="X26" s="9">
        <f>テーブル1[[#This Row],[基礎Wind]]/SUM(テーブル1[[#This Row],[基礎Shine]:[基礎Dark]])*50*テーブル1[[#This Row],[効率]]</f>
        <v>16.861772377446073</v>
      </c>
      <c r="Y26" s="9">
        <f>テーブル1[[#This Row],[基礎Gaia]]/SUM(テーブル1[[#This Row],[基礎Shine]:[基礎Dark]])*50*テーブル1[[#This Row],[効率]]</f>
        <v>16.861772377446073</v>
      </c>
      <c r="Z26" s="9">
        <f>テーブル1[[#This Row],[基礎Aqua]]/SUM(テーブル1[[#This Row],[基礎Shine]:[基礎Dark]])*50*テーブル1[[#This Row],[効率]]</f>
        <v>37.938987849253657</v>
      </c>
      <c r="AA26" s="9">
        <f>テーブル1[[#This Row],[基礎Dark]]/SUM(テーブル1[[#This Row],[基礎Shine]:[基礎Dark]])*50*テーブル1[[#This Row],[効率]]</f>
        <v>0</v>
      </c>
      <c r="AB26" s="3"/>
      <c r="AC26" s="3">
        <v>3</v>
      </c>
      <c r="AD26" s="3"/>
      <c r="AE26" s="3"/>
      <c r="AF26" s="3"/>
      <c r="AG26" s="3"/>
      <c r="AH26" s="3">
        <v>9</v>
      </c>
      <c r="AI26" s="3"/>
      <c r="AJ26" s="3"/>
      <c r="AK26" s="3"/>
      <c r="AL26" s="3"/>
      <c r="AM26" s="3">
        <v>3</v>
      </c>
      <c r="AN26" s="3"/>
      <c r="AO26" s="3">
        <v>1</v>
      </c>
      <c r="AP26" s="3"/>
      <c r="AQ26" s="3">
        <v>2</v>
      </c>
      <c r="AR26" s="3"/>
      <c r="AS26" s="3"/>
      <c r="AT26" s="3"/>
      <c r="AU26" s="3">
        <v>1</v>
      </c>
      <c r="AV26" s="3"/>
      <c r="AW26" s="3"/>
      <c r="AX26" s="3"/>
      <c r="AY26" s="11">
        <f>SUM(テーブル1[[#This Row],[攻撃]:[感覚]])</f>
        <v>19</v>
      </c>
      <c r="AZ26" s="11" t="str">
        <f>LOWER(LEFT(テーブル1[[#This Row],[Type]],1))&amp;MID(SUBSTITUTE(PROPER(テーブル1[[#This Row],[Type]]),"_",""),2,LEN(テーブル1[[#This Row],[Type]]))</f>
        <v>lapislazuli</v>
      </c>
      <c r="BA26" s="11" t="str" cm="1">
        <f t="array" ref="BA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LAPISLAZULI(24, { MIRAGE }, 4, 62, 1.00, m(1.0, 0.0, 8.0, 8.0, 18.0, 0.0), e(0.0, 3.0, 0.0, 0.0, 0.0, 0.0, 9.0, 0.0, 0.0, 0.0, 0.0, 3.0, 0.0, 1.0, 0.0, 2.0, 0.0, 0.0, 0.0, 1.0, 0.0, 0.0, 0.0), c(0xA2B7E8, 0x4064EC, 0x224BD5, 0x0A33C2), "Lapislazulia", "瑠璃石精ラピスラズーリャ"),</v>
      </c>
      <c r="BB26" s="11">
        <f>テーブル1[[#This Row],[Gaia]]*(テーブル1[[#This Row],[Aqua]]+テーブル1[[#This Row],[収穫]])*テーブル1[[#This Row],[効率]]/テーブル1[[#This Row],[コスト]]</f>
        <v>15.223290979371454</v>
      </c>
    </row>
    <row r="27" spans="1:54" x14ac:dyDescent="0.15">
      <c r="A27" s="4">
        <v>25</v>
      </c>
      <c r="B27" s="4"/>
      <c r="C27" s="4" t="s">
        <v>984</v>
      </c>
      <c r="D27" s="6" t="s">
        <v>688</v>
      </c>
      <c r="E27" s="19" t="s">
        <v>376</v>
      </c>
      <c r="F27" s="6" t="s">
        <v>123</v>
      </c>
      <c r="G27" s="6" t="s">
        <v>690</v>
      </c>
      <c r="H27" s="6" t="s">
        <v>752</v>
      </c>
      <c r="I27" s="10" t="s">
        <v>180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17">
        <v>14</v>
      </c>
      <c r="Q27" s="7"/>
      <c r="R27" s="14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0.9548416039104165</v>
      </c>
      <c r="U27" s="5">
        <f>テーブル1[[#This Row],[特殊倍率]]*テーブル1[[#This Row],[分散度倍率]]*テーブル1[[#This Row],[レア度倍率]]</f>
        <v>1.909683207820833</v>
      </c>
      <c r="V27" s="9">
        <f>テーブル1[[#This Row],[基礎Shine]]/SUM(テーブル1[[#This Row],[基礎Shine]:[基礎Dark]])*50*テーブル1[[#This Row],[効率]]</f>
        <v>4.2125364878400733</v>
      </c>
      <c r="W27" s="9">
        <f>テーブル1[[#This Row],[基礎Fire]]/SUM(テーブル1[[#This Row],[基礎Shine]:[基礎Dark]])*50*テーブル1[[#This Row],[効率]]</f>
        <v>0</v>
      </c>
      <c r="X27" s="9">
        <f>テーブル1[[#This Row],[基礎Wind]]/SUM(テーブル1[[#This Row],[基礎Shine]:[基礎Dark]])*50*テーブル1[[#This Row],[効率]]</f>
        <v>71.613120293281241</v>
      </c>
      <c r="Y27" s="9">
        <f>テーブル1[[#This Row],[基礎Gaia]]/SUM(テーブル1[[#This Row],[基礎Shine]:[基礎Dark]])*50*テーブル1[[#This Row],[効率]]</f>
        <v>0</v>
      </c>
      <c r="Z27" s="9">
        <f>テーブル1[[#This Row],[基礎Aqua]]/SUM(テーブル1[[#This Row],[基礎Shine]:[基礎Dark]])*50*テーブル1[[#This Row],[効率]]</f>
        <v>19.658503609920338</v>
      </c>
      <c r="AA27" s="9">
        <f>テーブル1[[#This Row],[基礎Dark]]/SUM(テーブル1[[#This Row],[基礎Shine]:[基礎Dark]])*50*テーブル1[[#This Row],[効率]]</f>
        <v>0</v>
      </c>
      <c r="AB27" s="3">
        <v>20</v>
      </c>
      <c r="AC27" s="3"/>
      <c r="AD27" s="3"/>
      <c r="AE27" s="3">
        <v>2</v>
      </c>
      <c r="AF27" s="3"/>
      <c r="AG27" s="3">
        <v>2</v>
      </c>
      <c r="AH27" s="3"/>
      <c r="AI27" s="3">
        <v>4</v>
      </c>
      <c r="AJ27" s="3"/>
      <c r="AK27" s="3">
        <v>2</v>
      </c>
      <c r="AL27" s="3">
        <v>12</v>
      </c>
      <c r="AM27" s="3">
        <v>9</v>
      </c>
      <c r="AN27" s="3">
        <v>1</v>
      </c>
      <c r="AO27" s="3"/>
      <c r="AP27" s="3">
        <v>15</v>
      </c>
      <c r="AQ27" s="3">
        <v>5</v>
      </c>
      <c r="AR27" s="3">
        <v>6</v>
      </c>
      <c r="AS27" s="3">
        <v>4</v>
      </c>
      <c r="AT27" s="3"/>
      <c r="AU27" s="3"/>
      <c r="AV27" s="3"/>
      <c r="AW27" s="3">
        <v>16</v>
      </c>
      <c r="AX27" s="3">
        <v>11</v>
      </c>
      <c r="AY27" s="11">
        <f>SUM(テーブル1[[#This Row],[攻撃]:[感覚]])</f>
        <v>109</v>
      </c>
      <c r="AZ27" s="11" t="str">
        <f>LOWER(LEFT(テーブル1[[#This Row],[Type]],1))&amp;MID(SUBSTITUTE(PROPER(テーブル1[[#This Row],[Type]]),"_",""),2,LEN(テーブル1[[#This Row],[Type]]))</f>
        <v>enderDragon</v>
      </c>
      <c r="BA27" s="11" t="str" cm="1">
        <f t="array" ref="BA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ENDER_DRAGON(25, { MIRAGE }, 5, 61, 1.00, m(3.0, 0.0, 51.0, 0.0, 14.0, 0.0), e(20.0, 0.0, 0.0, 2.0, 0.0, 2.0, 0.0, 4.0, 0.0, 2.0, 12.0, 9.0, 1.0, 0.0, 15.0, 5.0, 6.0, 4.0, 0.0, 0.0, 0.0, 16.0, 11.0), c(0x000000, 0x181818, 0x181818, 0xA500E2), "Endere Dragonia", "終界龍精エンデレドラゴーニャ"),</v>
      </c>
      <c r="BB27" s="11">
        <f>テーブル1[[#This Row],[Gaia]]*(テーブル1[[#This Row],[Aqua]]+テーブル1[[#This Row],[収穫]])*テーブル1[[#This Row],[効率]]/テーブル1[[#This Row],[コスト]]</f>
        <v>0</v>
      </c>
    </row>
    <row r="28" spans="1:54" x14ac:dyDescent="0.15">
      <c r="A28" s="4">
        <v>26</v>
      </c>
      <c r="B28" s="4"/>
      <c r="C28" s="4" t="s">
        <v>986</v>
      </c>
      <c r="D28" s="6" t="s">
        <v>689</v>
      </c>
      <c r="E28" s="19" t="s">
        <v>286</v>
      </c>
      <c r="F28" s="6" t="s">
        <v>860</v>
      </c>
      <c r="G28" s="6" t="s">
        <v>691</v>
      </c>
      <c r="H28" s="6" t="s">
        <v>44</v>
      </c>
      <c r="I28" s="10" t="s">
        <v>175</v>
      </c>
      <c r="J28" s="3">
        <v>4</v>
      </c>
      <c r="K28" s="8">
        <v>69</v>
      </c>
      <c r="L28" s="7"/>
      <c r="M28" s="7">
        <v>11</v>
      </c>
      <c r="N28" s="17">
        <v>10</v>
      </c>
      <c r="O28" s="7">
        <v>4</v>
      </c>
      <c r="P28" s="7">
        <v>1</v>
      </c>
      <c r="Q28" s="7">
        <v>1</v>
      </c>
      <c r="R28" s="14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9">
        <f>テーブル1[[#This Row],[基礎Shine]]/SUM(テーブル1[[#This Row],[基礎Shine]:[基礎Dark]])*50*テーブル1[[#This Row],[効率]]</f>
        <v>0</v>
      </c>
      <c r="W28" s="9">
        <f>テーブル1[[#This Row],[基礎Fire]]/SUM(テーブル1[[#This Row],[基礎Shine]:[基礎Dark]])*50*テーブル1[[#This Row],[効率]]</f>
        <v>28.002645321464897</v>
      </c>
      <c r="X28" s="9">
        <f>テーブル1[[#This Row],[基礎Wind]]/SUM(テーブル1[[#This Row],[基礎Shine]:[基礎Dark]])*50*テーブル1[[#This Row],[効率]]</f>
        <v>25.456950292240819</v>
      </c>
      <c r="Y28" s="9">
        <f>テーブル1[[#This Row],[基礎Gaia]]/SUM(テーブル1[[#This Row],[基礎Shine]:[基礎Dark]])*50*テーブル1[[#This Row],[効率]]</f>
        <v>10.182780116896325</v>
      </c>
      <c r="Z28" s="9">
        <f>テーブル1[[#This Row],[基礎Aqua]]/SUM(テーブル1[[#This Row],[基礎Shine]:[基礎Dark]])*50*テーブル1[[#This Row],[効率]]</f>
        <v>2.5456950292240812</v>
      </c>
      <c r="AA28" s="9">
        <f>テーブル1[[#This Row],[基礎Dark]]/SUM(テーブル1[[#This Row],[基礎Shine]:[基礎Dark]])*50*テーブル1[[#This Row],[効率]]</f>
        <v>2.5456950292240812</v>
      </c>
      <c r="AB28" s="3">
        <v>17</v>
      </c>
      <c r="AC28" s="3">
        <v>1</v>
      </c>
      <c r="AD28" s="3">
        <v>1</v>
      </c>
      <c r="AE28" s="3"/>
      <c r="AF28" s="3"/>
      <c r="AG28" s="3"/>
      <c r="AH28" s="3"/>
      <c r="AI28" s="3">
        <v>2</v>
      </c>
      <c r="AJ28" s="3"/>
      <c r="AK28" s="3"/>
      <c r="AL28" s="3">
        <v>10</v>
      </c>
      <c r="AM28" s="3">
        <v>7</v>
      </c>
      <c r="AN28" s="3">
        <v>2</v>
      </c>
      <c r="AO28" s="3">
        <v>4</v>
      </c>
      <c r="AP28" s="3">
        <v>2</v>
      </c>
      <c r="AQ28" s="3">
        <v>5</v>
      </c>
      <c r="AR28" s="3">
        <v>4</v>
      </c>
      <c r="AS28" s="3">
        <v>13</v>
      </c>
      <c r="AT28" s="3"/>
      <c r="AU28" s="3"/>
      <c r="AV28" s="3"/>
      <c r="AW28" s="3">
        <v>1</v>
      </c>
      <c r="AX28" s="3">
        <v>5</v>
      </c>
      <c r="AY28" s="11">
        <f>SUM(テーブル1[[#This Row],[攻撃]:[感覚]])</f>
        <v>74</v>
      </c>
      <c r="AZ28" s="11" t="str">
        <f>LOWER(LEFT(テーブル1[[#This Row],[Type]],1))&amp;MID(SUBSTITUTE(PROPER(テーブル1[[#This Row],[Type]]),"_",""),2,LEN(テーブル1[[#This Row],[Type]]))</f>
        <v>witherSkeleton</v>
      </c>
      <c r="BA28" s="11" t="str" cm="1">
        <f t="array" ref="BA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WITHER_SKELETON(26, { SKELETON }, 4, 69, 1.00, m(0.0, 11.0, 10.0, 4.0, 1.0, 1.0), e(17.0, 1.0, 1.0, 0.0, 0.0, 0.0, 0.0, 2.0, 0.0, 0.0, 10.0, 7.0, 2.0, 4.0, 2.0, 5.0, 4.0, 13.0, 0.0, 0.0, 0.0, 1.0, 5.0), c(0x505252, 0x1C1C1C, 0x1C1C1C, 0x060606), "Withere Dkeletonia", "枯骸骨精ウィテーレスケレトーニャ"),</v>
      </c>
      <c r="BB28" s="11">
        <f>テーブル1[[#This Row],[Gaia]]*(テーブル1[[#This Row],[Aqua]]+テーブル1[[#This Row],[収穫]])*テーブル1[[#This Row],[効率]]/テーブル1[[#This Row],[コスト]]</f>
        <v>0.71931445545406802</v>
      </c>
    </row>
    <row r="29" spans="1:54" x14ac:dyDescent="0.15">
      <c r="A29" s="4">
        <v>27</v>
      </c>
      <c r="B29" s="4"/>
      <c r="C29" s="4" t="s">
        <v>986</v>
      </c>
      <c r="D29" s="6" t="s">
        <v>60</v>
      </c>
      <c r="E29" s="19" t="s">
        <v>287</v>
      </c>
      <c r="F29" s="6" t="s">
        <v>89</v>
      </c>
      <c r="G29" s="6" t="s">
        <v>121</v>
      </c>
      <c r="H29" s="6" t="s">
        <v>752</v>
      </c>
      <c r="I29" s="10" t="s">
        <v>177</v>
      </c>
      <c r="J29" s="3">
        <v>5</v>
      </c>
      <c r="K29" s="8">
        <v>52</v>
      </c>
      <c r="L29" s="7"/>
      <c r="M29" s="7">
        <v>8</v>
      </c>
      <c r="N29" s="17">
        <v>12</v>
      </c>
      <c r="O29" s="7">
        <v>3</v>
      </c>
      <c r="P29" s="7">
        <v>1</v>
      </c>
      <c r="Q29" s="7"/>
      <c r="R29" s="14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29" s="5">
        <f>テーブル1[[#This Row],[特殊倍率]]*テーブル1[[#This Row],[分散度倍率]]*テーブル1[[#This Row],[レア度倍率]]</f>
        <v>1.7411011265922482</v>
      </c>
      <c r="V29" s="9">
        <f>テーブル1[[#This Row],[基礎Shine]]/SUM(テーブル1[[#This Row],[基礎Shine]:[基礎Dark]])*50*テーブル1[[#This Row],[効率]]</f>
        <v>0</v>
      </c>
      <c r="W29" s="9">
        <f>テーブル1[[#This Row],[基礎Fire]]/SUM(テーブル1[[#This Row],[基礎Shine]:[基礎Dark]])*50*テーブル1[[#This Row],[効率]]</f>
        <v>29.018352109870801</v>
      </c>
      <c r="X29" s="9">
        <f>テーブル1[[#This Row],[基礎Wind]]/SUM(テーブル1[[#This Row],[基礎Shine]:[基礎Dark]])*50*テーブル1[[#This Row],[効率]]</f>
        <v>43.527528164806206</v>
      </c>
      <c r="Y29" s="9">
        <f>テーブル1[[#This Row],[基礎Gaia]]/SUM(テーブル1[[#This Row],[基礎Shine]:[基礎Dark]])*50*テーブル1[[#This Row],[効率]]</f>
        <v>10.881882041201552</v>
      </c>
      <c r="Z29" s="9">
        <f>テーブル1[[#This Row],[基礎Aqua]]/SUM(テーブル1[[#This Row],[基礎Shine]:[基礎Dark]])*50*テーブル1[[#This Row],[効率]]</f>
        <v>3.6272940137338501</v>
      </c>
      <c r="AA29" s="9">
        <f>テーブル1[[#This Row],[基礎Dark]]/SUM(テーブル1[[#This Row],[基礎Shine]:[基礎Dark]])*50*テーブル1[[#This Row],[効率]]</f>
        <v>0</v>
      </c>
      <c r="AB29" s="3">
        <v>25</v>
      </c>
      <c r="AC29" s="3">
        <v>2</v>
      </c>
      <c r="AD29" s="3"/>
      <c r="AE29" s="3">
        <v>2</v>
      </c>
      <c r="AF29" s="3">
        <v>1</v>
      </c>
      <c r="AG29" s="3">
        <v>1</v>
      </c>
      <c r="AH29" s="3"/>
      <c r="AI29" s="3">
        <v>2</v>
      </c>
      <c r="AJ29" s="3"/>
      <c r="AK29" s="3"/>
      <c r="AL29" s="3">
        <v>11</v>
      </c>
      <c r="AM29" s="3">
        <v>15</v>
      </c>
      <c r="AN29" s="3">
        <v>2</v>
      </c>
      <c r="AO29" s="3"/>
      <c r="AP29" s="3">
        <v>1</v>
      </c>
      <c r="AQ29" s="3">
        <v>4</v>
      </c>
      <c r="AR29" s="3">
        <v>7</v>
      </c>
      <c r="AS29" s="3">
        <v>9</v>
      </c>
      <c r="AT29" s="3"/>
      <c r="AU29" s="3"/>
      <c r="AV29" s="3">
        <v>3</v>
      </c>
      <c r="AW29" s="3">
        <v>15</v>
      </c>
      <c r="AX29" s="3">
        <v>6</v>
      </c>
      <c r="AY29" s="11">
        <f>SUM(テーブル1[[#This Row],[攻撃]:[感覚]])</f>
        <v>106</v>
      </c>
      <c r="AZ29" s="11" t="str">
        <f>LOWER(LEFT(テーブル1[[#This Row],[Type]],1))&amp;MID(SUBSTITUTE(PROPER(テーブル1[[#This Row],[Type]]),"_",""),2,LEN(テーブル1[[#This Row],[Type]]))</f>
        <v>wither</v>
      </c>
      <c r="BA29" s="11" t="str" cm="1">
        <f t="array" ref="BA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WITHER(27, { MIRAGE }, 5, 52, 1.00, m(0.0, 8.0, 12.0, 3.0, 1.0, 0.0), e(25.0, 2.0, 0.0, 2.0, 1.0, 1.0, 0.0, 2.0, 0.0, 0.0, 11.0, 15.0, 2.0, 0.0, 1.0, 4.0, 7.0, 9.0, 0.0, 0.0, 3.0, 15.0, 6.0), c(0x181818, 0x3C3C3C, 0x141414, 0x557272), "Witheria", "枯精ウィテーリャ"),</v>
      </c>
      <c r="BB29" s="11">
        <f>テーブル1[[#This Row],[Gaia]]*(テーブル1[[#This Row],[Aqua]]+テーブル1[[#This Row],[収穫]])*テーブル1[[#This Row],[効率]]/テーブル1[[#This Row],[コスト]]</f>
        <v>1.3216225067837482</v>
      </c>
    </row>
    <row r="30" spans="1:54" x14ac:dyDescent="0.15">
      <c r="A30" s="4">
        <v>28</v>
      </c>
      <c r="B30" s="4"/>
      <c r="C30" s="4" t="s">
        <v>977</v>
      </c>
      <c r="D30" s="6" t="s">
        <v>54</v>
      </c>
      <c r="E30" s="19" t="s">
        <v>288</v>
      </c>
      <c r="F30" s="6" t="s">
        <v>83</v>
      </c>
      <c r="G30" s="6" t="s">
        <v>115</v>
      </c>
      <c r="H30" s="6" t="s">
        <v>752</v>
      </c>
      <c r="I30" s="10" t="s">
        <v>168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17">
        <v>7</v>
      </c>
      <c r="R30" s="14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0.80602075232333759</v>
      </c>
      <c r="U30" s="5">
        <f>テーブル1[[#This Row],[特殊倍率]]*テーブル1[[#This Row],[分散度倍率]]*テーブル1[[#This Row],[レア度倍率]]</f>
        <v>1.1398854794898294</v>
      </c>
      <c r="V30" s="9">
        <f>テーブル1[[#This Row],[基礎Shine]]/SUM(テーブル1[[#This Row],[基礎Shine]:[基礎Dark]])*50*テーブル1[[#This Row],[効率]]</f>
        <v>4.956023823868823</v>
      </c>
      <c r="W30" s="9">
        <f>テーブル1[[#This Row],[基礎Fire]]/SUM(テーブル1[[#This Row],[基礎Shine]:[基礎Dark]])*50*テーブル1[[#This Row],[効率]]</f>
        <v>22.302107207409705</v>
      </c>
      <c r="X30" s="9">
        <f>テーブル1[[#This Row],[基礎Wind]]/SUM(テーブル1[[#This Row],[基礎Shine]:[基礎Dark]])*50*テーブル1[[#This Row],[効率]]</f>
        <v>7.434035735803235</v>
      </c>
      <c r="Y30" s="9">
        <f>テーブル1[[#This Row],[基礎Gaia]]/SUM(テーブル1[[#This Row],[基礎Shine]:[基礎Dark]])*50*テーブル1[[#This Row],[効率]]</f>
        <v>4.956023823868823</v>
      </c>
      <c r="Z30" s="9">
        <f>テーブル1[[#This Row],[基礎Aqua]]/SUM(テーブル1[[#This Row],[基礎Shine]:[基礎Dark]])*50*テーブル1[[#This Row],[効率]]</f>
        <v>0</v>
      </c>
      <c r="AA30" s="9">
        <f>テーブル1[[#This Row],[基礎Dark]]/SUM(テーブル1[[#This Row],[基礎Shine]:[基礎Dark]])*50*テーブル1[[#This Row],[効率]]</f>
        <v>17.346083383540886</v>
      </c>
      <c r="AB30" s="3">
        <v>9</v>
      </c>
      <c r="AC30" s="3"/>
      <c r="AD30" s="3"/>
      <c r="AE30" s="3">
        <v>8</v>
      </c>
      <c r="AF30" s="3">
        <v>11</v>
      </c>
      <c r="AG30" s="3"/>
      <c r="AH30" s="3"/>
      <c r="AI30" s="3">
        <v>9</v>
      </c>
      <c r="AJ30" s="3"/>
      <c r="AK30" s="3">
        <v>4</v>
      </c>
      <c r="AL30" s="3">
        <v>7</v>
      </c>
      <c r="AM30" s="3">
        <v>11</v>
      </c>
      <c r="AN30" s="3">
        <v>11</v>
      </c>
      <c r="AO30" s="3"/>
      <c r="AP30" s="3"/>
      <c r="AQ30" s="3"/>
      <c r="AR30" s="3">
        <v>12</v>
      </c>
      <c r="AS30" s="3">
        <v>1</v>
      </c>
      <c r="AT30" s="3"/>
      <c r="AU30" s="3"/>
      <c r="AV30" s="3">
        <v>18</v>
      </c>
      <c r="AW30" s="3">
        <v>6</v>
      </c>
      <c r="AX30" s="3"/>
      <c r="AY30" s="11">
        <f>SUM(テーブル1[[#This Row],[攻撃]:[感覚]])</f>
        <v>107</v>
      </c>
      <c r="AZ30" s="11" t="str">
        <f>LOWER(LEFT(テーブル1[[#This Row],[Type]],1))&amp;MID(SUBSTITUTE(PROPER(テーブル1[[#This Row],[Type]]),"_",""),2,LEN(テーブル1[[#This Row],[Type]]))</f>
        <v>thunder</v>
      </c>
      <c r="BA30" s="11" t="str" cm="1">
        <f t="array" ref="BA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THUNDER(28, { MIRAGE }, 3, 18, 1.00, m(2.0, 9.0, 3.0, 2.0, 0.0, 7.0), e(9.0, 0.0, 0.0, 8.0, 11.0, 0.0, 0.0, 9.0, 0.0, 4.0, 7.0, 11.0, 11.0, 0.0, 0.0, 0.0, 12.0, 1.0, 0.0, 0.0, 18.0, 6.0, 0.0), c(0xB4FFFF, 0x4D5670, 0x4D5670, 0xFFEB00), "Thunderia", "雷精ツンデーリャ"),</v>
      </c>
      <c r="BB30" s="11">
        <f>テーブル1[[#This Row],[Gaia]]*(テーブル1[[#This Row],[Aqua]]+テーブル1[[#This Row],[収穫]])*テーブル1[[#This Row],[効率]]/テーブル1[[#This Row],[コスト]]</f>
        <v>0</v>
      </c>
    </row>
    <row r="31" spans="1:54" x14ac:dyDescent="0.15">
      <c r="A31" s="4">
        <v>29</v>
      </c>
      <c r="B31" s="4"/>
      <c r="C31" s="4" t="s">
        <v>984</v>
      </c>
      <c r="D31" s="6" t="s">
        <v>222</v>
      </c>
      <c r="E31" s="19" t="s">
        <v>289</v>
      </c>
      <c r="F31" s="6" t="s">
        <v>509</v>
      </c>
      <c r="G31" s="6" t="s">
        <v>223</v>
      </c>
      <c r="H31" s="6" t="s">
        <v>752</v>
      </c>
      <c r="I31" s="18" t="s">
        <v>1007</v>
      </c>
      <c r="J31" s="3">
        <v>1</v>
      </c>
      <c r="K31" s="8">
        <v>39</v>
      </c>
      <c r="L31" s="7"/>
      <c r="M31" s="7"/>
      <c r="N31" s="7">
        <v>1</v>
      </c>
      <c r="O31" s="7"/>
      <c r="P31" s="17">
        <v>12</v>
      </c>
      <c r="Q31" s="7">
        <v>7</v>
      </c>
      <c r="R31" s="14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0.9117224885582168</v>
      </c>
      <c r="U31" s="5">
        <f>テーブル1[[#This Row],[特殊倍率]]*テーブル1[[#This Row],[分散度倍率]]*テーブル1[[#This Row],[レア度倍率]]</f>
        <v>0.9117224885582168</v>
      </c>
      <c r="V31" s="9">
        <f>テーブル1[[#This Row],[基礎Shine]]/SUM(テーブル1[[#This Row],[基礎Shine]:[基礎Dark]])*50*テーブル1[[#This Row],[効率]]</f>
        <v>0</v>
      </c>
      <c r="W31" s="9">
        <f>テーブル1[[#This Row],[基礎Fire]]/SUM(テーブル1[[#This Row],[基礎Shine]:[基礎Dark]])*50*テーブル1[[#This Row],[効率]]</f>
        <v>0</v>
      </c>
      <c r="X31" s="9">
        <f>テーブル1[[#This Row],[基礎Wind]]/SUM(テーブル1[[#This Row],[基礎Shine]:[基礎Dark]])*50*テーブル1[[#This Row],[効率]]</f>
        <v>2.279306221395542</v>
      </c>
      <c r="Y31" s="9">
        <f>テーブル1[[#This Row],[基礎Gaia]]/SUM(テーブル1[[#This Row],[基礎Shine]:[基礎Dark]])*50*テーブル1[[#This Row],[効率]]</f>
        <v>0</v>
      </c>
      <c r="Z31" s="9">
        <f>テーブル1[[#This Row],[基礎Aqua]]/SUM(テーブル1[[#This Row],[基礎Shine]:[基礎Dark]])*50*テーブル1[[#This Row],[効率]]</f>
        <v>27.351674656746503</v>
      </c>
      <c r="AA31" s="9">
        <f>テーブル1[[#This Row],[基礎Dark]]/SUM(テーブル1[[#This Row],[基礎Shine]:[基礎Dark]])*50*テーブル1[[#This Row],[効率]]</f>
        <v>15.955143549768794</v>
      </c>
      <c r="AB31" s="3">
        <v>1</v>
      </c>
      <c r="AC31" s="3"/>
      <c r="AD31" s="3"/>
      <c r="AE31" s="3"/>
      <c r="AF31" s="3"/>
      <c r="AG31" s="3">
        <v>3</v>
      </c>
      <c r="AH31" s="3"/>
      <c r="AI31" s="3">
        <v>9</v>
      </c>
      <c r="AJ31" s="3"/>
      <c r="AK31" s="3"/>
      <c r="AL31" s="3">
        <v>5</v>
      </c>
      <c r="AM31" s="3"/>
      <c r="AN31" s="3">
        <v>1</v>
      </c>
      <c r="AO31" s="3"/>
      <c r="AP31" s="3">
        <v>10</v>
      </c>
      <c r="AQ31" s="3">
        <v>3</v>
      </c>
      <c r="AR31" s="3">
        <v>2</v>
      </c>
      <c r="AS31" s="3">
        <v>2</v>
      </c>
      <c r="AT31" s="3"/>
      <c r="AU31" s="3"/>
      <c r="AV31" s="3"/>
      <c r="AW31" s="3">
        <v>7</v>
      </c>
      <c r="AX31" s="3">
        <v>8</v>
      </c>
      <c r="AY31" s="11">
        <f>SUM(テーブル1[[#This Row],[攻撃]:[感覚]])</f>
        <v>51</v>
      </c>
      <c r="AZ31" s="11" t="str">
        <f>LOWER(LEFT(テーブル1[[#This Row],[Type]],1))&amp;MID(SUBSTITUTE(PROPER(テーブル1[[#This Row],[Type]]),"_",""),2,LEN(テーブル1[[#This Row],[Type]]))</f>
        <v>chicken</v>
      </c>
      <c r="BA31" s="11" t="str" cm="1">
        <f t="array" ref="BA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CHICKEN(29, { MIRAGE }, 1, 39, 1.00, m(0.0, 0.0, 1.0, 0.0, 12.0, 7.0), e(1.0, 0.0, 0.0, 0.0, 0.0, 3.0, 0.0, 9.0, 0.0, 0.0, 5.0, 0.0, 1.0, 0.0, 10.0, 3.0, 2.0, 2.0, 0.0, 0.0, 0.0, 7.0, 8.0), c(0xF3DE71, 0xEDEDED, 0xEDEDED, 0xD93117), "Chickenia", "鶏精キッケーニャ"),</v>
      </c>
      <c r="BB31" s="11">
        <f>テーブル1[[#This Row],[Gaia]]*(テーブル1[[#This Row],[Aqua]]+テーブル1[[#This Row],[収穫]])*テーブル1[[#This Row],[効率]]/テーブル1[[#This Row],[コスト]]</f>
        <v>0</v>
      </c>
    </row>
    <row r="32" spans="1:54" x14ac:dyDescent="0.15">
      <c r="A32" s="4">
        <v>30</v>
      </c>
      <c r="B32" s="4"/>
      <c r="C32" s="4" t="s">
        <v>992</v>
      </c>
      <c r="D32" s="6" t="s">
        <v>48</v>
      </c>
      <c r="E32" s="19" t="s">
        <v>372</v>
      </c>
      <c r="F32" s="6" t="s">
        <v>513</v>
      </c>
      <c r="G32" s="6" t="s">
        <v>109</v>
      </c>
      <c r="H32" s="6" t="s">
        <v>752</v>
      </c>
      <c r="I32" s="10" t="s">
        <v>229</v>
      </c>
      <c r="J32" s="3">
        <v>2</v>
      </c>
      <c r="K32" s="8">
        <v>72</v>
      </c>
      <c r="L32" s="7"/>
      <c r="M32" s="7">
        <v>2</v>
      </c>
      <c r="N32" s="7"/>
      <c r="O32" s="17">
        <v>13</v>
      </c>
      <c r="P32" s="7">
        <v>2</v>
      </c>
      <c r="Q32" s="7"/>
      <c r="R32" s="14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0.95824172421510656</v>
      </c>
      <c r="U32" s="5">
        <f>テーブル1[[#This Row],[特殊倍率]]*テーブル1[[#This Row],[分散度倍率]]*テーブル1[[#This Row],[レア度倍率]]</f>
        <v>1.1395478763290798</v>
      </c>
      <c r="V32" s="9">
        <f>テーブル1[[#This Row],[基礎Shine]]/SUM(テーブル1[[#This Row],[基礎Shine]:[基礎Dark]])*50*テーブル1[[#This Row],[効率]]</f>
        <v>0</v>
      </c>
      <c r="W32" s="9">
        <f>テーブル1[[#This Row],[基礎Fire]]/SUM(テーブル1[[#This Row],[基礎Shine]:[基礎Dark]])*50*テーブル1[[#This Row],[効率]]</f>
        <v>6.7032228019357634</v>
      </c>
      <c r="X32" s="9">
        <f>テーブル1[[#This Row],[基礎Wind]]/SUM(テーブル1[[#This Row],[基礎Shine]:[基礎Dark]])*50*テーブル1[[#This Row],[効率]]</f>
        <v>0</v>
      </c>
      <c r="Y32" s="9">
        <f>テーブル1[[#This Row],[基礎Gaia]]/SUM(テーブル1[[#This Row],[基礎Shine]:[基礎Dark]])*50*テーブル1[[#This Row],[効率]]</f>
        <v>43.570948212582465</v>
      </c>
      <c r="Z32" s="9">
        <f>テーブル1[[#This Row],[基礎Aqua]]/SUM(テーブル1[[#This Row],[基礎Shine]:[基礎Dark]])*50*テーブル1[[#This Row],[効率]]</f>
        <v>6.7032228019357634</v>
      </c>
      <c r="AA32" s="9">
        <f>テーブル1[[#This Row],[基礎Dark]]/SUM(テーブル1[[#This Row],[基礎Shine]:[基礎Dark]])*50*テーブル1[[#This Row],[効率]]</f>
        <v>0</v>
      </c>
      <c r="AB32" s="3">
        <v>1</v>
      </c>
      <c r="AC32" s="3">
        <v>10</v>
      </c>
      <c r="AD32" s="3"/>
      <c r="AE32" s="3">
        <v>6</v>
      </c>
      <c r="AF32" s="3">
        <v>10</v>
      </c>
      <c r="AG32" s="3"/>
      <c r="AH32" s="3"/>
      <c r="AI32" s="3">
        <v>2</v>
      </c>
      <c r="AJ32" s="3">
        <v>8</v>
      </c>
      <c r="AK32" s="3"/>
      <c r="AL32" s="3"/>
      <c r="AM32" s="3">
        <v>1</v>
      </c>
      <c r="AN32" s="3">
        <v>4</v>
      </c>
      <c r="AO32" s="3"/>
      <c r="AP32" s="3"/>
      <c r="AQ32" s="3">
        <v>3</v>
      </c>
      <c r="AR32" s="3">
        <v>3</v>
      </c>
      <c r="AS32" s="3"/>
      <c r="AT32" s="3"/>
      <c r="AU32" s="3"/>
      <c r="AV32" s="3"/>
      <c r="AW32" s="3"/>
      <c r="AX32" s="3">
        <v>2</v>
      </c>
      <c r="AY32" s="11">
        <f>SUM(テーブル1[[#This Row],[攻撃]:[感覚]])</f>
        <v>50</v>
      </c>
      <c r="AZ32" s="11" t="str">
        <f>LOWER(LEFT(テーブル1[[#This Row],[Type]],1))&amp;MID(SUBSTITUTE(PROPER(テーブル1[[#This Row],[Type]]),"_",""),2,LEN(テーブル1[[#This Row],[Type]]))</f>
        <v>furnace</v>
      </c>
      <c r="BA32" s="11" t="str" cm="1">
        <f t="array" ref="BA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FURNACE(30, { MIRAGE }, 2, 72, 1.00, m(0.0, 2.0, 0.0, 13.0, 2.0, 0.0), e(1.0, 10.0, 0.0, 6.0, 10.0, 0.0, 0.0, 2.0, 8.0, 0.0, 0.0, 1.0, 4.0, 0.0, 0.0, 3.0, 3.0, 0.0, 0.0, 0.0, 0.0, 0.0, 2.0), c(0xFFFFFF, 0xFF7F19, 0x8E8E8E, 0x383838), "Furnacia", "釜戸精フルナーツァ"),</v>
      </c>
      <c r="BB32" s="11">
        <f>テーブル1[[#This Row],[Gaia]]*(テーブル1[[#This Row],[Aqua]]+テーブル1[[#This Row],[収穫]])*テーブル1[[#This Row],[効率]]/テーブル1[[#This Row],[コスト]]</f>
        <v>4.6225407223517925</v>
      </c>
    </row>
    <row r="33" spans="1:54" x14ac:dyDescent="0.15">
      <c r="A33" s="4">
        <v>31</v>
      </c>
      <c r="B33" s="4"/>
      <c r="C33" s="4" t="s">
        <v>992</v>
      </c>
      <c r="D33" s="6" t="s">
        <v>692</v>
      </c>
      <c r="E33" s="19" t="s">
        <v>371</v>
      </c>
      <c r="F33" s="6" t="s">
        <v>514</v>
      </c>
      <c r="G33" s="6" t="s">
        <v>693</v>
      </c>
      <c r="H33" s="6" t="s">
        <v>752</v>
      </c>
      <c r="I33" s="10" t="s">
        <v>228</v>
      </c>
      <c r="J33" s="3">
        <v>3</v>
      </c>
      <c r="K33" s="8">
        <v>60</v>
      </c>
      <c r="L33" s="7"/>
      <c r="M33" s="7">
        <v>1</v>
      </c>
      <c r="N33" s="7"/>
      <c r="O33" s="17">
        <v>10</v>
      </c>
      <c r="P33" s="7">
        <v>11</v>
      </c>
      <c r="Q33" s="7"/>
      <c r="R33" s="14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9">
        <f>テーブル1[[#This Row],[基礎Shine]]/SUM(テーブル1[[#This Row],[基礎Shine]:[基礎Dark]])*50*テーブル1[[#This Row],[効率]]</f>
        <v>0</v>
      </c>
      <c r="W33" s="9">
        <f>テーブル1[[#This Row],[基礎Fire]]/SUM(テーブル1[[#This Row],[基礎Shine]:[基礎Dark]])*50*テーブル1[[#This Row],[効率]]</f>
        <v>2.7980554848748103</v>
      </c>
      <c r="X33" s="9">
        <f>テーブル1[[#This Row],[基礎Wind]]/SUM(テーブル1[[#This Row],[基礎Shine]:[基礎Dark]])*50*テーブル1[[#This Row],[効率]]</f>
        <v>0</v>
      </c>
      <c r="Y33" s="9">
        <f>テーブル1[[#This Row],[基礎Gaia]]/SUM(テーブル1[[#This Row],[基礎Shine]:[基礎Dark]])*50*テーブル1[[#This Row],[効率]]</f>
        <v>27.980554848748096</v>
      </c>
      <c r="Z33" s="9">
        <f>テーブル1[[#This Row],[基礎Aqua]]/SUM(テーブル1[[#This Row],[基礎Shine]:[基礎Dark]])*50*テーブル1[[#This Row],[効率]]</f>
        <v>30.778610333622908</v>
      </c>
      <c r="AA33" s="9">
        <f>テーブル1[[#This Row],[基礎Dark]]/SUM(テーブル1[[#This Row],[基礎Shine]:[基礎Dark]])*50*テーブル1[[#This Row],[効率]]</f>
        <v>0</v>
      </c>
      <c r="AB33" s="3"/>
      <c r="AC33" s="3">
        <v>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>
        <v>1</v>
      </c>
      <c r="AR33" s="3"/>
      <c r="AS33" s="3"/>
      <c r="AT33" s="3"/>
      <c r="AU33" s="3"/>
      <c r="AV33" s="3"/>
      <c r="AW33" s="3"/>
      <c r="AX33" s="3"/>
      <c r="AY33" s="11">
        <f>SUM(テーブル1[[#This Row],[攻撃]:[感覚]])</f>
        <v>3</v>
      </c>
      <c r="AZ33" s="11" t="str">
        <f>LOWER(LEFT(テーブル1[[#This Row],[Type]],1))&amp;MID(SUBSTITUTE(PROPER(テーブル1[[#This Row],[Type]]),"_",""),2,LEN(テーブル1[[#This Row],[Type]]))</f>
        <v>magentaGlazedTerracotta</v>
      </c>
      <c r="BA33" s="11" t="str" cm="1">
        <f t="array" ref="BA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MAGENTA_GLAZED_TERRACOTTA(31, { MIRAGE }, 3, 60, 1.00, m(0.0, 1.0, 0.0, 10.0, 11.0, 0.0), e(0.0, 2.0, 0.0, 0.0, 0.0, 0.0, 0.0, 0.0, 0.0, 0.0, 0.0, 0.0, 0.0, 0.0, 0.0, 1.0, 0.0, 0.0, 0.0, 0.0, 0.0, 0.0, 0.0), c(0xFFFFFF, 0xF4B5CB, 0xCB58C2, 0x9D2D95), "Magente Glazede Terracottia", "赤紫釉陶精マゲンテグラゼデテッラツォッチャ"),</v>
      </c>
      <c r="BB33" s="11">
        <f>テーブル1[[#This Row],[Gaia]]*(テーブル1[[#This Row],[Aqua]]+テーブル1[[#This Row],[収穫]])*テーブル1[[#This Row],[効率]]/テーブル1[[#This Row],[コスト]]</f>
        <v>17.671079385166806</v>
      </c>
    </row>
    <row r="34" spans="1:54" x14ac:dyDescent="0.15">
      <c r="A34" s="4">
        <v>32</v>
      </c>
      <c r="B34" s="4"/>
      <c r="C34" s="4" t="s">
        <v>994</v>
      </c>
      <c r="D34" s="6" t="s">
        <v>47</v>
      </c>
      <c r="E34" s="19" t="s">
        <v>290</v>
      </c>
      <c r="F34" s="6" t="s">
        <v>75</v>
      </c>
      <c r="G34" s="6" t="s">
        <v>107</v>
      </c>
      <c r="H34" s="6" t="s">
        <v>46</v>
      </c>
      <c r="I34" s="10" t="s">
        <v>536</v>
      </c>
      <c r="J34" s="3">
        <v>2</v>
      </c>
      <c r="K34" s="8">
        <v>35</v>
      </c>
      <c r="L34" s="7"/>
      <c r="M34" s="7"/>
      <c r="N34" s="7"/>
      <c r="O34" s="17">
        <v>15</v>
      </c>
      <c r="P34" s="7">
        <v>3</v>
      </c>
      <c r="Q34" s="7">
        <v>3</v>
      </c>
      <c r="R34" s="14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4" s="5">
        <f>テーブル1[[#This Row],[特殊倍率]]*テーブル1[[#This Row],[分散度倍率]]*テーブル1[[#This Row],[レア度倍率]]</f>
        <v>1.1250584846888094</v>
      </c>
      <c r="V34" s="9">
        <f>テーブル1[[#This Row],[基礎Shine]]/SUM(テーブル1[[#This Row],[基礎Shine]:[基礎Dark]])*50*テーブル1[[#This Row],[効率]]</f>
        <v>0</v>
      </c>
      <c r="W34" s="9">
        <f>テーブル1[[#This Row],[基礎Fire]]/SUM(テーブル1[[#This Row],[基礎Shine]:[基礎Dark]])*50*テーブル1[[#This Row],[効率]]</f>
        <v>0</v>
      </c>
      <c r="X34" s="9">
        <f>テーブル1[[#This Row],[基礎Wind]]/SUM(テーブル1[[#This Row],[基礎Shine]:[基礎Dark]])*50*テーブル1[[#This Row],[効率]]</f>
        <v>0</v>
      </c>
      <c r="Y34" s="9">
        <f>テーブル1[[#This Row],[基礎Gaia]]/SUM(テーブル1[[#This Row],[基礎Shine]:[基礎Dark]])*50*テーブル1[[#This Row],[効率]]</f>
        <v>40.180660167457482</v>
      </c>
      <c r="Z34" s="9">
        <f>テーブル1[[#This Row],[基礎Aqua]]/SUM(テーブル1[[#This Row],[基礎Shine]:[基礎Dark]])*50*テーブル1[[#This Row],[効率]]</f>
        <v>8.0361320334914961</v>
      </c>
      <c r="AA34" s="9">
        <f>テーブル1[[#This Row],[基礎Dark]]/SUM(テーブル1[[#This Row],[基礎Shine]:[基礎Dark]])*50*テーブル1[[#This Row],[効率]]</f>
        <v>8.0361320334914961</v>
      </c>
      <c r="AB34" s="3"/>
      <c r="AC34" s="3">
        <v>3</v>
      </c>
      <c r="AD34" s="3">
        <v>4</v>
      </c>
      <c r="AE34" s="3"/>
      <c r="AF34" s="3">
        <v>4</v>
      </c>
      <c r="AG34" s="3"/>
      <c r="AH34" s="3"/>
      <c r="AI34" s="3"/>
      <c r="AJ34" s="3">
        <v>1</v>
      </c>
      <c r="AK34" s="3"/>
      <c r="AL34" s="3"/>
      <c r="AM34" s="3"/>
      <c r="AN34" s="3">
        <v>1</v>
      </c>
      <c r="AO34" s="3"/>
      <c r="AP34" s="3">
        <v>3</v>
      </c>
      <c r="AQ34" s="3"/>
      <c r="AR34" s="3">
        <v>12</v>
      </c>
      <c r="AS34" s="3"/>
      <c r="AT34" s="3"/>
      <c r="AU34" s="3"/>
      <c r="AV34" s="3"/>
      <c r="AW34" s="3"/>
      <c r="AX34" s="3"/>
      <c r="AY34" s="11">
        <f>SUM(テーブル1[[#This Row],[攻撃]:[感覚]])</f>
        <v>28</v>
      </c>
      <c r="AZ34" s="11" t="str">
        <f>LOWER(LEFT(テーブル1[[#This Row],[Type]],1))&amp;MID(SUBSTITUTE(PROPER(テーブル1[[#This Row],[Type]]),"_",""),2,LEN(テーブル1[[#This Row],[Type]]))</f>
        <v>bread</v>
      </c>
      <c r="BA34" s="11" t="str" cm="1">
        <f t="array" ref="BA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BREAD(32, { WHEAT }, 2, 35, 1.00, m(0.0, 0.0, 0.0, 15.0, 3.0, 3.0), e(0.0, 3.0, 4.0, 0.0, 4.0, 0.0, 0.0, 0.0, 1.0, 0.0, 0.0, 0.0, 1.0, 0.0, 3.0, 0.0, 12.0, 0.0, 0.0, 0.0, 0.0, 0.0, 0.0), c(0xCC850C, 0x9E7325, 0x654B17, 0x3F2E0E), "Breadia", "麺麭精ブレアージャ"),</v>
      </c>
      <c r="BB34" s="11">
        <f>テーブル1[[#This Row],[Gaia]]*(テーブル1[[#This Row],[Aqua]]+テーブル1[[#This Row],[収穫]])*テーブル1[[#This Row],[効率]]/テーブル1[[#This Row],[コスト]]</f>
        <v>15.545728048253855</v>
      </c>
    </row>
    <row r="35" spans="1:54" x14ac:dyDescent="0.15">
      <c r="A35" s="4">
        <v>33</v>
      </c>
      <c r="B35" s="4"/>
      <c r="C35" s="4" t="s">
        <v>995</v>
      </c>
      <c r="D35" s="6" t="s">
        <v>58</v>
      </c>
      <c r="E35" s="19" t="s">
        <v>291</v>
      </c>
      <c r="F35" s="6" t="s">
        <v>87</v>
      </c>
      <c r="G35" s="6" t="s">
        <v>119</v>
      </c>
      <c r="H35" s="6" t="s">
        <v>454</v>
      </c>
      <c r="I35" s="10" t="s">
        <v>181</v>
      </c>
      <c r="J35" s="3">
        <v>1</v>
      </c>
      <c r="K35" s="8">
        <v>88</v>
      </c>
      <c r="L35" s="7">
        <v>1</v>
      </c>
      <c r="M35" s="7"/>
      <c r="N35" s="17">
        <v>10</v>
      </c>
      <c r="O35" s="7">
        <v>3</v>
      </c>
      <c r="P35" s="7">
        <v>7</v>
      </c>
      <c r="Q35" s="7">
        <v>24</v>
      </c>
      <c r="R35" s="14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9">
        <f>テーブル1[[#This Row],[基礎Shine]]/SUM(テーブル1[[#This Row],[基礎Shine]:[基礎Dark]])*50*テーブル1[[#This Row],[効率]]</f>
        <v>0.98418613233595631</v>
      </c>
      <c r="W35" s="9">
        <f>テーブル1[[#This Row],[基礎Fire]]/SUM(テーブル1[[#This Row],[基礎Shine]:[基礎Dark]])*50*テーブル1[[#This Row],[効率]]</f>
        <v>0</v>
      </c>
      <c r="X35" s="9">
        <f>テーブル1[[#This Row],[基礎Wind]]/SUM(テーブル1[[#This Row],[基礎Shine]:[基礎Dark]])*50*テーブル1[[#This Row],[効率]]</f>
        <v>9.8418613233595629</v>
      </c>
      <c r="Y35" s="9">
        <f>テーブル1[[#This Row],[基礎Gaia]]/SUM(テーブル1[[#This Row],[基礎Shine]:[基礎Dark]])*50*テーブル1[[#This Row],[効率]]</f>
        <v>2.952558397007869</v>
      </c>
      <c r="Z35" s="9">
        <f>テーブル1[[#This Row],[基礎Aqua]]/SUM(テーブル1[[#This Row],[基礎Shine]:[基礎Dark]])*50*テーブル1[[#This Row],[効率]]</f>
        <v>6.8893029263516938</v>
      </c>
      <c r="AA35" s="9">
        <f>テーブル1[[#This Row],[基礎Dark]]/SUM(テーブル1[[#This Row],[基礎Shine]:[基礎Dark]])*50*テーブル1[[#This Row],[効率]]</f>
        <v>23.620467176062952</v>
      </c>
      <c r="AB35" s="3"/>
      <c r="AC35" s="3"/>
      <c r="AD35" s="3">
        <v>3</v>
      </c>
      <c r="AE35" s="3">
        <v>11</v>
      </c>
      <c r="AF35" s="3">
        <v>1</v>
      </c>
      <c r="AG35" s="3"/>
      <c r="AH35" s="3"/>
      <c r="AI35" s="3"/>
      <c r="AJ35" s="3"/>
      <c r="AK35" s="3"/>
      <c r="AL35" s="3">
        <v>3</v>
      </c>
      <c r="AM35" s="3"/>
      <c r="AN35" s="3"/>
      <c r="AO35" s="3"/>
      <c r="AP35" s="3"/>
      <c r="AQ35" s="3"/>
      <c r="AR35" s="3">
        <v>3</v>
      </c>
      <c r="AS35" s="3"/>
      <c r="AT35" s="3"/>
      <c r="AU35" s="3"/>
      <c r="AV35" s="3"/>
      <c r="AW35" s="3">
        <v>3</v>
      </c>
      <c r="AX35" s="3"/>
      <c r="AY35" s="11">
        <f>SUM(テーブル1[[#This Row],[攻撃]:[感覚]])</f>
        <v>24</v>
      </c>
      <c r="AZ35" s="11" t="str">
        <f>LOWER(LEFT(テーブル1[[#This Row],[Type]],1))&amp;MID(SUBSTITUTE(PROPER(テーブル1[[#This Row],[Type]]),"_",""),2,LEN(テーブル1[[#This Row],[Type]]))</f>
        <v>daytime</v>
      </c>
      <c r="BA35" s="11" t="str" cm="1">
        <f t="array" ref="BA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DAYTIME(33, { TIME }, 1, 88, 1.00, m(1.0, 0.0, 10.0, 3.0, 7.0, 24.0), e(0.0, 0.0, 3.0, 11.0, 1.0, 0.0, 0.0, 0.0, 0.0, 0.0, 3.0, 0.0, 0.0, 0.0, 0.0, 0.0, 3.0, 0.0, 0.0, 0.0, 0.0, 3.0, 0.0), c(0xFFE260, 0xAACAEF, 0x84B5EF, 0xFFE7B2), "Daytimia", "昼精ダイティーミャ"),</v>
      </c>
      <c r="BB35" s="11">
        <f>テーブル1[[#This Row],[Gaia]]*(テーブル1[[#This Row],[Aqua]]+テーブル1[[#This Row],[収穫]])*テーブル1[[#This Row],[効率]]/テーブル1[[#This Row],[コスト]]</f>
        <v>0.29390112936739932</v>
      </c>
    </row>
    <row r="36" spans="1:54" x14ac:dyDescent="0.15">
      <c r="A36" s="4">
        <v>34</v>
      </c>
      <c r="B36" s="4"/>
      <c r="C36" s="4" t="s">
        <v>995</v>
      </c>
      <c r="D36" s="6" t="s">
        <v>57</v>
      </c>
      <c r="E36" s="19" t="s">
        <v>292</v>
      </c>
      <c r="F36" s="6" t="s">
        <v>86</v>
      </c>
      <c r="G36" s="6" t="s">
        <v>118</v>
      </c>
      <c r="H36" s="6" t="s">
        <v>454</v>
      </c>
      <c r="I36" s="10" t="s">
        <v>161</v>
      </c>
      <c r="J36" s="3">
        <v>1</v>
      </c>
      <c r="K36" s="8">
        <v>83</v>
      </c>
      <c r="L36" s="7"/>
      <c r="M36" s="7">
        <v>7</v>
      </c>
      <c r="N36" s="17">
        <v>11</v>
      </c>
      <c r="O36" s="7"/>
      <c r="P36" s="7">
        <v>7</v>
      </c>
      <c r="Q36" s="7">
        <v>24</v>
      </c>
      <c r="R36" s="14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0.86553656100614296</v>
      </c>
      <c r="U36" s="5">
        <f>テーブル1[[#This Row],[特殊倍率]]*テーブル1[[#This Row],[分散度倍率]]*テーブル1[[#This Row],[レア度倍率]]</f>
        <v>0.86553656100614296</v>
      </c>
      <c r="V36" s="9">
        <f>テーブル1[[#This Row],[基礎Shine]]/SUM(テーブル1[[#This Row],[基礎Shine]:[基礎Dark]])*50*テーブル1[[#This Row],[効率]]</f>
        <v>0</v>
      </c>
      <c r="W36" s="9">
        <f>テーブル1[[#This Row],[基礎Fire]]/SUM(テーブル1[[#This Row],[基礎Shine]:[基礎Dark]])*50*テーブル1[[#This Row],[効率]]</f>
        <v>6.1824040071867348</v>
      </c>
      <c r="X36" s="9">
        <f>テーブル1[[#This Row],[基礎Wind]]/SUM(テーブル1[[#This Row],[基礎Shine]:[基礎Dark]])*50*テーブル1[[#This Row],[効率]]</f>
        <v>9.7152062970077271</v>
      </c>
      <c r="Y36" s="9">
        <f>テーブル1[[#This Row],[基礎Gaia]]/SUM(テーブル1[[#This Row],[基礎Shine]:[基礎Dark]])*50*テーブル1[[#This Row],[効率]]</f>
        <v>0</v>
      </c>
      <c r="Z36" s="9">
        <f>テーブル1[[#This Row],[基礎Aqua]]/SUM(テーブル1[[#This Row],[基礎Shine]:[基礎Dark]])*50*テーブル1[[#This Row],[効率]]</f>
        <v>6.1824040071867348</v>
      </c>
      <c r="AA36" s="9">
        <f>テーブル1[[#This Row],[基礎Dark]]/SUM(テーブル1[[#This Row],[基礎Shine]:[基礎Dark]])*50*テーブル1[[#This Row],[効率]]</f>
        <v>21.19681373892595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  <c r="AQ36" s="3">
        <v>1</v>
      </c>
      <c r="AR36" s="3">
        <v>1</v>
      </c>
      <c r="AS36" s="3">
        <v>3</v>
      </c>
      <c r="AT36" s="3"/>
      <c r="AU36" s="3">
        <v>4</v>
      </c>
      <c r="AV36" s="3">
        <v>1</v>
      </c>
      <c r="AW36" s="3">
        <v>3</v>
      </c>
      <c r="AX36" s="3"/>
      <c r="AY36" s="11">
        <f>SUM(テーブル1[[#This Row],[攻撃]:[感覚]])</f>
        <v>14</v>
      </c>
      <c r="AZ36" s="11" t="str">
        <f>LOWER(LEFT(テーブル1[[#This Row],[Type]],1))&amp;MID(SUBSTITUTE(PROPER(テーブル1[[#This Row],[Type]]),"_",""),2,LEN(テーブル1[[#This Row],[Type]]))</f>
        <v>night</v>
      </c>
      <c r="BA36" s="11" t="str" cm="1">
        <f t="array" ref="BA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NIGHT(34, { TIME }, 1, 83, 1.00, m(0.0, 7.0, 11.0, 0.0, 7.0, 24.0), e(0.0, 0.0, 0.0, 0.0, 0.0, 0.0, 0.0, 0.0, 0.0, 0.0, 1.0, 0.0, 0.0, 0.0, 0.0, 1.0, 1.0, 3.0, 0.0, 4.0, 1.0, 3.0, 0.0), c(0xFFE260, 0x2C2C2E, 0x0E0E10, 0x2D4272), "Nightia", "夜精ニグチャ"),</v>
      </c>
      <c r="BB36" s="11">
        <f>テーブル1[[#This Row],[Gaia]]*(テーブル1[[#This Row],[Aqua]]+テーブル1[[#This Row],[収穫]])*テーブル1[[#This Row],[効率]]/テーブル1[[#This Row],[コスト]]</f>
        <v>0</v>
      </c>
    </row>
    <row r="37" spans="1:54" x14ac:dyDescent="0.15">
      <c r="A37" s="4">
        <v>35</v>
      </c>
      <c r="B37" s="4"/>
      <c r="C37" s="4" t="s">
        <v>995</v>
      </c>
      <c r="D37" s="6" t="s">
        <v>59</v>
      </c>
      <c r="E37" s="19" t="s">
        <v>273</v>
      </c>
      <c r="F37" s="6" t="s">
        <v>88</v>
      </c>
      <c r="G37" s="6" t="s">
        <v>120</v>
      </c>
      <c r="H37" s="6" t="s">
        <v>454</v>
      </c>
      <c r="I37" s="10" t="s">
        <v>226</v>
      </c>
      <c r="J37" s="3">
        <v>2</v>
      </c>
      <c r="K37" s="8">
        <v>85</v>
      </c>
      <c r="L37" s="7">
        <v>1</v>
      </c>
      <c r="M37" s="7">
        <v>5</v>
      </c>
      <c r="N37" s="17">
        <v>10</v>
      </c>
      <c r="O37" s="7">
        <v>1</v>
      </c>
      <c r="P37" s="7">
        <v>7</v>
      </c>
      <c r="Q37" s="7">
        <v>18</v>
      </c>
      <c r="R37" s="14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9">
        <f>テーブル1[[#This Row],[基礎Shine]]/SUM(テーブル1[[#This Row],[基礎Shine]:[基礎Dark]])*50*テーブル1[[#This Row],[効率]]</f>
        <v>1.1768024051820192</v>
      </c>
      <c r="W37" s="9">
        <f>テーブル1[[#This Row],[基礎Fire]]/SUM(テーブル1[[#This Row],[基礎Shine]:[基礎Dark]])*50*テーブル1[[#This Row],[効率]]</f>
        <v>5.8840120259100948</v>
      </c>
      <c r="X37" s="9">
        <f>テーブル1[[#This Row],[基礎Wind]]/SUM(テーブル1[[#This Row],[基礎Shine]:[基礎Dark]])*50*テーブル1[[#This Row],[効率]]</f>
        <v>11.76802405182019</v>
      </c>
      <c r="Y37" s="9">
        <f>テーブル1[[#This Row],[基礎Gaia]]/SUM(テーブル1[[#This Row],[基礎Shine]:[基礎Dark]])*50*テーブル1[[#This Row],[効率]]</f>
        <v>1.1768024051820192</v>
      </c>
      <c r="Z37" s="9">
        <f>テーブル1[[#This Row],[基礎Aqua]]/SUM(テーブル1[[#This Row],[基礎Shine]:[基礎Dark]])*50*テーブル1[[#This Row],[効率]]</f>
        <v>8.2376168362741318</v>
      </c>
      <c r="AA37" s="9">
        <f>テーブル1[[#This Row],[基礎Dark]]/SUM(テーブル1[[#This Row],[基礎Shine]:[基礎Dark]])*50*テーブル1[[#This Row],[効率]]</f>
        <v>21.182443293276343</v>
      </c>
      <c r="AB37" s="3"/>
      <c r="AC37" s="3"/>
      <c r="AD37" s="3"/>
      <c r="AE37" s="3">
        <v>9</v>
      </c>
      <c r="AF37" s="3">
        <v>1</v>
      </c>
      <c r="AG37" s="3"/>
      <c r="AH37" s="3"/>
      <c r="AI37" s="3"/>
      <c r="AJ37" s="3"/>
      <c r="AK37" s="3"/>
      <c r="AL37" s="3">
        <v>2</v>
      </c>
      <c r="AM37" s="3"/>
      <c r="AN37" s="3"/>
      <c r="AO37" s="3"/>
      <c r="AP37" s="3"/>
      <c r="AQ37" s="3"/>
      <c r="AR37" s="3">
        <v>2</v>
      </c>
      <c r="AS37" s="3"/>
      <c r="AT37" s="3"/>
      <c r="AU37" s="3">
        <v>3</v>
      </c>
      <c r="AV37" s="3"/>
      <c r="AW37" s="3">
        <v>3</v>
      </c>
      <c r="AX37" s="3"/>
      <c r="AY37" s="11">
        <f>SUM(テーブル1[[#This Row],[攻撃]:[感覚]])</f>
        <v>20</v>
      </c>
      <c r="AZ37" s="11" t="str">
        <f>LOWER(LEFT(テーブル1[[#This Row],[Type]],1))&amp;MID(SUBSTITUTE(PROPER(テーブル1[[#This Row],[Type]]),"_",""),2,LEN(テーブル1[[#This Row],[Type]]))</f>
        <v>morning</v>
      </c>
      <c r="BA37" s="11" t="str" cm="1">
        <f t="array" ref="BA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MORNING(35, { TIME }, 2, 85, 1.00, m(1.0, 5.0, 10.0, 1.0, 7.0, 18.0), e(0.0, 0.0, 0.0, 9.0, 1.0, 0.0, 0.0, 0.0, 0.0, 0.0, 2.0, 0.0, 0.0, 0.0, 0.0, 0.0, 2.0, 0.0, 0.0, 3.0, 0.0, 3.0, 0.0), c(0xFFE260, 0x91C4D9, 0x4570A6, 0xFF7017), "Morningia", "朝精モルニンギャ"),</v>
      </c>
      <c r="BB37" s="11">
        <f>テーブル1[[#This Row],[Gaia]]*(テーブル1[[#This Row],[Aqua]]+テーブル1[[#This Row],[収穫]])*テーブル1[[#This Row],[効率]]/テーブル1[[#This Row],[コスト]]</f>
        <v>0.11273766677460846</v>
      </c>
    </row>
    <row r="38" spans="1:54" x14ac:dyDescent="0.15">
      <c r="A38" s="4">
        <v>36</v>
      </c>
      <c r="B38" s="4"/>
      <c r="C38" s="4" t="s">
        <v>996</v>
      </c>
      <c r="D38" s="6" t="s">
        <v>56</v>
      </c>
      <c r="E38" s="19" t="s">
        <v>293</v>
      </c>
      <c r="F38" s="6" t="s">
        <v>85</v>
      </c>
      <c r="G38" s="6" t="s">
        <v>117</v>
      </c>
      <c r="H38" s="6" t="s">
        <v>752</v>
      </c>
      <c r="I38" s="10" t="s">
        <v>182</v>
      </c>
      <c r="J38" s="3">
        <v>1</v>
      </c>
      <c r="K38" s="8">
        <v>22</v>
      </c>
      <c r="L38" s="7">
        <v>1</v>
      </c>
      <c r="M38" s="7"/>
      <c r="N38" s="17">
        <v>10</v>
      </c>
      <c r="O38" s="7">
        <v>4</v>
      </c>
      <c r="P38" s="7">
        <v>12</v>
      </c>
      <c r="Q38" s="7">
        <v>28</v>
      </c>
      <c r="R38" s="14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9">
        <f>テーブル1[[#This Row],[基礎Shine]]/SUM(テーブル1[[#This Row],[基礎Shine]:[基礎Dark]])*50*テーブル1[[#This Row],[効率]]</f>
        <v>0.7953376284358521</v>
      </c>
      <c r="W38" s="9">
        <f>テーブル1[[#This Row],[基礎Fire]]/SUM(テーブル1[[#This Row],[基礎Shine]:[基礎Dark]])*50*テーブル1[[#This Row],[効率]]</f>
        <v>0</v>
      </c>
      <c r="X38" s="9">
        <f>テーブル1[[#This Row],[基礎Wind]]/SUM(テーブル1[[#This Row],[基礎Shine]:[基礎Dark]])*50*テーブル1[[#This Row],[効率]]</f>
        <v>7.9533762843585221</v>
      </c>
      <c r="Y38" s="9">
        <f>テーブル1[[#This Row],[基礎Gaia]]/SUM(テーブル1[[#This Row],[基礎Shine]:[基礎Dark]])*50*テーブル1[[#This Row],[効率]]</f>
        <v>3.1813505137434084</v>
      </c>
      <c r="Z38" s="9">
        <f>テーブル1[[#This Row],[基礎Aqua]]/SUM(テーブル1[[#This Row],[基礎Shine]:[基礎Dark]])*50*テーブル1[[#This Row],[効率]]</f>
        <v>9.5440515412302247</v>
      </c>
      <c r="AA38" s="9">
        <f>テーブル1[[#This Row],[基礎Dark]]/SUM(テーブル1[[#This Row],[基礎Shine]:[基礎Dark]])*50*テーブル1[[#This Row],[効率]]</f>
        <v>22.26945359620386</v>
      </c>
      <c r="AB38" s="3"/>
      <c r="AC38" s="3"/>
      <c r="AD38" s="3">
        <v>3</v>
      </c>
      <c r="AE38" s="3">
        <v>17</v>
      </c>
      <c r="AF38" s="3">
        <v>1</v>
      </c>
      <c r="AG38" s="3"/>
      <c r="AH38" s="3"/>
      <c r="AI38" s="3"/>
      <c r="AJ38" s="3"/>
      <c r="AK38" s="3"/>
      <c r="AL38" s="3"/>
      <c r="AM38" s="3"/>
      <c r="AN38" s="3"/>
      <c r="AO38" s="3"/>
      <c r="AP38" s="3">
        <v>2</v>
      </c>
      <c r="AQ38" s="3"/>
      <c r="AR38" s="3">
        <v>3</v>
      </c>
      <c r="AS38" s="3"/>
      <c r="AT38" s="3"/>
      <c r="AU38" s="3"/>
      <c r="AV38" s="3"/>
      <c r="AW38" s="3">
        <v>4</v>
      </c>
      <c r="AX38" s="3"/>
      <c r="AY38" s="11">
        <f>SUM(テーブル1[[#This Row],[攻撃]:[感覚]])</f>
        <v>30</v>
      </c>
      <c r="AZ38" s="11" t="str">
        <f>LOWER(LEFT(テーブル1[[#This Row],[Type]],1))&amp;MID(SUBSTITUTE(PROPER(テーブル1[[#This Row],[Type]]),"_",""),2,LEN(テーブル1[[#This Row],[Type]]))</f>
        <v>fine</v>
      </c>
      <c r="BA38" s="11" t="str" cm="1">
        <f t="array" ref="BA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FINE(36, { MIRAGE }, 1, 22, 1.00, m(1.0, 0.0, 10.0, 4.0, 12.0, 28.0), e(0.0, 0.0, 3.0, 17.0, 1.0, 0.0, 0.0, 0.0, 0.0, 0.0, 0.0, 0.0, 0.0, 0.0, 2.0, 0.0, 3.0, 0.0, 0.0, 0.0, 0.0, 4.0, 0.0), c(0xB4FFFF, 0xAACAEF, 0x84B5EF, 0xffe7b2), "Finia", "晴精フィーニャ"),</v>
      </c>
      <c r="BB38" s="11">
        <f>テーブル1[[#This Row],[Gaia]]*(テーブル1[[#This Row],[Aqua]]+テーブル1[[#This Row],[収穫]])*テーブル1[[#This Row],[効率]]/テーブル1[[#This Row],[コスト]]</f>
        <v>1.5869779237192758</v>
      </c>
    </row>
    <row r="39" spans="1:54" x14ac:dyDescent="0.15">
      <c r="A39" s="4">
        <v>37</v>
      </c>
      <c r="B39" s="4"/>
      <c r="C39" s="4" t="s">
        <v>996</v>
      </c>
      <c r="D39" s="6" t="s">
        <v>55</v>
      </c>
      <c r="E39" s="19" t="s">
        <v>294</v>
      </c>
      <c r="F39" s="6" t="s">
        <v>84</v>
      </c>
      <c r="G39" s="6" t="s">
        <v>116</v>
      </c>
      <c r="H39" s="6" t="s">
        <v>752</v>
      </c>
      <c r="I39" s="10" t="s">
        <v>169</v>
      </c>
      <c r="J39" s="3">
        <v>2</v>
      </c>
      <c r="K39" s="8">
        <v>25</v>
      </c>
      <c r="L39" s="7"/>
      <c r="M39" s="7">
        <v>2</v>
      </c>
      <c r="N39" s="17">
        <v>10</v>
      </c>
      <c r="O39" s="7"/>
      <c r="P39" s="7">
        <v>19</v>
      </c>
      <c r="Q39" s="7">
        <v>17</v>
      </c>
      <c r="R39" s="14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9">
        <f>テーブル1[[#This Row],[基礎Shine]]/SUM(テーブル1[[#This Row],[基礎Shine]:[基礎Dark]])*50*テーブル1[[#This Row],[効率]]</f>
        <v>0</v>
      </c>
      <c r="W39" s="9">
        <f>テーブル1[[#This Row],[基礎Fire]]/SUM(テーブル1[[#This Row],[基礎Shine]:[基礎Dark]])*50*テーブル1[[#This Row],[効率]]</f>
        <v>2.0050393229229782</v>
      </c>
      <c r="X39" s="9">
        <f>テーブル1[[#This Row],[基礎Wind]]/SUM(テーブル1[[#This Row],[基礎Shine]:[基礎Dark]])*50*テーブル1[[#This Row],[効率]]</f>
        <v>10.025196614614893</v>
      </c>
      <c r="Y39" s="9">
        <f>テーブル1[[#This Row],[基礎Gaia]]/SUM(テーブル1[[#This Row],[基礎Shine]:[基礎Dark]])*50*テーブル1[[#This Row],[効率]]</f>
        <v>0</v>
      </c>
      <c r="Z39" s="9">
        <f>テーブル1[[#This Row],[基礎Aqua]]/SUM(テーブル1[[#This Row],[基礎Shine]:[基礎Dark]])*50*テーブル1[[#This Row],[効率]]</f>
        <v>19.047873567768292</v>
      </c>
      <c r="AA39" s="9">
        <f>テーブル1[[#This Row],[基礎Dark]]/SUM(テーブル1[[#This Row],[基礎Shine]:[基礎Dark]])*50*テーブル1[[#This Row],[効率]]</f>
        <v>17.04283424484532</v>
      </c>
      <c r="AB39" s="3">
        <v>1</v>
      </c>
      <c r="AC39" s="3"/>
      <c r="AD39" s="3">
        <v>3</v>
      </c>
      <c r="AE39" s="3"/>
      <c r="AF39" s="3"/>
      <c r="AG39" s="3">
        <v>13</v>
      </c>
      <c r="AH39" s="3"/>
      <c r="AI39" s="3">
        <v>3</v>
      </c>
      <c r="AJ39" s="3"/>
      <c r="AK39" s="3"/>
      <c r="AL39" s="3">
        <v>3</v>
      </c>
      <c r="AM39" s="3"/>
      <c r="AN39" s="3"/>
      <c r="AO39" s="3"/>
      <c r="AP39" s="3">
        <v>3</v>
      </c>
      <c r="AQ39" s="3"/>
      <c r="AR39" s="3">
        <v>1</v>
      </c>
      <c r="AS39" s="3">
        <v>4</v>
      </c>
      <c r="AT39" s="3"/>
      <c r="AU39" s="3">
        <v>1</v>
      </c>
      <c r="AV39" s="3">
        <v>4</v>
      </c>
      <c r="AW39" s="3">
        <v>4</v>
      </c>
      <c r="AX39" s="3"/>
      <c r="AY39" s="11">
        <f>SUM(テーブル1[[#This Row],[攻撃]:[感覚]])</f>
        <v>40</v>
      </c>
      <c r="AZ39" s="11" t="str">
        <f>LOWER(LEFT(テーブル1[[#This Row],[Type]],1))&amp;MID(SUBSTITUTE(PROPER(テーブル1[[#This Row],[Type]]),"_",""),2,LEN(テーブル1[[#This Row],[Type]]))</f>
        <v>rain</v>
      </c>
      <c r="BA39" s="11" t="str" cm="1">
        <f t="array" ref="BA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RAIN(37, { MIRAGE }, 2, 25, 1.00, m(0.0, 2.0, 10.0, 0.0, 19.0, 17.0), e(1.0, 0.0, 3.0, 0.0, 0.0, 13.0, 0.0, 3.0, 0.0, 0.0, 3.0, 0.0, 0.0, 0.0, 3.0, 0.0, 1.0, 4.0, 0.0, 1.0, 4.0, 4.0, 0.0), c(0xB4FFFF, 0x4D5670, 0x4D5670, 0x2D40F4), "Rainia", "雨精ライニャ"),</v>
      </c>
      <c r="BB39" s="11">
        <f>テーブル1[[#This Row],[Gaia]]*(テーブル1[[#This Row],[Aqua]]+テーブル1[[#This Row],[収穫]])*テーブル1[[#This Row],[効率]]/テーブル1[[#This Row],[コスト]]</f>
        <v>0</v>
      </c>
    </row>
    <row r="40" spans="1:54" x14ac:dyDescent="0.15">
      <c r="A40" s="4">
        <v>38</v>
      </c>
      <c r="B40" s="4"/>
      <c r="C40" s="4" t="s">
        <v>997</v>
      </c>
      <c r="D40" s="6" t="s">
        <v>49</v>
      </c>
      <c r="E40" s="19" t="s">
        <v>295</v>
      </c>
      <c r="F40" s="6" t="s">
        <v>78</v>
      </c>
      <c r="G40" s="6" t="s">
        <v>110</v>
      </c>
      <c r="H40" s="6" t="s">
        <v>752</v>
      </c>
      <c r="I40" s="10" t="s">
        <v>172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17">
        <v>12</v>
      </c>
      <c r="R40" s="14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40" s="5">
        <f>テーブル1[[#This Row],[特殊倍率]]*テーブル1[[#This Row],[分散度倍率]]*テーブル1[[#This Row],[レア度倍率]]</f>
        <v>0.89089871814033927</v>
      </c>
      <c r="V40" s="9">
        <f>テーブル1[[#This Row],[基礎Shine]]/SUM(テーブル1[[#This Row],[基礎Shine]:[基礎Dark]])*50*テーブル1[[#This Row],[効率]]</f>
        <v>0</v>
      </c>
      <c r="W40" s="9">
        <f>テーブル1[[#This Row],[基礎Fire]]/SUM(テーブル1[[#This Row],[基礎Shine]:[基礎Dark]])*50*テーブル1[[#This Row],[効率]]</f>
        <v>0</v>
      </c>
      <c r="X40" s="9">
        <f>テーブル1[[#This Row],[基礎Wind]]/SUM(テーブル1[[#This Row],[基礎Shine]:[基礎Dark]])*50*テーブル1[[#This Row],[効率]]</f>
        <v>0</v>
      </c>
      <c r="Y40" s="9">
        <f>テーブル1[[#This Row],[基礎Gaia]]/SUM(テーブル1[[#This Row],[基礎Shine]:[基礎Dark]])*50*テーブル1[[#This Row],[効率]]</f>
        <v>4.049539627910633</v>
      </c>
      <c r="Z40" s="9">
        <f>テーブル1[[#This Row],[基礎Aqua]]/SUM(テーブル1[[#This Row],[基礎Shine]:[基礎Dark]])*50*テーブル1[[#This Row],[効率]]</f>
        <v>24.297237767463795</v>
      </c>
      <c r="AA40" s="9">
        <f>テーブル1[[#This Row],[基礎Dark]]/SUM(テーブル1[[#This Row],[基礎Shine]:[基礎Dark]])*50*テーブル1[[#This Row],[効率]]</f>
        <v>16.198158511642532</v>
      </c>
      <c r="AB40" s="3"/>
      <c r="AC40" s="3"/>
      <c r="AD40" s="3">
        <v>7</v>
      </c>
      <c r="AE40" s="3"/>
      <c r="AF40" s="3"/>
      <c r="AG40" s="3">
        <v>2</v>
      </c>
      <c r="AH40" s="3"/>
      <c r="AI40" s="3"/>
      <c r="AJ40" s="3"/>
      <c r="AK40" s="3"/>
      <c r="AL40" s="3">
        <v>1</v>
      </c>
      <c r="AM40" s="3"/>
      <c r="AN40" s="3"/>
      <c r="AO40" s="3"/>
      <c r="AP40" s="3">
        <v>4</v>
      </c>
      <c r="AQ40" s="3">
        <v>1</v>
      </c>
      <c r="AR40" s="3">
        <v>2</v>
      </c>
      <c r="AS40" s="3"/>
      <c r="AT40" s="3"/>
      <c r="AU40" s="3"/>
      <c r="AV40" s="3"/>
      <c r="AW40" s="3"/>
      <c r="AX40" s="3">
        <v>1</v>
      </c>
      <c r="AY40" s="11">
        <f>SUM(テーブル1[[#This Row],[攻撃]:[感覚]])</f>
        <v>18</v>
      </c>
      <c r="AZ40" s="11" t="str">
        <f>LOWER(LEFT(テーブル1[[#This Row],[Type]],1))&amp;MID(SUBSTITUTE(PROPER(テーブル1[[#This Row],[Type]]),"_",""),2,LEN(テーブル1[[#This Row],[Type]]))</f>
        <v>plains</v>
      </c>
      <c r="BA40" s="11" t="str" cm="1">
        <f t="array" ref="BA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PLAINS(38, { MIRAGE }, 1, 79, 1.00, m(0.0, 0.0, 0.0, 3.0, 18.0, 12.0), e(0.0, 0.0, 7.0, 0.0, 0.0, 2.0, 0.0, 0.0, 0.0, 0.0, 1.0, 0.0, 0.0, 0.0, 4.0, 1.0, 2.0, 0.0, 0.0, 0.0, 0.0, 0.0, 1.0), c(0x80FF00, 0xD4FF82, 0x86C91C, 0xBB5400), "Plainsia", "平原精プラインシャ"),</v>
      </c>
      <c r="BB40" s="11">
        <f>テーブル1[[#This Row],[Gaia]]*(テーブル1[[#This Row],[Aqua]]+テーブル1[[#This Row],[収穫]])*テーブル1[[#This Row],[効率]]/テーブル1[[#This Row],[コスト]]</f>
        <v>1.4292654820417401</v>
      </c>
    </row>
    <row r="41" spans="1:54" x14ac:dyDescent="0.15">
      <c r="A41" s="4">
        <v>39</v>
      </c>
      <c r="B41" s="4"/>
      <c r="C41" s="4" t="s">
        <v>997</v>
      </c>
      <c r="D41" s="6" t="s">
        <v>50</v>
      </c>
      <c r="E41" s="19" t="s">
        <v>296</v>
      </c>
      <c r="F41" s="6" t="s">
        <v>79</v>
      </c>
      <c r="G41" s="6" t="s">
        <v>111</v>
      </c>
      <c r="H41" s="6" t="s">
        <v>752</v>
      </c>
      <c r="I41" s="10" t="s">
        <v>221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17">
        <v>11</v>
      </c>
      <c r="R41" s="14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0.89735453750155358</v>
      </c>
      <c r="U41" s="5">
        <f>テーブル1[[#This Row],[特殊倍率]]*テーブル1[[#This Row],[分散度倍率]]*テーブル1[[#This Row],[レア度倍率]]</f>
        <v>1.0671404006768235</v>
      </c>
      <c r="V41" s="9">
        <f>テーブル1[[#This Row],[基礎Shine]]/SUM(テーブル1[[#This Row],[基礎Shine]:[基礎Dark]])*50*テーブル1[[#This Row],[効率]]</f>
        <v>0</v>
      </c>
      <c r="W41" s="9">
        <f>テーブル1[[#This Row],[基礎Fire]]/SUM(テーブル1[[#This Row],[基礎Shine]:[基礎Dark]])*50*テーブル1[[#This Row],[効率]]</f>
        <v>0</v>
      </c>
      <c r="X41" s="9">
        <f>テーブル1[[#This Row],[基礎Wind]]/SUM(テーブル1[[#This Row],[基礎Shine]:[基礎Dark]])*50*テーブル1[[#This Row],[効率]]</f>
        <v>1.8721761415382867</v>
      </c>
      <c r="Y41" s="9">
        <f>テーブル1[[#This Row],[基礎Gaia]]/SUM(テーブル1[[#This Row],[基礎Shine]:[基礎Dark]])*50*テーブル1[[#This Row],[効率]]</f>
        <v>11.233056849229719</v>
      </c>
      <c r="Z41" s="9">
        <f>テーブル1[[#This Row],[基礎Aqua]]/SUM(テーブル1[[#This Row],[基礎Shine]:[基礎Dark]])*50*テーブル1[[#This Row],[効率]]</f>
        <v>29.954818264612587</v>
      </c>
      <c r="AA41" s="9">
        <f>テーブル1[[#This Row],[基礎Dark]]/SUM(テーブル1[[#This Row],[基礎Shine]:[基礎Dark]])*50*テーブル1[[#This Row],[効率]]</f>
        <v>10.296968778460576</v>
      </c>
      <c r="AB41" s="3">
        <v>1</v>
      </c>
      <c r="AC41" s="3"/>
      <c r="AD41" s="3">
        <v>9</v>
      </c>
      <c r="AE41" s="3"/>
      <c r="AF41" s="3"/>
      <c r="AG41" s="3">
        <v>3</v>
      </c>
      <c r="AH41" s="3"/>
      <c r="AI41" s="3">
        <v>4</v>
      </c>
      <c r="AJ41" s="3"/>
      <c r="AK41" s="3"/>
      <c r="AL41" s="3"/>
      <c r="AM41" s="3"/>
      <c r="AN41" s="3"/>
      <c r="AO41" s="3"/>
      <c r="AP41" s="3">
        <v>8</v>
      </c>
      <c r="AQ41" s="3">
        <v>2</v>
      </c>
      <c r="AR41" s="3">
        <v>3</v>
      </c>
      <c r="AS41" s="3"/>
      <c r="AT41" s="3"/>
      <c r="AU41" s="3"/>
      <c r="AV41" s="3"/>
      <c r="AW41" s="3">
        <v>1</v>
      </c>
      <c r="AX41" s="3">
        <v>2</v>
      </c>
      <c r="AY41" s="11">
        <f>SUM(テーブル1[[#This Row],[攻撃]:[感覚]])</f>
        <v>33</v>
      </c>
      <c r="AZ41" s="11" t="str">
        <f>LOWER(LEFT(テーブル1[[#This Row],[Type]],1))&amp;MID(SUBSTITUTE(PROPER(テーブル1[[#This Row],[Type]]),"_",""),2,LEN(テーブル1[[#This Row],[Type]]))</f>
        <v>forest</v>
      </c>
      <c r="BA41" s="11" t="str" cm="1">
        <f t="array" ref="BA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FOREST(39, { MIRAGE }, 2, 83, 1.00, m(0.0, 0.0, 2.0, 12.0, 32.0, 11.0), e(1.0, 0.0, 9.0, 0.0, 0.0, 3.0, 0.0, 4.0, 0.0, 0.0, 0.0, 0.0, 0.0, 0.0, 8.0, 2.0, 3.0, 0.0, 0.0, 0.0, 0.0, 1.0, 2.0), c(0x80FF00, 0x7B9C62, 0x89591D, 0x2E6E14), "Forestia", "森精フォレスチャ"),</v>
      </c>
      <c r="BB41" s="11">
        <f>テーブル1[[#This Row],[Gaia]]*(テーブル1[[#This Row],[Aqua]]+テーブル1[[#This Row],[収穫]])*テーブル1[[#This Row],[効率]]/テーブル1[[#This Row],[コスト]]</f>
        <v>5.6260373251430797</v>
      </c>
    </row>
    <row r="42" spans="1:54" x14ac:dyDescent="0.15">
      <c r="A42" s="4">
        <v>40</v>
      </c>
      <c r="B42" s="4"/>
      <c r="C42" s="4" t="s">
        <v>989</v>
      </c>
      <c r="D42" s="6" t="s">
        <v>233</v>
      </c>
      <c r="E42" s="19" t="s">
        <v>297</v>
      </c>
      <c r="F42" s="6" t="s">
        <v>242</v>
      </c>
      <c r="G42" s="6" t="s">
        <v>251</v>
      </c>
      <c r="H42" s="6" t="s">
        <v>752</v>
      </c>
      <c r="I42" s="10" t="s">
        <v>253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17">
        <v>17</v>
      </c>
      <c r="Q42" s="7">
        <v>2</v>
      </c>
      <c r="R42" s="14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42" s="5">
        <f>テーブル1[[#This Row],[特殊倍率]]*テーブル1[[#This Row],[分散度倍率]]*テーブル1[[#This Row],[レア度倍率]]</f>
        <v>1.1407637158684236</v>
      </c>
      <c r="V42" s="9">
        <f>テーブル1[[#This Row],[基礎Shine]]/SUM(テーブル1[[#This Row],[基礎Shine]:[基礎Dark]])*50*テーブル1[[#This Row],[効率]]</f>
        <v>0.25809133843177001</v>
      </c>
      <c r="W42" s="9">
        <f>テーブル1[[#This Row],[基礎Fire]]/SUM(テーブル1[[#This Row],[基礎Shine]:[基礎Dark]])*50*テーブル1[[#This Row],[効率]]</f>
        <v>0</v>
      </c>
      <c r="X42" s="9">
        <f>テーブル1[[#This Row],[基礎Wind]]/SUM(テーブル1[[#This Row],[基礎Shine]:[基礎Dark]])*50*テーブル1[[#This Row],[効率]]</f>
        <v>7.7427401529531013</v>
      </c>
      <c r="Y42" s="9">
        <f>テーブル1[[#This Row],[基礎Gaia]]/SUM(テーブル1[[#This Row],[基礎Shine]:[基礎Dark]])*50*テーブル1[[#This Row],[効率]]</f>
        <v>0</v>
      </c>
      <c r="Z42" s="9">
        <f>テーブル1[[#This Row],[基礎Aqua]]/SUM(テーブル1[[#This Row],[基礎Shine]:[基礎Dark]])*50*テーブル1[[#This Row],[効率]]</f>
        <v>43.875527533400906</v>
      </c>
      <c r="AA42" s="9">
        <f>テーブル1[[#This Row],[基礎Dark]]/SUM(テーブル1[[#This Row],[基礎Shine]:[基礎Dark]])*50*テーブル1[[#This Row],[効率]]</f>
        <v>5.1618267686354011</v>
      </c>
      <c r="AB42" s="3"/>
      <c r="AC42" s="3">
        <v>1</v>
      </c>
      <c r="AD42" s="3">
        <v>10</v>
      </c>
      <c r="AE42" s="3"/>
      <c r="AF42" s="3"/>
      <c r="AG42" s="3">
        <v>3</v>
      </c>
      <c r="AH42" s="3"/>
      <c r="AI42" s="3"/>
      <c r="AJ42" s="3"/>
      <c r="AK42" s="3"/>
      <c r="AL42" s="3"/>
      <c r="AM42" s="3"/>
      <c r="AN42" s="3">
        <v>1</v>
      </c>
      <c r="AO42" s="3"/>
      <c r="AP42" s="3">
        <v>8</v>
      </c>
      <c r="AQ42" s="3">
        <v>7</v>
      </c>
      <c r="AR42" s="3">
        <v>6</v>
      </c>
      <c r="AS42" s="3"/>
      <c r="AT42" s="3"/>
      <c r="AU42" s="3"/>
      <c r="AV42" s="3"/>
      <c r="AW42" s="3"/>
      <c r="AX42" s="3">
        <v>1</v>
      </c>
      <c r="AY42" s="11">
        <f>SUM(テーブル1[[#This Row],[攻撃]:[感覚]])</f>
        <v>37</v>
      </c>
      <c r="AZ42" s="11" t="str">
        <f>LOWER(LEFT(テーブル1[[#This Row],[Type]],1))&amp;MID(SUBSTITUTE(PROPER(テーブル1[[#This Row],[Type]]),"_",""),2,LEN(テーブル1[[#This Row],[Type]]))</f>
        <v>apple</v>
      </c>
      <c r="BA42" s="11" t="str" cm="1">
        <f t="array" ref="BA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APPLE(40, { MIRAGE }, 2, 43, 1.00, m(0.1, 0.0, 3.0, 0.0, 17.0, 2.0), e(0.0, 1.0, 10.0, 0.0, 0.0, 3.0, 0.0, 0.0, 0.0, 0.0, 0.0, 0.0, 1.0, 0.0, 8.0, 7.0, 6.0, 0.0, 0.0, 0.0, 0.0, 0.0, 1.0), c(0xFF755D, 0xFF564E, 0xFF0000, 0x01A900), "Applia", "林檎精アップーリャ"),</v>
      </c>
      <c r="BB42" s="11">
        <f>テーブル1[[#This Row],[Gaia]]*(テーブル1[[#This Row],[Aqua]]+テーブル1[[#This Row],[収穫]])*テーブル1[[#This Row],[効率]]/テーブル1[[#This Row],[コスト]]</f>
        <v>0</v>
      </c>
    </row>
    <row r="43" spans="1:54" x14ac:dyDescent="0.15">
      <c r="A43" s="4">
        <v>41</v>
      </c>
      <c r="B43" s="4"/>
      <c r="C43" s="4" t="s">
        <v>989</v>
      </c>
      <c r="D43" s="6" t="s">
        <v>236</v>
      </c>
      <c r="E43" s="19" t="s">
        <v>298</v>
      </c>
      <c r="F43" s="6" t="s">
        <v>515</v>
      </c>
      <c r="G43" s="6" t="s">
        <v>246</v>
      </c>
      <c r="H43" s="6" t="s">
        <v>752</v>
      </c>
      <c r="I43" s="10" t="s">
        <v>254</v>
      </c>
      <c r="J43" s="3">
        <v>3</v>
      </c>
      <c r="K43" s="8">
        <v>38</v>
      </c>
      <c r="L43" s="7"/>
      <c r="M43" s="7"/>
      <c r="N43" s="7">
        <v>1</v>
      </c>
      <c r="O43" s="7"/>
      <c r="P43" s="17">
        <v>16</v>
      </c>
      <c r="Q43" s="7"/>
      <c r="R43" s="14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0.99137308746266206</v>
      </c>
      <c r="U43" s="5">
        <f>テーブル1[[#This Row],[特殊倍率]]*テーブル1[[#This Row],[分散度倍率]]*テーブル1[[#This Row],[レア度倍率]]</f>
        <v>1.4020132656613853</v>
      </c>
      <c r="V43" s="9">
        <f>テーブル1[[#This Row],[基礎Shine]]/SUM(テーブル1[[#This Row],[基礎Shine]:[基礎Dark]])*50*テーブル1[[#This Row],[効率]]</f>
        <v>0</v>
      </c>
      <c r="W43" s="9">
        <f>テーブル1[[#This Row],[基礎Fire]]/SUM(テーブル1[[#This Row],[基礎Shine]:[基礎Dark]])*50*テーブル1[[#This Row],[効率]]</f>
        <v>0</v>
      </c>
      <c r="X43" s="9">
        <f>テーブル1[[#This Row],[基礎Wind]]/SUM(テーブル1[[#This Row],[基礎Shine]:[基礎Dark]])*50*テーブル1[[#This Row],[効率]]</f>
        <v>4.1235684284158385</v>
      </c>
      <c r="Y43" s="9">
        <f>テーブル1[[#This Row],[基礎Gaia]]/SUM(テーブル1[[#This Row],[基礎Shine]:[基礎Dark]])*50*テーブル1[[#This Row],[効率]]</f>
        <v>0</v>
      </c>
      <c r="Z43" s="9">
        <f>テーブル1[[#This Row],[基礎Aqua]]/SUM(テーブル1[[#This Row],[基礎Shine]:[基礎Dark]])*50*テーブル1[[#This Row],[効率]]</f>
        <v>65.977094854653416</v>
      </c>
      <c r="AA43" s="9">
        <f>テーブル1[[#This Row],[基礎Dark]]/SUM(テーブル1[[#This Row],[基礎Shine]:[基礎Dark]])*50*テーブル1[[#This Row],[効率]]</f>
        <v>0</v>
      </c>
      <c r="AB43" s="3"/>
      <c r="AC43" s="3"/>
      <c r="AD43" s="3">
        <v>8</v>
      </c>
      <c r="AE43" s="3"/>
      <c r="AF43" s="3"/>
      <c r="AG43" s="3">
        <v>2</v>
      </c>
      <c r="AH43" s="3"/>
      <c r="AI43" s="3"/>
      <c r="AJ43" s="3"/>
      <c r="AK43" s="3"/>
      <c r="AL43" s="3"/>
      <c r="AM43" s="3"/>
      <c r="AN43" s="3">
        <v>1</v>
      </c>
      <c r="AO43" s="3"/>
      <c r="AP43" s="3">
        <v>2</v>
      </c>
      <c r="AQ43" s="3"/>
      <c r="AR43" s="3">
        <v>5</v>
      </c>
      <c r="AS43" s="3">
        <v>2</v>
      </c>
      <c r="AT43" s="3"/>
      <c r="AU43" s="3"/>
      <c r="AV43" s="3"/>
      <c r="AW43" s="3"/>
      <c r="AX43" s="3">
        <v>4</v>
      </c>
      <c r="AY43" s="11">
        <f>SUM(テーブル1[[#This Row],[攻撃]:[感覚]])</f>
        <v>24</v>
      </c>
      <c r="AZ43" s="11" t="str">
        <f>LOWER(LEFT(テーブル1[[#This Row],[Type]],1))&amp;MID(SUBSTITUTE(PROPER(テーブル1[[#This Row],[Type]]),"_",""),2,LEN(テーブル1[[#This Row],[Type]]))</f>
        <v>carrot</v>
      </c>
      <c r="BA43" s="11" t="str" cm="1">
        <f t="array" ref="BA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CARROT(41, { MIRAGE }, 3, 38, 1.00, m(0.0, 0.0, 1.0, 0.0, 16.0, 0.0), e(0.0, 0.0, 8.0, 0.0, 0.0, 2.0, 0.0, 0.0, 0.0, 0.0, 0.0, 0.0, 1.0, 0.0, 2.0, 0.0, 5.0, 2.0, 0.0, 0.0, 0.0, 0.0, 4.0), c(0xFF8F00, 0xFFAD66, 0xFF9600, 0x01A900), "Carrotia", "人参精ツァッローチャ"),</v>
      </c>
      <c r="BB43" s="11">
        <f>テーブル1[[#This Row],[Gaia]]*(テーブル1[[#This Row],[Aqua]]+テーブル1[[#This Row],[収穫]])*テーブル1[[#This Row],[効率]]/テーブル1[[#This Row],[コスト]]</f>
        <v>0</v>
      </c>
    </row>
    <row r="44" spans="1:54" x14ac:dyDescent="0.15">
      <c r="A44" s="4">
        <v>42</v>
      </c>
      <c r="B44" s="4"/>
      <c r="C44" s="4" t="s">
        <v>989</v>
      </c>
      <c r="D44" s="6" t="s">
        <v>237</v>
      </c>
      <c r="E44" s="19" t="s">
        <v>299</v>
      </c>
      <c r="F44" s="6" t="s">
        <v>516</v>
      </c>
      <c r="G44" s="6" t="s">
        <v>245</v>
      </c>
      <c r="H44" s="6" t="s">
        <v>752</v>
      </c>
      <c r="I44" s="10" t="s">
        <v>255</v>
      </c>
      <c r="J44" s="3">
        <v>2</v>
      </c>
      <c r="K44" s="8">
        <v>41</v>
      </c>
      <c r="L44" s="7"/>
      <c r="M44" s="7">
        <v>7</v>
      </c>
      <c r="N44" s="7"/>
      <c r="O44" s="7"/>
      <c r="P44" s="17">
        <v>10</v>
      </c>
      <c r="Q44" s="7">
        <v>2</v>
      </c>
      <c r="R44" s="14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9">
        <f>テーブル1[[#This Row],[基礎Shine]]/SUM(テーブル1[[#This Row],[基礎Shine]:[基礎Dark]])*50*テーブル1[[#This Row],[効率]]</f>
        <v>0</v>
      </c>
      <c r="W44" s="9">
        <f>テーブル1[[#This Row],[基礎Fire]]/SUM(テーブル1[[#This Row],[基礎Shine]:[基礎Dark]])*50*テーブル1[[#This Row],[効率]]</f>
        <v>19.336886277267023</v>
      </c>
      <c r="X44" s="9">
        <f>テーブル1[[#This Row],[基礎Wind]]/SUM(テーブル1[[#This Row],[基礎Shine]:[基礎Dark]])*50*テーブル1[[#This Row],[効率]]</f>
        <v>0</v>
      </c>
      <c r="Y44" s="9">
        <f>テーブル1[[#This Row],[基礎Gaia]]/SUM(テーブル1[[#This Row],[基礎Shine]:[基礎Dark]])*50*テーブル1[[#This Row],[効率]]</f>
        <v>0</v>
      </c>
      <c r="Z44" s="9">
        <f>テーブル1[[#This Row],[基礎Aqua]]/SUM(テーブル1[[#This Row],[基礎Shine]:[基礎Dark]])*50*テーブル1[[#This Row],[効率]]</f>
        <v>27.624123253238608</v>
      </c>
      <c r="AA44" s="9">
        <f>テーブル1[[#This Row],[基礎Dark]]/SUM(テーブル1[[#This Row],[基礎Shine]:[基礎Dark]])*50*テーブル1[[#This Row],[効率]]</f>
        <v>5.5248246506477212</v>
      </c>
      <c r="AB44" s="3">
        <v>9</v>
      </c>
      <c r="AC44" s="3"/>
      <c r="AD44" s="3">
        <v>9</v>
      </c>
      <c r="AE44" s="3"/>
      <c r="AF44" s="3"/>
      <c r="AG44" s="3">
        <v>4</v>
      </c>
      <c r="AH44" s="3"/>
      <c r="AI44" s="3"/>
      <c r="AJ44" s="3"/>
      <c r="AK44" s="3"/>
      <c r="AL44" s="3">
        <v>1</v>
      </c>
      <c r="AM44" s="3">
        <v>2</v>
      </c>
      <c r="AN44" s="3">
        <v>3</v>
      </c>
      <c r="AO44" s="3">
        <v>7</v>
      </c>
      <c r="AP44" s="3">
        <v>8</v>
      </c>
      <c r="AQ44" s="3"/>
      <c r="AR44" s="3">
        <v>1</v>
      </c>
      <c r="AS44" s="3">
        <v>4</v>
      </c>
      <c r="AT44" s="3"/>
      <c r="AU44" s="3"/>
      <c r="AV44" s="3"/>
      <c r="AW44" s="3">
        <v>1</v>
      </c>
      <c r="AX44" s="3">
        <v>2</v>
      </c>
      <c r="AY44" s="11">
        <f>SUM(テーブル1[[#This Row],[攻撃]:[感覚]])</f>
        <v>51</v>
      </c>
      <c r="AZ44" s="11" t="str">
        <f>LOWER(LEFT(テーブル1[[#This Row],[Type]],1))&amp;MID(SUBSTITUTE(PROPER(テーブル1[[#This Row],[Type]]),"_",""),2,LEN(テーブル1[[#This Row],[Type]]))</f>
        <v>cactus</v>
      </c>
      <c r="BA44" s="11" t="str" cm="1">
        <f t="array" ref="BA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CACTUS(42, { MIRAGE }, 2, 41, 1.00, m(0.0, 7.0, 0.0, 0.0, 10.0, 2.0), e(9.0, 0.0, 9.0, 0.0, 0.0, 4.0, 0.0, 0.0, 0.0, 0.0, 1.0, 2.0, 3.0, 7.0, 8.0, 0.0, 1.0, 4.0, 0.0, 0.0, 0.0, 1.0, 2.0), c(0x008200, 0xB0FFAC, 0x00E100, 0x010000), "Cactusia", "仙人掌精ツァツトゥーシャ"),</v>
      </c>
      <c r="BB44" s="11">
        <f>テーブル1[[#This Row],[Gaia]]*(テーブル1[[#This Row],[Aqua]]+テーブル1[[#This Row],[収穫]])*テーブル1[[#This Row],[効率]]/テーブル1[[#This Row],[コスト]]</f>
        <v>0</v>
      </c>
    </row>
    <row r="45" spans="1:54" x14ac:dyDescent="0.15">
      <c r="A45" s="4">
        <v>43</v>
      </c>
      <c r="B45" s="4"/>
      <c r="C45" s="4" t="s">
        <v>992</v>
      </c>
      <c r="D45" s="6" t="s">
        <v>230</v>
      </c>
      <c r="E45" s="19" t="s">
        <v>300</v>
      </c>
      <c r="F45" s="6" t="s">
        <v>239</v>
      </c>
      <c r="G45" s="6" t="s">
        <v>248</v>
      </c>
      <c r="H45" s="6" t="s">
        <v>752</v>
      </c>
      <c r="I45" s="10" t="s">
        <v>260</v>
      </c>
      <c r="J45" s="3">
        <v>2</v>
      </c>
      <c r="K45" s="8">
        <v>83</v>
      </c>
      <c r="L45" s="7"/>
      <c r="M45" s="7">
        <v>7</v>
      </c>
      <c r="N45" s="7"/>
      <c r="O45" s="17">
        <v>13</v>
      </c>
      <c r="P45" s="7">
        <v>2</v>
      </c>
      <c r="Q45" s="7">
        <v>5</v>
      </c>
      <c r="R45" s="14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0.8613165063673226</v>
      </c>
      <c r="U45" s="5">
        <f>テーブル1[[#This Row],[特殊倍率]]*テーブル1[[#This Row],[分散度倍率]]*テーブル1[[#This Row],[レア度倍率]]</f>
        <v>1.0242837176413064</v>
      </c>
      <c r="V45" s="9">
        <f>テーブル1[[#This Row],[基礎Shine]]/SUM(テーブル1[[#This Row],[基礎Shine]:[基礎Dark]])*50*テーブル1[[#This Row],[効率]]</f>
        <v>0</v>
      </c>
      <c r="W45" s="9">
        <f>テーブル1[[#This Row],[基礎Fire]]/SUM(テーブル1[[#This Row],[基礎Shine]:[基礎Dark]])*50*テーブル1[[#This Row],[効率]]</f>
        <v>13.277751895350267</v>
      </c>
      <c r="X45" s="9">
        <f>テーブル1[[#This Row],[基礎Wind]]/SUM(テーブル1[[#This Row],[基礎Shine]:[基礎Dark]])*50*テーブル1[[#This Row],[効率]]</f>
        <v>0</v>
      </c>
      <c r="Y45" s="9">
        <f>テーブル1[[#This Row],[基礎Gaia]]/SUM(テーブル1[[#This Row],[基礎Shine]:[基礎Dark]])*50*テーブル1[[#This Row],[効率]]</f>
        <v>24.658682091364781</v>
      </c>
      <c r="Z45" s="9">
        <f>テーブル1[[#This Row],[基礎Aqua]]/SUM(テーブル1[[#This Row],[基礎Shine]:[基礎Dark]])*50*テーブル1[[#This Row],[効率]]</f>
        <v>3.793643398671505</v>
      </c>
      <c r="AA45" s="9">
        <f>テーブル1[[#This Row],[基礎Dark]]/SUM(テーブル1[[#This Row],[基礎Shine]:[基礎Dark]])*50*テーブル1[[#This Row],[効率]]</f>
        <v>9.484108496678763</v>
      </c>
      <c r="AB45" s="3">
        <v>12</v>
      </c>
      <c r="AC45" s="3">
        <v>2</v>
      </c>
      <c r="AD45" s="3">
        <v>10</v>
      </c>
      <c r="AE45" s="3"/>
      <c r="AF45" s="3"/>
      <c r="AG45" s="3"/>
      <c r="AH45" s="3"/>
      <c r="AI45" s="3"/>
      <c r="AJ45" s="3"/>
      <c r="AK45" s="3"/>
      <c r="AL45" s="3">
        <v>3</v>
      </c>
      <c r="AM45" s="3">
        <v>6</v>
      </c>
      <c r="AN45" s="3"/>
      <c r="AO45" s="3">
        <v>10</v>
      </c>
      <c r="AP45" s="3"/>
      <c r="AQ45" s="3">
        <v>2</v>
      </c>
      <c r="AR45" s="3"/>
      <c r="AS45" s="3">
        <v>2</v>
      </c>
      <c r="AT45" s="3"/>
      <c r="AU45" s="3"/>
      <c r="AV45" s="3"/>
      <c r="AW45" s="3"/>
      <c r="AX45" s="3"/>
      <c r="AY45" s="11">
        <f>SUM(テーブル1[[#This Row],[攻撃]:[感覚]])</f>
        <v>47</v>
      </c>
      <c r="AZ45" s="11" t="str">
        <f>LOWER(LEFT(テーブル1[[#This Row],[Type]],1))&amp;MID(SUBSTITUTE(PROPER(テーブル1[[#This Row],[Type]]),"_",""),2,LEN(テーブル1[[#This Row],[Type]]))</f>
        <v>axe</v>
      </c>
      <c r="BA45" s="11" t="str" cm="1">
        <f t="array" ref="BA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AXE(43, { MIRAGE }, 2, 83, 1.00, m(0.0, 7.0, 0.0, 13.0, 2.0, 5.0), e(12.0, 2.0, 10.0, 0.0, 0.0, 0.0, 0.0, 0.0, 0.0, 0.0, 3.0, 6.0, 0.0, 10.0, 0.0, 2.0, 0.0, 2.0, 0.0, 0.0, 0.0, 0.0, 0.0), c(0xFFFFFF, 0xCD9A6A, 0x529B3A, 0xC9D0C6), "Axia", "斧精アーシャ"),</v>
      </c>
      <c r="BB45" s="11">
        <f>テーブル1[[#This Row],[Gaia]]*(テーブル1[[#This Row],[Aqua]]+テーブル1[[#This Row],[収穫]])*テーブル1[[#This Row],[効率]]/テーブル1[[#This Row],[コスト]]</f>
        <v>4.1975031665049167</v>
      </c>
    </row>
    <row r="46" spans="1:54" x14ac:dyDescent="0.15">
      <c r="A46" s="4">
        <v>44</v>
      </c>
      <c r="B46" s="4"/>
      <c r="C46" s="4" t="s">
        <v>992</v>
      </c>
      <c r="D46" s="6" t="s">
        <v>231</v>
      </c>
      <c r="E46" s="19" t="s">
        <v>301</v>
      </c>
      <c r="F46" s="6" t="s">
        <v>240</v>
      </c>
      <c r="G46" s="6" t="s">
        <v>249</v>
      </c>
      <c r="H46" s="6" t="s">
        <v>752</v>
      </c>
      <c r="I46" s="10" t="s">
        <v>256</v>
      </c>
      <c r="J46" s="3">
        <v>1</v>
      </c>
      <c r="K46" s="8">
        <v>31</v>
      </c>
      <c r="L46" s="7"/>
      <c r="M46" s="7"/>
      <c r="N46" s="7"/>
      <c r="O46" s="17">
        <v>10</v>
      </c>
      <c r="P46" s="7"/>
      <c r="Q46" s="7">
        <v>7</v>
      </c>
      <c r="R46" s="14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9">
        <f>テーブル1[[#This Row],[基礎Shine]]/SUM(テーブル1[[#This Row],[基礎Shine]:[基礎Dark]])*50*テーブル1[[#This Row],[効率]]</f>
        <v>0</v>
      </c>
      <c r="W46" s="9">
        <f>テーブル1[[#This Row],[基礎Fire]]/SUM(テーブル1[[#This Row],[基礎Shine]:[基礎Dark]])*50*テーブル1[[#This Row],[効率]]</f>
        <v>0</v>
      </c>
      <c r="X46" s="9">
        <f>テーブル1[[#This Row],[基礎Wind]]/SUM(テーブル1[[#This Row],[基礎Shine]:[基礎Dark]])*50*テーブル1[[#This Row],[効率]]</f>
        <v>0</v>
      </c>
      <c r="Y46" s="9">
        <f>テーブル1[[#This Row],[基礎Gaia]]/SUM(テーブル1[[#This Row],[基礎Shine]:[基礎Dark]])*50*テーブル1[[#This Row],[効率]]</f>
        <v>26.69173986226944</v>
      </c>
      <c r="Z46" s="9">
        <f>テーブル1[[#This Row],[基礎Aqua]]/SUM(テーブル1[[#This Row],[基礎Shine]:[基礎Dark]])*50*テーブル1[[#This Row],[効率]]</f>
        <v>0</v>
      </c>
      <c r="AA46" s="9">
        <f>テーブル1[[#This Row],[基礎Dark]]/SUM(テーブル1[[#This Row],[基礎Shine]:[基礎Dark]])*50*テーブル1[[#This Row],[効率]]</f>
        <v>18.684217903588603</v>
      </c>
      <c r="AB46" s="3"/>
      <c r="AC46" s="3">
        <v>1</v>
      </c>
      <c r="AD46" s="3"/>
      <c r="AE46" s="3"/>
      <c r="AF46" s="3"/>
      <c r="AG46" s="3"/>
      <c r="AH46" s="3"/>
      <c r="AI46" s="3"/>
      <c r="AJ46" s="3">
        <v>15</v>
      </c>
      <c r="AK46" s="3"/>
      <c r="AL46" s="3">
        <v>1</v>
      </c>
      <c r="AM46" s="3"/>
      <c r="AN46" s="3"/>
      <c r="AO46" s="3"/>
      <c r="AP46" s="3"/>
      <c r="AQ46" s="3">
        <v>2</v>
      </c>
      <c r="AR46" s="3"/>
      <c r="AS46" s="3">
        <v>2</v>
      </c>
      <c r="AT46" s="3"/>
      <c r="AU46" s="3"/>
      <c r="AV46" s="3"/>
      <c r="AW46" s="3"/>
      <c r="AX46" s="3"/>
      <c r="AY46" s="11">
        <f>SUM(テーブル1[[#This Row],[攻撃]:[感覚]])</f>
        <v>21</v>
      </c>
      <c r="AZ46" s="11" t="str">
        <f>LOWER(LEFT(テーブル1[[#This Row],[Type]],1))&amp;MID(SUBSTITUTE(PROPER(テーブル1[[#This Row],[Type]]),"_",""),2,LEN(テーブル1[[#This Row],[Type]]))</f>
        <v>chest</v>
      </c>
      <c r="BA46" s="11" t="str" cm="1">
        <f t="array" ref="BA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CHEST(44, { MIRAGE }, 1, 31, 1.00, m(0.0, 0.0, 0.0, 10.0, 0.0, 7.0), e(0.0, 1.0, 0.0, 0.0, 0.0, 0.0, 0.0, 0.0, 15.0, 0.0, 1.0, 0.0, 0.0, 0.0, 0.0, 2.0, 0.0, 2.0, 0.0, 0.0, 0.0, 0.0, 0.0), c(0xFFFFFF, 0xFFA431, 0xFFA900, 0xFFC2A5), "Chestia", "箱精ケスチャ"),</v>
      </c>
      <c r="BB46" s="11">
        <f>テーブル1[[#This Row],[Gaia]]*(テーブル1[[#This Row],[Aqua]]+テーブル1[[#This Row],[収穫]])*テーブル1[[#This Row],[効率]]/テーブル1[[#This Row],[コスト]]</f>
        <v>0</v>
      </c>
    </row>
    <row r="47" spans="1:54" x14ac:dyDescent="0.15">
      <c r="A47" s="4">
        <v>45</v>
      </c>
      <c r="B47" s="4"/>
      <c r="C47" s="4" t="s">
        <v>992</v>
      </c>
      <c r="D47" s="6" t="s">
        <v>694</v>
      </c>
      <c r="E47" s="19" t="s">
        <v>302</v>
      </c>
      <c r="F47" s="6" t="s">
        <v>517</v>
      </c>
      <c r="G47" s="6" t="s">
        <v>695</v>
      </c>
      <c r="H47" s="6" t="s">
        <v>752</v>
      </c>
      <c r="I47" s="10" t="s">
        <v>257</v>
      </c>
      <c r="J47" s="3">
        <v>2</v>
      </c>
      <c r="K47" s="8">
        <v>40</v>
      </c>
      <c r="L47" s="7"/>
      <c r="M47" s="7">
        <v>6</v>
      </c>
      <c r="N47" s="7"/>
      <c r="O47" s="17">
        <v>15</v>
      </c>
      <c r="P47" s="7"/>
      <c r="Q47" s="7"/>
      <c r="R47" s="14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47" s="5">
        <f>テーブル1[[#This Row],[特殊倍率]]*テーブル1[[#This Row],[分散度倍率]]*テーブル1[[#This Row],[レア度倍率]]</f>
        <v>1.1250584846888094</v>
      </c>
      <c r="V47" s="9">
        <f>テーブル1[[#This Row],[基礎Shine]]/SUM(テーブル1[[#This Row],[基礎Shine]:[基礎Dark]])*50*テーブル1[[#This Row],[効率]]</f>
        <v>0</v>
      </c>
      <c r="W47" s="9">
        <f>テーブル1[[#This Row],[基礎Fire]]/SUM(テーブル1[[#This Row],[基礎Shine]:[基礎Dark]])*50*テーブル1[[#This Row],[効率]]</f>
        <v>16.072264066982992</v>
      </c>
      <c r="X47" s="9">
        <f>テーブル1[[#This Row],[基礎Wind]]/SUM(テーブル1[[#This Row],[基礎Shine]:[基礎Dark]])*50*テーブル1[[#This Row],[効率]]</f>
        <v>0</v>
      </c>
      <c r="Y47" s="9">
        <f>テーブル1[[#This Row],[基礎Gaia]]/SUM(テーブル1[[#This Row],[基礎Shine]:[基礎Dark]])*50*テーブル1[[#This Row],[効率]]</f>
        <v>40.180660167457482</v>
      </c>
      <c r="Z47" s="9">
        <f>テーブル1[[#This Row],[基礎Aqua]]/SUM(テーブル1[[#This Row],[基礎Shine]:[基礎Dark]])*50*テーブル1[[#This Row],[効率]]</f>
        <v>0</v>
      </c>
      <c r="AA47" s="9">
        <f>テーブル1[[#This Row],[基礎Dark]]/SUM(テーブル1[[#This Row],[基礎Shine]:[基礎Dark]])*50*テーブル1[[#This Row],[効率]]</f>
        <v>0</v>
      </c>
      <c r="AB47" s="3"/>
      <c r="AC47" s="3">
        <v>12</v>
      </c>
      <c r="AD47" s="3"/>
      <c r="AE47" s="3"/>
      <c r="AF47" s="3"/>
      <c r="AG47" s="3"/>
      <c r="AH47" s="3"/>
      <c r="AI47" s="3">
        <v>1</v>
      </c>
      <c r="AJ47" s="3"/>
      <c r="AK47" s="3"/>
      <c r="AL47" s="3"/>
      <c r="AM47" s="3">
        <v>2</v>
      </c>
      <c r="AN47" s="3"/>
      <c r="AO47" s="3"/>
      <c r="AP47" s="3"/>
      <c r="AQ47" s="3">
        <v>6</v>
      </c>
      <c r="AR47" s="3"/>
      <c r="AS47" s="3"/>
      <c r="AT47" s="3"/>
      <c r="AU47" s="3"/>
      <c r="AV47" s="3"/>
      <c r="AW47" s="3"/>
      <c r="AX47" s="3"/>
      <c r="AY47" s="11">
        <f>SUM(テーブル1[[#This Row],[攻撃]:[感覚]])</f>
        <v>21</v>
      </c>
      <c r="AZ47" s="11" t="str">
        <f>LOWER(LEFT(テーブル1[[#This Row],[Type]],1))&amp;MID(SUBSTITUTE(PROPER(テーブル1[[#This Row],[Type]]),"_",""),2,LEN(テーブル1[[#This Row],[Type]]))</f>
        <v>craftingTable</v>
      </c>
      <c r="BA47" s="11" t="str" cm="1">
        <f t="array" ref="BA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CRAFTING_TABLE(45, { MIRAGE }, 2, 40, 1.00, m(0.0, 6.0, 0.0, 15.0, 0.0, 0.0), e(0.0, 12.0, 0.0, 0.0, 0.0, 0.0, 0.0, 1.0, 0.0, 0.0, 0.0, 2.0, 0.0, 0.0, 0.0, 6.0, 0.0, 0.0, 0.0, 0.0, 0.0, 0.0, 0.0), c(0xFFFFFF, 0xFFBB9A, 0xFFC980, 0x000000), "Craftinge Tablia", "作業台精ツラフティンゲターブリャ"),</v>
      </c>
      <c r="BB47" s="11">
        <f>テーブル1[[#This Row],[Gaia]]*(テーブル1[[#This Row],[Aqua]]+テーブル1[[#This Row],[収穫]])*テーブル1[[#This Row],[効率]]/テーブル1[[#This Row],[コスト]]</f>
        <v>0</v>
      </c>
    </row>
    <row r="48" spans="1:54" x14ac:dyDescent="0.15">
      <c r="A48" s="4">
        <v>46</v>
      </c>
      <c r="B48" s="4"/>
      <c r="C48" s="4" t="s">
        <v>992</v>
      </c>
      <c r="D48" s="6" t="s">
        <v>232</v>
      </c>
      <c r="E48" s="19" t="s">
        <v>303</v>
      </c>
      <c r="F48" s="6" t="s">
        <v>241</v>
      </c>
      <c r="G48" s="6" t="s">
        <v>250</v>
      </c>
      <c r="H48" s="6" t="s">
        <v>752</v>
      </c>
      <c r="I48" s="10" t="s">
        <v>258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17">
        <v>10</v>
      </c>
      <c r="P48" s="7">
        <v>3</v>
      </c>
      <c r="Q48" s="7"/>
      <c r="R48" s="14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9">
        <f>テーブル1[[#This Row],[基礎Shine]]/SUM(テーブル1[[#This Row],[基礎Shine]:[基礎Dark]])*50*テーブル1[[#This Row],[効率]]</f>
        <v>1.8386100998465162</v>
      </c>
      <c r="W48" s="9">
        <f>テーブル1[[#This Row],[基礎Fire]]/SUM(テーブル1[[#This Row],[基礎Shine]:[基礎Dark]])*50*テーブル1[[#This Row],[効率]]</f>
        <v>3.6772201996930325</v>
      </c>
      <c r="X48" s="9">
        <f>テーブル1[[#This Row],[基礎Wind]]/SUM(テーブル1[[#This Row],[基礎Shine]:[基礎Dark]])*50*テーブル1[[#This Row],[効率]]</f>
        <v>33.094981797237295</v>
      </c>
      <c r="Y48" s="9">
        <f>テーブル1[[#This Row],[基礎Gaia]]/SUM(テーブル1[[#This Row],[基礎Shine]:[基礎Dark]])*50*テーブル1[[#This Row],[効率]]</f>
        <v>18.386100998465164</v>
      </c>
      <c r="Z48" s="9">
        <f>テーブル1[[#This Row],[基礎Aqua]]/SUM(テーブル1[[#This Row],[基礎Shine]:[基礎Dark]])*50*テーブル1[[#This Row],[効率]]</f>
        <v>5.5158302995395498</v>
      </c>
      <c r="AA48" s="9">
        <f>テーブル1[[#This Row],[基礎Dark]]/SUM(テーブル1[[#This Row],[基礎Shine]:[基礎Dark]])*50*テーブル1[[#This Row],[効率]]</f>
        <v>0</v>
      </c>
      <c r="AB48" s="3">
        <v>3</v>
      </c>
      <c r="AC48" s="3">
        <v>2</v>
      </c>
      <c r="AD48" s="3">
        <v>1</v>
      </c>
      <c r="AE48" s="3">
        <v>1</v>
      </c>
      <c r="AF48" s="3">
        <v>1</v>
      </c>
      <c r="AG48" s="3">
        <v>6</v>
      </c>
      <c r="AH48" s="3"/>
      <c r="AI48" s="3"/>
      <c r="AJ48" s="3">
        <v>2</v>
      </c>
      <c r="AK48" s="3"/>
      <c r="AL48" s="3">
        <v>1</v>
      </c>
      <c r="AM48" s="3"/>
      <c r="AN48" s="3">
        <v>10</v>
      </c>
      <c r="AO48" s="3"/>
      <c r="AP48" s="3">
        <v>8</v>
      </c>
      <c r="AQ48" s="3">
        <v>8</v>
      </c>
      <c r="AR48" s="3">
        <v>1</v>
      </c>
      <c r="AS48" s="3"/>
      <c r="AT48" s="3"/>
      <c r="AU48" s="3"/>
      <c r="AV48" s="3"/>
      <c r="AW48" s="3"/>
      <c r="AX48" s="3">
        <v>2</v>
      </c>
      <c r="AY48" s="11">
        <f>SUM(テーブル1[[#This Row],[攻撃]:[感覚]])</f>
        <v>46</v>
      </c>
      <c r="AZ48" s="11" t="str">
        <f>LOWER(LEFT(テーブル1[[#This Row],[Type]],1))&amp;MID(SUBSTITUTE(PROPER(テーブル1[[#This Row],[Type]]),"_",""),2,LEN(テーブル1[[#This Row],[Type]]))</f>
        <v>potion</v>
      </c>
      <c r="BA48" s="11" t="str" cm="1">
        <f t="array" ref="BA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POTION(46, { MIRAGE }, 3, 29, 1.00, m(1.0, 2.0, 18.0, 10.0, 3.0, 0.0), e(3.0, 2.0, 1.0, 1.0, 1.0, 6.0, 0.0, 0.0, 2.0, 0.0, 1.0, 0.0, 10.0, 0.0, 8.0, 8.0, 1.0, 0.0, 0.0, 0.0, 0.0, 0.0, 2.0), c(0xFFFFFF, 0x52CAFF, 0x00AEFF, 0xFFFFFF), "Potionia", "薬精ポティオーニャ"),</v>
      </c>
      <c r="BB48" s="11">
        <f>テーブル1[[#This Row],[Gaia]]*(テーブル1[[#This Row],[Aqua]]+テーブル1[[#This Row],[収穫]])*テーブル1[[#This Row],[効率]]/テーブル1[[#This Row],[コスト]]</f>
        <v>5.1648767526244246</v>
      </c>
    </row>
    <row r="49" spans="1:54" x14ac:dyDescent="0.15">
      <c r="A49" s="4">
        <v>47</v>
      </c>
      <c r="B49" s="4"/>
      <c r="C49" s="4" t="s">
        <v>992</v>
      </c>
      <c r="D49" s="6" t="s">
        <v>234</v>
      </c>
      <c r="E49" s="19" t="s">
        <v>304</v>
      </c>
      <c r="F49" s="6" t="s">
        <v>243</v>
      </c>
      <c r="G49" s="6" t="s">
        <v>252</v>
      </c>
      <c r="H49" s="6" t="s">
        <v>752</v>
      </c>
      <c r="I49" s="10" t="s">
        <v>259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17">
        <v>10</v>
      </c>
      <c r="P49" s="7"/>
      <c r="Q49" s="7">
        <v>3</v>
      </c>
      <c r="R49" s="14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9">
        <f>テーブル1[[#This Row],[基礎Shine]]/SUM(テーブル1[[#This Row],[基礎Shine]:[基礎Dark]])*50*テーブル1[[#This Row],[効率]]</f>
        <v>0.22750239375530951</v>
      </c>
      <c r="W49" s="9">
        <f>テーブル1[[#This Row],[基礎Fire]]/SUM(テーブル1[[#This Row],[基礎Shine]:[基礎Dark]])*50*テーブル1[[#This Row],[効率]]</f>
        <v>18.200191500424761</v>
      </c>
      <c r="X49" s="9">
        <f>テーブル1[[#This Row],[基礎Wind]]/SUM(テーブル1[[#This Row],[基礎Shine]:[基礎Dark]])*50*テーブル1[[#This Row],[効率]]</f>
        <v>2.2750239375530952</v>
      </c>
      <c r="Y49" s="9">
        <f>テーブル1[[#This Row],[基礎Gaia]]/SUM(テーブル1[[#This Row],[基礎Shine]:[基礎Dark]])*50*テーブル1[[#This Row],[効率]]</f>
        <v>22.750239375530953</v>
      </c>
      <c r="Z49" s="9">
        <f>テーブル1[[#This Row],[基礎Aqua]]/SUM(テーブル1[[#This Row],[基礎Shine]:[基礎Dark]])*50*テーブル1[[#This Row],[効率]]</f>
        <v>0</v>
      </c>
      <c r="AA49" s="9">
        <f>テーブル1[[#This Row],[基礎Dark]]/SUM(テーブル1[[#This Row],[基礎Shine]:[基礎Dark]])*50*テーブル1[[#This Row],[効率]]</f>
        <v>6.825071812659286</v>
      </c>
      <c r="AB49" s="3">
        <v>13</v>
      </c>
      <c r="AC49" s="3">
        <v>1</v>
      </c>
      <c r="AD49" s="3">
        <v>4</v>
      </c>
      <c r="AE49" s="3"/>
      <c r="AF49" s="3"/>
      <c r="AG49" s="3"/>
      <c r="AH49" s="3"/>
      <c r="AI49" s="3"/>
      <c r="AJ49" s="3"/>
      <c r="AK49" s="3"/>
      <c r="AL49" s="3">
        <v>4</v>
      </c>
      <c r="AM49" s="3">
        <v>4</v>
      </c>
      <c r="AN49" s="3"/>
      <c r="AO49" s="3">
        <v>12</v>
      </c>
      <c r="AP49" s="3"/>
      <c r="AQ49" s="3">
        <v>2</v>
      </c>
      <c r="AR49" s="3"/>
      <c r="AS49" s="3">
        <v>4</v>
      </c>
      <c r="AT49" s="3"/>
      <c r="AU49" s="3"/>
      <c r="AV49" s="3"/>
      <c r="AW49" s="3"/>
      <c r="AX49" s="3"/>
      <c r="AY49" s="11">
        <f>SUM(テーブル1[[#This Row],[攻撃]:[感覚]])</f>
        <v>44</v>
      </c>
      <c r="AZ49" s="11" t="str">
        <f>LOWER(LEFT(テーブル1[[#This Row],[Type]],1))&amp;MID(SUBSTITUTE(PROPER(テーブル1[[#This Row],[Type]]),"_",""),2,LEN(テーブル1[[#This Row],[Type]]))</f>
        <v>sword</v>
      </c>
      <c r="BA49" s="11" t="str" cm="1">
        <f t="array" ref="BA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SWORD(47, { MIRAGE }, 2, 62, 1.00, m(0.1, 8.0, 1.0, 10.0, 0.0, 3.0), e(13.0, 1.0, 4.0, 0.0, 0.0, 0.0, 0.0, 0.0, 0.0, 0.0, 4.0, 4.0, 0.0, 12.0, 0.0, 2.0, 0.0, 4.0, 0.0, 0.0, 0.0, 0.0, 0.0), c(0xFFFFFF, 0xFFC48E, 0xFF0300, 0xFFFFFF), "Swordia", "剣精スウォルジャ"),</v>
      </c>
      <c r="BB49" s="11">
        <f>テーブル1[[#This Row],[Gaia]]*(テーブル1[[#This Row],[Aqua]]+テーブル1[[#This Row],[収穫]])*テーブル1[[#This Row],[効率]]/テーブル1[[#This Row],[コスト]]</f>
        <v>1.4759189619782573</v>
      </c>
    </row>
    <row r="50" spans="1:54" x14ac:dyDescent="0.15">
      <c r="A50" s="4">
        <v>48</v>
      </c>
      <c r="B50" s="4"/>
      <c r="C50" s="4" t="s">
        <v>993</v>
      </c>
      <c r="D50" s="6" t="s">
        <v>235</v>
      </c>
      <c r="E50" s="19" t="s">
        <v>369</v>
      </c>
      <c r="F50" s="6" t="s">
        <v>596</v>
      </c>
      <c r="G50" s="6" t="s">
        <v>247</v>
      </c>
      <c r="H50" s="6" t="s">
        <v>752</v>
      </c>
      <c r="I50" s="10" t="s">
        <v>261</v>
      </c>
      <c r="J50" s="3">
        <v>2</v>
      </c>
      <c r="K50" s="8">
        <v>86</v>
      </c>
      <c r="L50" s="7"/>
      <c r="M50" s="17">
        <v>10</v>
      </c>
      <c r="N50" s="7"/>
      <c r="O50" s="7">
        <v>3</v>
      </c>
      <c r="P50" s="7"/>
      <c r="Q50" s="7"/>
      <c r="R50" s="14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9">
        <f>テーブル1[[#This Row],[基礎Shine]]/SUM(テーブル1[[#This Row],[基礎Shine]:[基礎Dark]])*50*テーブル1[[#This Row],[効率]]</f>
        <v>0</v>
      </c>
      <c r="W50" s="9">
        <f>テーブル1[[#This Row],[基礎Fire]]/SUM(テーブル1[[#This Row],[基礎Shine]:[基礎Dark]])*50*テーブル1[[#This Row],[効率]]</f>
        <v>43.875527533400913</v>
      </c>
      <c r="X50" s="9">
        <f>テーブル1[[#This Row],[基礎Wind]]/SUM(テーブル1[[#This Row],[基礎Shine]:[基礎Dark]])*50*テーブル1[[#This Row],[効率]]</f>
        <v>0</v>
      </c>
      <c r="Y50" s="9">
        <f>テーブル1[[#This Row],[基礎Gaia]]/SUM(テーブル1[[#This Row],[基礎Shine]:[基礎Dark]])*50*テーブル1[[#This Row],[効率]]</f>
        <v>13.162658260020272</v>
      </c>
      <c r="Z50" s="9">
        <f>テーブル1[[#This Row],[基礎Aqua]]/SUM(テーブル1[[#This Row],[基礎Shine]:[基礎Dark]])*50*テーブル1[[#This Row],[効率]]</f>
        <v>0</v>
      </c>
      <c r="AA50" s="9">
        <f>テーブル1[[#This Row],[基礎Dark]]/SUM(テーブル1[[#This Row],[基礎Shine]:[基礎Dark]])*50*テーブル1[[#This Row],[効率]]</f>
        <v>0</v>
      </c>
      <c r="AB50" s="3"/>
      <c r="AC50" s="3">
        <v>1</v>
      </c>
      <c r="AD50" s="3"/>
      <c r="AE50" s="3"/>
      <c r="AF50" s="3"/>
      <c r="AG50" s="3"/>
      <c r="AH50" s="3"/>
      <c r="AI50" s="3">
        <v>2</v>
      </c>
      <c r="AJ50" s="3">
        <v>10</v>
      </c>
      <c r="AK50" s="3">
        <v>3</v>
      </c>
      <c r="AL50" s="3">
        <v>8</v>
      </c>
      <c r="AM50" s="3"/>
      <c r="AN50" s="3"/>
      <c r="AO50" s="3"/>
      <c r="AP50" s="3"/>
      <c r="AQ50" s="3">
        <v>2</v>
      </c>
      <c r="AR50" s="3">
        <v>3</v>
      </c>
      <c r="AS50" s="3"/>
      <c r="AT50" s="3"/>
      <c r="AU50" s="3"/>
      <c r="AV50" s="3">
        <v>2</v>
      </c>
      <c r="AW50" s="3">
        <v>6</v>
      </c>
      <c r="AX50" s="3">
        <v>7</v>
      </c>
      <c r="AY50" s="11">
        <f>SUM(テーブル1[[#This Row],[攻撃]:[感覚]])</f>
        <v>44</v>
      </c>
      <c r="AZ50" s="11" t="str">
        <f>LOWER(LEFT(テーブル1[[#This Row],[Type]],1))&amp;MID(SUBSTITUTE(PROPER(テーブル1[[#This Row],[Type]]),"_",""),2,LEN(テーブル1[[#This Row],[Type]]))</f>
        <v>dispenser</v>
      </c>
      <c r="BA50" s="11" t="str" cm="1">
        <f t="array" ref="BA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DISPENSER(48, { MIRAGE }, 2, 86, 1.00, m(0.0, 10.0, 0.0, 3.0, 0.0, 0.0), e(0.0, 1.0, 0.0, 0.0, 0.0, 0.0, 0.0, 2.0, 10.0, 3.0, 8.0, 0.0, 0.0, 0.0, 0.0, 2.0, 3.0, 0.0, 0.0, 0.0, 2.0, 6.0, 7.0), c(0xFFFFFF, 0xD7D7D7, 0x727272, 0x95623C), "Dispenseria", "発射機精ディスペンセーリャ"),</v>
      </c>
      <c r="BB50" s="11">
        <f>テーブル1[[#This Row],[Gaia]]*(テーブル1[[#This Row],[Aqua]]+テーブル1[[#This Row],[収穫]])*テーブル1[[#This Row],[効率]]/テーブル1[[#This Row],[コスト]]</f>
        <v>0</v>
      </c>
    </row>
    <row r="51" spans="1:54" x14ac:dyDescent="0.15">
      <c r="A51" s="4">
        <v>49</v>
      </c>
      <c r="B51" s="4"/>
      <c r="C51" s="4" t="s">
        <v>997</v>
      </c>
      <c r="D51" s="6" t="s">
        <v>238</v>
      </c>
      <c r="E51" s="19" t="s">
        <v>305</v>
      </c>
      <c r="F51" s="6" t="s">
        <v>518</v>
      </c>
      <c r="G51" s="6" t="s">
        <v>244</v>
      </c>
      <c r="H51" s="6" t="s">
        <v>752</v>
      </c>
      <c r="I51" s="10" t="s">
        <v>262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17">
        <v>12</v>
      </c>
      <c r="R51" s="14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0.92717212034547725</v>
      </c>
      <c r="U51" s="5">
        <f>テーブル1[[#This Row],[特殊倍率]]*テーブル1[[#This Row],[分散度倍率]]*テーブル1[[#This Row],[レア度倍率]]</f>
        <v>0.92717212034547725</v>
      </c>
      <c r="V51" s="9">
        <f>テーブル1[[#This Row],[基礎Shine]]/SUM(テーブル1[[#This Row],[基礎Shine]:[基礎Dark]])*50*テーブル1[[#This Row],[効率]]</f>
        <v>0</v>
      </c>
      <c r="W51" s="9">
        <f>テーブル1[[#This Row],[基礎Fire]]/SUM(テーブル1[[#This Row],[基礎Shine]:[基礎Dark]])*50*テーブル1[[#This Row],[効率]]</f>
        <v>0</v>
      </c>
      <c r="X51" s="9">
        <f>テーブル1[[#This Row],[基礎Wind]]/SUM(テーブル1[[#This Row],[基礎Shine]:[基礎Dark]])*50*テーブル1[[#This Row],[効率]]</f>
        <v>0</v>
      </c>
      <c r="Y51" s="9">
        <f>テーブル1[[#This Row],[基礎Gaia]]/SUM(テーブル1[[#This Row],[基礎Shine]:[基礎Dark]])*50*テーブル1[[#This Row],[効率]]</f>
        <v>0</v>
      </c>
      <c r="Z51" s="9">
        <f>テーブル1[[#This Row],[基礎Aqua]]/SUM(テーブル1[[#This Row],[基礎Shine]:[基礎Dark]])*50*テーブル1[[#This Row],[効率]]</f>
        <v>29.996745070000735</v>
      </c>
      <c r="AA51" s="9">
        <f>テーブル1[[#This Row],[基礎Dark]]/SUM(テーブル1[[#This Row],[基礎Shine]:[基礎Dark]])*50*テーブル1[[#This Row],[効率]]</f>
        <v>16.361860947273129</v>
      </c>
      <c r="AB51" s="3"/>
      <c r="AC51" s="3"/>
      <c r="AD51" s="3"/>
      <c r="AE51" s="3"/>
      <c r="AF51" s="3"/>
      <c r="AG51" s="3">
        <v>22</v>
      </c>
      <c r="AH51" s="3"/>
      <c r="AI51" s="3"/>
      <c r="AJ51" s="3"/>
      <c r="AK51" s="3"/>
      <c r="AL51" s="3">
        <v>2</v>
      </c>
      <c r="AM51" s="3"/>
      <c r="AN51" s="3">
        <v>3</v>
      </c>
      <c r="AO51" s="3"/>
      <c r="AP51" s="3">
        <v>4</v>
      </c>
      <c r="AQ51" s="3"/>
      <c r="AR51" s="3">
        <v>2</v>
      </c>
      <c r="AS51" s="3"/>
      <c r="AT51" s="3"/>
      <c r="AU51" s="3">
        <v>1</v>
      </c>
      <c r="AV51" s="3"/>
      <c r="AW51" s="3"/>
      <c r="AX51" s="3">
        <v>1</v>
      </c>
      <c r="AY51" s="11">
        <f>SUM(テーブル1[[#This Row],[攻撃]:[感覚]])</f>
        <v>35</v>
      </c>
      <c r="AZ51" s="11" t="str">
        <f>LOWER(LEFT(テーブル1[[#This Row],[Type]],1))&amp;MID(SUBSTITUTE(PROPER(テーブル1[[#This Row],[Type]]),"_",""),2,LEN(テーブル1[[#This Row],[Type]]))</f>
        <v>ocean</v>
      </c>
      <c r="BA51" s="11" t="str" cm="1">
        <f t="array" ref="BA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OCEAN(49, { MIRAGE }, 1, 73, 1.00, m(0.0, 0.0, 0.0, 0.0, 22.0, 12.0), e(0.0, 0.0, 0.0, 0.0, 0.0, 22.0, 0.0, 0.0, 0.0, 0.0, 2.0, 0.0, 3.0, 0.0, 4.0, 0.0, 2.0, 0.0, 0.0, 1.0, 0.0, 0.0, 1.0), c(0x80FF00, 0x86B5FF, 0x1D7EFF, 0x004DA5), "Oceania", "海精オツェアーニャ"),</v>
      </c>
      <c r="BB51" s="11">
        <f>テーブル1[[#This Row],[Gaia]]*(テーブル1[[#This Row],[Aqua]]+テーブル1[[#This Row],[収穫]])*テーブル1[[#This Row],[効率]]/テーブル1[[#This Row],[コスト]]</f>
        <v>0</v>
      </c>
    </row>
    <row r="52" spans="1:54" x14ac:dyDescent="0.15">
      <c r="A52" s="4">
        <v>50</v>
      </c>
      <c r="B52" s="4"/>
      <c r="C52" s="4" t="s">
        <v>984</v>
      </c>
      <c r="D52" s="6" t="s">
        <v>310</v>
      </c>
      <c r="E52" s="19" t="s">
        <v>316</v>
      </c>
      <c r="F52" s="6" t="s">
        <v>325</v>
      </c>
      <c r="G52" s="6" t="s">
        <v>332</v>
      </c>
      <c r="H52" s="6" t="s">
        <v>752</v>
      </c>
      <c r="I52" s="10" t="s">
        <v>342</v>
      </c>
      <c r="J52" s="3">
        <v>2</v>
      </c>
      <c r="K52" s="8">
        <v>29</v>
      </c>
      <c r="L52" s="7"/>
      <c r="M52" s="7"/>
      <c r="N52" s="7"/>
      <c r="O52" s="7"/>
      <c r="P52" s="17">
        <v>11</v>
      </c>
      <c r="Q52" s="7">
        <v>3</v>
      </c>
      <c r="R52" s="14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0.96289777253116404</v>
      </c>
      <c r="U52" s="5">
        <f>テーブル1[[#This Row],[特殊倍率]]*テーブル1[[#This Row],[分散度倍率]]*テーブル1[[#This Row],[レア度倍率]]</f>
        <v>1.145084882114332</v>
      </c>
      <c r="V52" s="9">
        <f>テーブル1[[#This Row],[基礎Shine]]/SUM(テーブル1[[#This Row],[基礎Shine]:[基礎Dark]])*50*テーブル1[[#This Row],[効率]]</f>
        <v>0</v>
      </c>
      <c r="W52" s="9">
        <f>テーブル1[[#This Row],[基礎Fire]]/SUM(テーブル1[[#This Row],[基礎Shine]:[基礎Dark]])*50*テーブル1[[#This Row],[効率]]</f>
        <v>0</v>
      </c>
      <c r="X52" s="9">
        <f>テーブル1[[#This Row],[基礎Wind]]/SUM(テーブル1[[#This Row],[基礎Shine]:[基礎Dark]])*50*テーブル1[[#This Row],[効率]]</f>
        <v>0</v>
      </c>
      <c r="Y52" s="9">
        <f>テーブル1[[#This Row],[基礎Gaia]]/SUM(テーブル1[[#This Row],[基礎Shine]:[基礎Dark]])*50*テーブル1[[#This Row],[効率]]</f>
        <v>0</v>
      </c>
      <c r="Z52" s="9">
        <f>テーブル1[[#This Row],[基礎Aqua]]/SUM(テーブル1[[#This Row],[基礎Shine]:[基礎Dark]])*50*テーブル1[[#This Row],[効率]]</f>
        <v>44.985477511634471</v>
      </c>
      <c r="AA52" s="9">
        <f>テーブル1[[#This Row],[基礎Dark]]/SUM(テーブル1[[#This Row],[基礎Shine]:[基礎Dark]])*50*テーブル1[[#This Row],[効率]]</f>
        <v>12.268766594082129</v>
      </c>
      <c r="AB52" s="3"/>
      <c r="AC52" s="3"/>
      <c r="AD52" s="3"/>
      <c r="AE52" s="3"/>
      <c r="AF52" s="3"/>
      <c r="AG52" s="3">
        <v>4</v>
      </c>
      <c r="AH52" s="3"/>
      <c r="AI52" s="3"/>
      <c r="AJ52" s="3"/>
      <c r="AK52" s="3"/>
      <c r="AL52" s="3">
        <v>4</v>
      </c>
      <c r="AM52" s="3"/>
      <c r="AN52" s="3">
        <v>1</v>
      </c>
      <c r="AO52" s="3"/>
      <c r="AP52" s="3">
        <v>6</v>
      </c>
      <c r="AQ52" s="3">
        <v>1</v>
      </c>
      <c r="AR52" s="3">
        <v>1</v>
      </c>
      <c r="AS52" s="3">
        <v>1</v>
      </c>
      <c r="AT52" s="3"/>
      <c r="AU52" s="3">
        <v>1</v>
      </c>
      <c r="AV52" s="3"/>
      <c r="AW52" s="3"/>
      <c r="AX52" s="3">
        <v>5</v>
      </c>
      <c r="AY52" s="11">
        <f>SUM(テーブル1[[#This Row],[攻撃]:[感覚]])</f>
        <v>24</v>
      </c>
      <c r="AZ52" s="11" t="str">
        <f>LOWER(LEFT(テーブル1[[#This Row],[Type]],1))&amp;MID(SUBSTITUTE(PROPER(テーブル1[[#This Row],[Type]]),"_",""),2,LEN(テーブル1[[#This Row],[Type]]))</f>
        <v>fish</v>
      </c>
      <c r="BA52" s="11" t="str" cm="1">
        <f t="array" ref="BA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FISH(50, { MIRAGE }, 2, 29, 1.00, m(0.0, 0.0, 0.0, 0.0, 11.0, 3.0), e(0.0, 0.0, 0.0, 0.0, 0.0, 4.0, 0.0, 0.0, 0.0, 0.0, 4.0, 0.0, 1.0, 0.0, 6.0, 1.0, 1.0, 1.0, 0.0, 1.0, 0.0, 0.0, 5.0), c(0x6B9F93, 0x5A867C, 0x43655D, 0xADBEDB), "Fishia", "魚精フィーシャ"),</v>
      </c>
      <c r="BB52" s="11">
        <f>テーブル1[[#This Row],[Gaia]]*(テーブル1[[#This Row],[Aqua]]+テーブル1[[#This Row],[収穫]])*テーブル1[[#This Row],[効率]]/テーブル1[[#This Row],[コスト]]</f>
        <v>0</v>
      </c>
    </row>
    <row r="53" spans="1:54" x14ac:dyDescent="0.15">
      <c r="A53" s="4">
        <v>51</v>
      </c>
      <c r="B53" s="4"/>
      <c r="C53" s="4" t="s">
        <v>984</v>
      </c>
      <c r="D53" s="6" t="s">
        <v>311</v>
      </c>
      <c r="E53" s="19" t="s">
        <v>317</v>
      </c>
      <c r="F53" s="6" t="s">
        <v>519</v>
      </c>
      <c r="G53" s="6" t="s">
        <v>333</v>
      </c>
      <c r="H53" s="6" t="s">
        <v>310</v>
      </c>
      <c r="I53" s="18" t="s">
        <v>343</v>
      </c>
      <c r="J53" s="3">
        <v>2</v>
      </c>
      <c r="K53" s="8">
        <v>27</v>
      </c>
      <c r="L53" s="7"/>
      <c r="M53" s="7"/>
      <c r="N53" s="7"/>
      <c r="O53" s="7"/>
      <c r="P53" s="17">
        <v>11</v>
      </c>
      <c r="Q53" s="7">
        <v>3</v>
      </c>
      <c r="R53" s="14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0.96289777253116404</v>
      </c>
      <c r="U53" s="5">
        <f>テーブル1[[#This Row],[特殊倍率]]*テーブル1[[#This Row],[分散度倍率]]*テーブル1[[#This Row],[レア度倍率]]</f>
        <v>1.145084882114332</v>
      </c>
      <c r="V53" s="9">
        <f>テーブル1[[#This Row],[基礎Shine]]/SUM(テーブル1[[#This Row],[基礎Shine]:[基礎Dark]])*50*テーブル1[[#This Row],[効率]]</f>
        <v>0</v>
      </c>
      <c r="W53" s="9">
        <f>テーブル1[[#This Row],[基礎Fire]]/SUM(テーブル1[[#This Row],[基礎Shine]:[基礎Dark]])*50*テーブル1[[#This Row],[効率]]</f>
        <v>0</v>
      </c>
      <c r="X53" s="9">
        <f>テーブル1[[#This Row],[基礎Wind]]/SUM(テーブル1[[#This Row],[基礎Shine]:[基礎Dark]])*50*テーブル1[[#This Row],[効率]]</f>
        <v>0</v>
      </c>
      <c r="Y53" s="9">
        <f>テーブル1[[#This Row],[基礎Gaia]]/SUM(テーブル1[[#This Row],[基礎Shine]:[基礎Dark]])*50*テーブル1[[#This Row],[効率]]</f>
        <v>0</v>
      </c>
      <c r="Z53" s="9">
        <f>テーブル1[[#This Row],[基礎Aqua]]/SUM(テーブル1[[#This Row],[基礎Shine]:[基礎Dark]])*50*テーブル1[[#This Row],[効率]]</f>
        <v>44.985477511634471</v>
      </c>
      <c r="AA53" s="9">
        <f>テーブル1[[#This Row],[基礎Dark]]/SUM(テーブル1[[#This Row],[基礎Shine]:[基礎Dark]])*50*テーブル1[[#This Row],[効率]]</f>
        <v>12.268766594082129</v>
      </c>
      <c r="AB53" s="3"/>
      <c r="AC53" s="3"/>
      <c r="AD53" s="3"/>
      <c r="AE53" s="3"/>
      <c r="AF53" s="3"/>
      <c r="AG53" s="3">
        <v>4</v>
      </c>
      <c r="AH53" s="3"/>
      <c r="AI53" s="3"/>
      <c r="AJ53" s="3"/>
      <c r="AK53" s="3"/>
      <c r="AL53" s="3">
        <v>4</v>
      </c>
      <c r="AM53" s="3"/>
      <c r="AN53" s="3">
        <v>1</v>
      </c>
      <c r="AO53" s="3"/>
      <c r="AP53" s="3">
        <v>7</v>
      </c>
      <c r="AQ53" s="3">
        <v>1</v>
      </c>
      <c r="AR53" s="3">
        <v>1</v>
      </c>
      <c r="AS53" s="3">
        <v>1</v>
      </c>
      <c r="AT53" s="3"/>
      <c r="AU53" s="3">
        <v>3</v>
      </c>
      <c r="AV53" s="3"/>
      <c r="AW53" s="3"/>
      <c r="AX53" s="3">
        <v>5</v>
      </c>
      <c r="AY53" s="11">
        <f>SUM(テーブル1[[#This Row],[攻撃]:[感覚]])</f>
        <v>27</v>
      </c>
      <c r="AZ53" s="11" t="str">
        <f>LOWER(LEFT(テーブル1[[#This Row],[Type]],1))&amp;MID(SUBSTITUTE(PROPER(テーブル1[[#This Row],[Type]]),"_",""),2,LEN(テーブル1[[#This Row],[Type]]))</f>
        <v>cod</v>
      </c>
      <c r="BA53" s="11" t="str" cm="1">
        <f t="array" ref="BA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COD(51, { FISH }, 2, 27, 1.00, m(0.0, 0.0, 0.0, 0.0, 11.0, 3.0), e(0.0, 0.0, 0.0, 0.0, 0.0, 4.0, 0.0, 0.0, 0.0, 0.0, 4.0, 0.0, 1.0, 0.0, 7.0, 1.0, 1.0, 1.0, 0.0, 3.0, 0.0, 0.0, 5.0), c(0xC6A271, 0xD6C5AD, 0x986D4E, 0xBEA989), "Codia", "鱈精ツォージャ"),</v>
      </c>
      <c r="BB53" s="11">
        <f>テーブル1[[#This Row],[Gaia]]*(テーブル1[[#This Row],[Aqua]]+テーブル1[[#This Row],[収穫]])*テーブル1[[#This Row],[効率]]/テーブル1[[#This Row],[コスト]]</f>
        <v>0</v>
      </c>
    </row>
    <row r="54" spans="1:54" x14ac:dyDescent="0.15">
      <c r="A54" s="4">
        <v>52</v>
      </c>
      <c r="B54" s="4"/>
      <c r="C54" s="4" t="s">
        <v>984</v>
      </c>
      <c r="D54" s="6" t="s">
        <v>307</v>
      </c>
      <c r="E54" s="19" t="s">
        <v>318</v>
      </c>
      <c r="F54" s="6" t="s">
        <v>326</v>
      </c>
      <c r="G54" s="6" t="s">
        <v>334</v>
      </c>
      <c r="H54" s="6" t="s">
        <v>310</v>
      </c>
      <c r="I54" s="18" t="s">
        <v>344</v>
      </c>
      <c r="J54" s="3">
        <v>3</v>
      </c>
      <c r="K54" s="8">
        <v>31</v>
      </c>
      <c r="L54" s="7"/>
      <c r="M54" s="7"/>
      <c r="N54" s="7"/>
      <c r="O54" s="7">
        <v>4</v>
      </c>
      <c r="P54" s="17">
        <v>11</v>
      </c>
      <c r="Q54" s="7">
        <v>2</v>
      </c>
      <c r="R54" s="14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0.92717212034547725</v>
      </c>
      <c r="U54" s="5">
        <f>テーブル1[[#This Row],[特殊倍率]]*テーブル1[[#This Row],[分散度倍率]]*テーブル1[[#This Row],[レア度倍率]]</f>
        <v>1.3112193872467934</v>
      </c>
      <c r="V54" s="9">
        <f>テーブル1[[#This Row],[基礎Shine]]/SUM(テーブル1[[#This Row],[基礎Shine]:[基礎Dark]])*50*テーブル1[[#This Row],[効率]]</f>
        <v>0</v>
      </c>
      <c r="W54" s="9">
        <f>テーブル1[[#This Row],[基礎Fire]]/SUM(テーブル1[[#This Row],[基礎Shine]:[基礎Dark]])*50*テーブル1[[#This Row],[効率]]</f>
        <v>0</v>
      </c>
      <c r="X54" s="9">
        <f>テーブル1[[#This Row],[基礎Wind]]/SUM(テーブル1[[#This Row],[基礎Shine]:[基礎Dark]])*50*テーブル1[[#This Row],[効率]]</f>
        <v>0</v>
      </c>
      <c r="Y54" s="9">
        <f>テーブル1[[#This Row],[基礎Gaia]]/SUM(テーブル1[[#This Row],[基礎Shine]:[基礎Dark]])*50*テーブル1[[#This Row],[効率]]</f>
        <v>15.426110438197568</v>
      </c>
      <c r="Z54" s="9">
        <f>テーブル1[[#This Row],[基礎Aqua]]/SUM(テーブル1[[#This Row],[基礎Shine]:[基礎Dark]])*50*テーブル1[[#This Row],[効率]]</f>
        <v>42.421803705043317</v>
      </c>
      <c r="AA54" s="9">
        <f>テーブル1[[#This Row],[基礎Dark]]/SUM(テーブル1[[#This Row],[基礎Shine]:[基礎Dark]])*50*テーブル1[[#This Row],[効率]]</f>
        <v>7.7130552190987842</v>
      </c>
      <c r="AB54" s="3"/>
      <c r="AC54" s="3"/>
      <c r="AD54" s="3"/>
      <c r="AE54" s="3"/>
      <c r="AF54" s="3"/>
      <c r="AG54" s="3">
        <v>4</v>
      </c>
      <c r="AH54" s="3"/>
      <c r="AI54" s="3"/>
      <c r="AJ54" s="3"/>
      <c r="AK54" s="3"/>
      <c r="AL54" s="3">
        <v>4</v>
      </c>
      <c r="AM54" s="3"/>
      <c r="AN54" s="3">
        <v>1</v>
      </c>
      <c r="AO54" s="3"/>
      <c r="AP54" s="3">
        <v>8</v>
      </c>
      <c r="AQ54" s="3">
        <v>1</v>
      </c>
      <c r="AR54" s="3">
        <v>1</v>
      </c>
      <c r="AS54" s="3">
        <v>1</v>
      </c>
      <c r="AT54" s="3"/>
      <c r="AU54" s="3">
        <v>1</v>
      </c>
      <c r="AV54" s="3"/>
      <c r="AW54" s="3"/>
      <c r="AX54" s="3">
        <v>5</v>
      </c>
      <c r="AY54" s="11">
        <f>SUM(テーブル1[[#This Row],[攻撃]:[感覚]])</f>
        <v>26</v>
      </c>
      <c r="AZ54" s="11" t="str">
        <f>LOWER(LEFT(テーブル1[[#This Row],[Type]],1))&amp;MID(SUBSTITUTE(PROPER(テーブル1[[#This Row],[Type]]),"_",""),2,LEN(テーブル1[[#This Row],[Type]]))</f>
        <v>salmon</v>
      </c>
      <c r="BA54" s="11" t="str" cm="1">
        <f t="array" ref="BA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SALMON(52, { FISH }, 3, 31, 1.00, m(0.0, 0.0, 0.0, 4.0, 11.0, 2.0), e(0.0, 0.0, 0.0, 0.0, 0.0, 4.0, 0.0, 0.0, 0.0, 0.0, 4.0, 0.0, 1.0, 0.0, 8.0, 1.0, 1.0, 1.0, 0.0, 1.0, 0.0, 0.0, 5.0), c(0xAB3533, 0xFF6763, 0x6B8073, 0xBD928B), "Salmonia", "鮭精サルモーニャ"),</v>
      </c>
      <c r="BB54" s="11">
        <f>テーブル1[[#This Row],[Gaia]]*(テーブル1[[#This Row],[Aqua]]+テーブル1[[#This Row],[収穫]])*テーブル1[[#This Row],[効率]]/テーブル1[[#This Row],[コスト]]</f>
        <v>27.679563326094275</v>
      </c>
    </row>
    <row r="55" spans="1:54" x14ac:dyDescent="0.15">
      <c r="A55" s="4">
        <v>53</v>
      </c>
      <c r="B55" s="4"/>
      <c r="C55" s="4" t="s">
        <v>984</v>
      </c>
      <c r="D55" s="6" t="s">
        <v>308</v>
      </c>
      <c r="E55" s="19" t="s">
        <v>319</v>
      </c>
      <c r="F55" s="6" t="s">
        <v>327</v>
      </c>
      <c r="G55" s="6" t="s">
        <v>335</v>
      </c>
      <c r="H55" s="6" t="s">
        <v>310</v>
      </c>
      <c r="I55" s="10" t="s">
        <v>345</v>
      </c>
      <c r="J55" s="3">
        <v>4</v>
      </c>
      <c r="K55" s="8">
        <v>36</v>
      </c>
      <c r="L55" s="7"/>
      <c r="M55" s="7">
        <v>12</v>
      </c>
      <c r="N55" s="7"/>
      <c r="O55" s="7"/>
      <c r="P55" s="17">
        <v>11</v>
      </c>
      <c r="Q55" s="7"/>
      <c r="R55" s="14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5" s="5">
        <f>テーブル1[[#This Row],[特殊倍率]]*テーブル1[[#This Row],[分散度倍率]]*テーブル1[[#This Row],[レア度倍率]]</f>
        <v>1.4810975522865641</v>
      </c>
      <c r="V55" s="9">
        <f>テーブル1[[#This Row],[基礎Shine]]/SUM(テーブル1[[#This Row],[基礎Shine]:[基礎Dark]])*50*テーブル1[[#This Row],[効率]]</f>
        <v>0</v>
      </c>
      <c r="W55" s="9">
        <f>テーブル1[[#This Row],[基礎Fire]]/SUM(テーブル1[[#This Row],[基礎Shine]:[基礎Dark]])*50*テーブル1[[#This Row],[効率]]</f>
        <v>38.637327450953848</v>
      </c>
      <c r="X55" s="9">
        <f>テーブル1[[#This Row],[基礎Wind]]/SUM(テーブル1[[#This Row],[基礎Shine]:[基礎Dark]])*50*テーブル1[[#This Row],[効率]]</f>
        <v>0</v>
      </c>
      <c r="Y55" s="9">
        <f>テーブル1[[#This Row],[基礎Gaia]]/SUM(テーブル1[[#This Row],[基礎Shine]:[基礎Dark]])*50*テーブル1[[#This Row],[効率]]</f>
        <v>0</v>
      </c>
      <c r="Z55" s="9">
        <f>テーブル1[[#This Row],[基礎Aqua]]/SUM(テーブル1[[#This Row],[基礎Shine]:[基礎Dark]])*50*テーブル1[[#This Row],[効率]]</f>
        <v>35.417550163374365</v>
      </c>
      <c r="AA55" s="9">
        <f>テーブル1[[#This Row],[基礎Dark]]/SUM(テーブル1[[#This Row],[基礎Shine]:[基礎Dark]])*50*テーブル1[[#This Row],[効率]]</f>
        <v>0</v>
      </c>
      <c r="AB55" s="3">
        <v>11</v>
      </c>
      <c r="AC55" s="3"/>
      <c r="AD55" s="3"/>
      <c r="AE55" s="3"/>
      <c r="AF55" s="3"/>
      <c r="AG55" s="3">
        <v>8</v>
      </c>
      <c r="AH55" s="3"/>
      <c r="AI55" s="3"/>
      <c r="AJ55" s="3">
        <v>4</v>
      </c>
      <c r="AK55" s="3"/>
      <c r="AL55" s="3">
        <v>3</v>
      </c>
      <c r="AM55" s="3"/>
      <c r="AN55" s="3">
        <v>12</v>
      </c>
      <c r="AO55" s="3">
        <v>3</v>
      </c>
      <c r="AP55" s="3">
        <v>5</v>
      </c>
      <c r="AQ55" s="3">
        <v>1</v>
      </c>
      <c r="AR55" s="3">
        <v>1</v>
      </c>
      <c r="AS55" s="3">
        <v>1</v>
      </c>
      <c r="AT55" s="3"/>
      <c r="AU55" s="3">
        <v>1</v>
      </c>
      <c r="AV55" s="3"/>
      <c r="AW55" s="3"/>
      <c r="AX55" s="3">
        <v>5</v>
      </c>
      <c r="AY55" s="11">
        <f>SUM(テーブル1[[#This Row],[攻撃]:[感覚]])</f>
        <v>55</v>
      </c>
      <c r="AZ55" s="11" t="str">
        <f>LOWER(LEFT(テーブル1[[#This Row],[Type]],1))&amp;MID(SUBSTITUTE(PROPER(テーブル1[[#This Row],[Type]]),"_",""),2,LEN(テーブル1[[#This Row],[Type]]))</f>
        <v>pufferfish</v>
      </c>
      <c r="BA55" s="11" t="str" cm="1">
        <f t="array" ref="BA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PUFFERFISH(53, { FISH }, 4, 36, 1.00, m(0.0, 12.0, 0.0, 0.0, 11.0, 0.0), e(11.0, 0.0, 0.0, 0.0, 0.0, 8.0, 0.0, 0.0, 4.0, 0.0, 3.0, 0.0, 12.0, 3.0, 5.0, 1.0, 1.0, 1.0, 0.0, 1.0, 0.0, 0.0, 5.0), c(0xEBDE39, 0xEBC500, 0xBF9B00, 0x429BBA), "Pufferfishia", "河豚精プッフェルフィーシャ"),</v>
      </c>
      <c r="BB55" s="11">
        <f>テーブル1[[#This Row],[Gaia]]*(テーブル1[[#This Row],[Aqua]]+テーブル1[[#This Row],[収穫]])*テーブル1[[#This Row],[効率]]/テーブル1[[#This Row],[コスト]]</f>
        <v>0</v>
      </c>
    </row>
    <row r="56" spans="1:54" x14ac:dyDescent="0.15">
      <c r="A56" s="4">
        <v>54</v>
      </c>
      <c r="B56" s="4"/>
      <c r="C56" s="4" t="s">
        <v>984</v>
      </c>
      <c r="D56" s="6" t="s">
        <v>309</v>
      </c>
      <c r="E56" s="19" t="s">
        <v>320</v>
      </c>
      <c r="F56" s="6" t="s">
        <v>520</v>
      </c>
      <c r="G56" s="6" t="s">
        <v>336</v>
      </c>
      <c r="H56" s="6" t="s">
        <v>310</v>
      </c>
      <c r="I56" s="10" t="s">
        <v>346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17">
        <v>11</v>
      </c>
      <c r="Q56" s="7"/>
      <c r="R56" s="14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56" s="5">
        <f>テーブル1[[#This Row],[特殊倍率]]*テーブル1[[#This Row],[分散度倍率]]*テーブル1[[#This Row],[レア度倍率]]</f>
        <v>1.4640856959456254</v>
      </c>
      <c r="V56" s="9">
        <f>テーブル1[[#This Row],[基礎Shine]]/SUM(テーブル1[[#This Row],[基礎Shine]:[基礎Dark]])*50*テーブル1[[#This Row],[効率]]</f>
        <v>3.0501785332200524</v>
      </c>
      <c r="W56" s="9">
        <f>テーブル1[[#This Row],[基礎Fire]]/SUM(テーブル1[[#This Row],[基礎Shine]:[基礎Dark]])*50*テーブル1[[#This Row],[効率]]</f>
        <v>0</v>
      </c>
      <c r="X56" s="9">
        <f>テーブル1[[#This Row],[基礎Wind]]/SUM(テーブル1[[#This Row],[基礎Shine]:[基礎Dark]])*50*テーブル1[[#This Row],[効率]]</f>
        <v>36.602142398640638</v>
      </c>
      <c r="Y56" s="9">
        <f>テーブル1[[#This Row],[基礎Gaia]]/SUM(テーブル1[[#This Row],[基礎Shine]:[基礎Dark]])*50*テーブル1[[#This Row],[効率]]</f>
        <v>0</v>
      </c>
      <c r="Z56" s="9">
        <f>テーブル1[[#This Row],[基礎Aqua]]/SUM(テーブル1[[#This Row],[基礎Shine]:[基礎Dark]])*50*テーブル1[[#This Row],[効率]]</f>
        <v>33.551963865420582</v>
      </c>
      <c r="AA56" s="9">
        <f>テーブル1[[#This Row],[基礎Dark]]/SUM(テーブル1[[#This Row],[基礎Shine]:[基礎Dark]])*50*テーブル1[[#This Row],[効率]]</f>
        <v>0</v>
      </c>
      <c r="AB56" s="3"/>
      <c r="AC56" s="3"/>
      <c r="AD56" s="3"/>
      <c r="AE56" s="3"/>
      <c r="AF56" s="3"/>
      <c r="AG56" s="3">
        <v>5</v>
      </c>
      <c r="AH56" s="3"/>
      <c r="AI56" s="3"/>
      <c r="AJ56" s="3"/>
      <c r="AK56" s="3"/>
      <c r="AL56" s="3">
        <v>4</v>
      </c>
      <c r="AM56" s="3"/>
      <c r="AN56" s="3">
        <v>1</v>
      </c>
      <c r="AO56" s="3"/>
      <c r="AP56" s="3">
        <v>6</v>
      </c>
      <c r="AQ56" s="3">
        <v>2</v>
      </c>
      <c r="AR56" s="3">
        <v>1</v>
      </c>
      <c r="AS56" s="3">
        <v>1</v>
      </c>
      <c r="AT56" s="3"/>
      <c r="AU56" s="3">
        <v>1</v>
      </c>
      <c r="AV56" s="3"/>
      <c r="AW56" s="3"/>
      <c r="AX56" s="3">
        <v>6</v>
      </c>
      <c r="AY56" s="11">
        <f>SUM(テーブル1[[#This Row],[攻撃]:[感覚]])</f>
        <v>27</v>
      </c>
      <c r="AZ56" s="11" t="str">
        <f>LOWER(LEFT(テーブル1[[#This Row],[Type]],1))&amp;MID(SUBSTITUTE(PROPER(テーブル1[[#This Row],[Type]]),"_",""),2,LEN(テーブル1[[#This Row],[Type]]))</f>
        <v>clownfish</v>
      </c>
      <c r="BA56" s="11" t="str" cm="1">
        <f t="array" ref="BA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CLOWNFISH(54, { FISH }, 4, 26, 1.00, m(1.0, 0.0, 12.0, 0.0, 11.0, 0.0), e(0.0, 0.0, 0.0, 0.0, 0.0, 5.0, 0.0, 0.0, 0.0, 0.0, 4.0, 0.0, 1.0, 0.0, 6.0, 2.0, 1.0, 1.0, 0.0, 1.0, 0.0, 0.0, 6.0), c(0xE46A22, 0xF46F20, 0xA94B1D, 0xFFDBC5), "Clownfishia", "隈之実精ツロウンフィーシャ"),</v>
      </c>
      <c r="BB56" s="11">
        <f>テーブル1[[#This Row],[Gaia]]*(テーブル1[[#This Row],[Aqua]]+テーブル1[[#This Row],[収穫]])*テーブル1[[#This Row],[効率]]/テーブル1[[#This Row],[コスト]]</f>
        <v>0</v>
      </c>
    </row>
    <row r="57" spans="1:54" x14ac:dyDescent="0.15">
      <c r="A57" s="4">
        <v>55</v>
      </c>
      <c r="B57" s="4"/>
      <c r="C57" s="4" t="s">
        <v>989</v>
      </c>
      <c r="D57" s="6" t="s">
        <v>312</v>
      </c>
      <c r="E57" s="19" t="s">
        <v>321</v>
      </c>
      <c r="F57" s="6" t="s">
        <v>521</v>
      </c>
      <c r="G57" s="6" t="s">
        <v>337</v>
      </c>
      <c r="H57" s="6" t="s">
        <v>752</v>
      </c>
      <c r="I57" s="10" t="s">
        <v>347</v>
      </c>
      <c r="J57" s="3">
        <v>2</v>
      </c>
      <c r="K57" s="8">
        <v>95</v>
      </c>
      <c r="L57" s="7"/>
      <c r="M57" s="7"/>
      <c r="N57" s="7"/>
      <c r="O57" s="7">
        <v>8</v>
      </c>
      <c r="P57" s="17">
        <v>11</v>
      </c>
      <c r="Q57" s="7">
        <v>6</v>
      </c>
      <c r="R57" s="14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57" s="5">
        <f>テーブル1[[#This Row],[特殊倍率]]*テーブル1[[#This Row],[分散度倍率]]*テーブル1[[#This Row],[レア度倍率]]</f>
        <v>0.99685428914650753</v>
      </c>
      <c r="V57" s="9">
        <f>テーブル1[[#This Row],[基礎Shine]]/SUM(テーブル1[[#This Row],[基礎Shine]:[基礎Dark]])*50*テーブル1[[#This Row],[効率]]</f>
        <v>0</v>
      </c>
      <c r="W57" s="9">
        <f>テーブル1[[#This Row],[基礎Fire]]/SUM(テーブル1[[#This Row],[基礎Shine]:[基礎Dark]])*50*テーブル1[[#This Row],[効率]]</f>
        <v>0</v>
      </c>
      <c r="X57" s="9">
        <f>テーブル1[[#This Row],[基礎Wind]]/SUM(テーブル1[[#This Row],[基礎Shine]:[基礎Dark]])*50*テーブル1[[#This Row],[効率]]</f>
        <v>0</v>
      </c>
      <c r="Y57" s="9">
        <f>テーブル1[[#This Row],[基礎Gaia]]/SUM(テーブル1[[#This Row],[基礎Shine]:[基礎Dark]])*50*テーブル1[[#This Row],[効率]]</f>
        <v>15.949668626344121</v>
      </c>
      <c r="Z57" s="9">
        <f>テーブル1[[#This Row],[基礎Aqua]]/SUM(テーブル1[[#This Row],[基礎Shine]:[基礎Dark]])*50*テーブル1[[#This Row],[効率]]</f>
        <v>21.930794361223164</v>
      </c>
      <c r="AA57" s="9">
        <f>テーブル1[[#This Row],[基礎Dark]]/SUM(テーブル1[[#This Row],[基礎Shine]:[基礎Dark]])*50*テーブル1[[#This Row],[効率]]</f>
        <v>11.96225146975809</v>
      </c>
      <c r="AB57" s="3"/>
      <c r="AC57" s="3"/>
      <c r="AD57" s="3">
        <v>13</v>
      </c>
      <c r="AE57" s="3"/>
      <c r="AF57" s="3"/>
      <c r="AG57" s="3">
        <v>1</v>
      </c>
      <c r="AH57" s="3"/>
      <c r="AI57" s="3"/>
      <c r="AJ57" s="3"/>
      <c r="AK57" s="3"/>
      <c r="AL57" s="3"/>
      <c r="AM57" s="3"/>
      <c r="AN57" s="3">
        <v>1</v>
      </c>
      <c r="AO57" s="3"/>
      <c r="AP57" s="3">
        <v>11</v>
      </c>
      <c r="AQ57" s="3"/>
      <c r="AR57" s="3">
        <v>1</v>
      </c>
      <c r="AS57" s="3"/>
      <c r="AT57" s="3"/>
      <c r="AU57" s="3"/>
      <c r="AV57" s="3"/>
      <c r="AW57" s="3">
        <v>2</v>
      </c>
      <c r="AX57" s="3">
        <v>3</v>
      </c>
      <c r="AY57" s="11">
        <f>SUM(テーブル1[[#This Row],[攻撃]:[感覚]])</f>
        <v>32</v>
      </c>
      <c r="AZ57" s="11" t="str">
        <f>LOWER(LEFT(テーブル1[[#This Row],[Type]],1))&amp;MID(SUBSTITUTE(PROPER(テーブル1[[#This Row],[Type]]),"_",""),2,LEN(テーブル1[[#This Row],[Type]]))</f>
        <v>spruce</v>
      </c>
      <c r="BA57" s="11" t="str" cm="1">
        <f t="array" ref="BA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SPRUCE(55, { MIRAGE }, 2, 95, 1.00, m(0.0, 0.0, 0.0, 8.0, 11.0, 6.0), e(0.0, 0.0, 13.0, 0.0, 0.0, 1.0, 0.0, 0.0, 0.0, 0.0, 0.0, 0.0, 1.0, 0.0, 11.0, 0.0, 1.0, 0.0, 0.0, 0.0, 0.0, 2.0, 3.0), c(0x795C36, 0x583E1F, 0x23160A, 0x4C784C), "Sprucia", "松精スプルーツァ"),</v>
      </c>
      <c r="BB57" s="11">
        <f>テーブル1[[#This Row],[Gaia]]*(テーブル1[[#This Row],[Aqua]]+テーブル1[[#This Row],[収穫]])*テーブル1[[#This Row],[効率]]/テーブル1[[#This Row],[コスト]]</f>
        <v>5.8461264270988869</v>
      </c>
    </row>
    <row r="58" spans="1:54" x14ac:dyDescent="0.15">
      <c r="A58" s="4">
        <v>56</v>
      </c>
      <c r="B58" s="4"/>
      <c r="C58" s="4" t="s">
        <v>992</v>
      </c>
      <c r="D58" s="6" t="s">
        <v>313</v>
      </c>
      <c r="E58" s="19" t="s">
        <v>322</v>
      </c>
      <c r="F58" s="6" t="s">
        <v>328</v>
      </c>
      <c r="G58" s="6" t="s">
        <v>338</v>
      </c>
      <c r="H58" s="6" t="s">
        <v>752</v>
      </c>
      <c r="I58" s="10" t="s">
        <v>349</v>
      </c>
      <c r="J58" s="3">
        <v>3</v>
      </c>
      <c r="K58" s="8">
        <v>82</v>
      </c>
      <c r="L58" s="7"/>
      <c r="M58" s="7">
        <v>2</v>
      </c>
      <c r="N58" s="7"/>
      <c r="O58" s="17">
        <v>13</v>
      </c>
      <c r="P58" s="7"/>
      <c r="Q58" s="7">
        <v>2</v>
      </c>
      <c r="R58" s="14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0.95824172421510656</v>
      </c>
      <c r="U58" s="5">
        <f>テーブル1[[#This Row],[特殊倍率]]*テーブル1[[#This Row],[分散度倍率]]*テーブル1[[#This Row],[レア度倍率]]</f>
        <v>1.3551584424167828</v>
      </c>
      <c r="V58" s="9">
        <f>テーブル1[[#This Row],[基礎Shine]]/SUM(テーブル1[[#This Row],[基礎Shine]:[基礎Dark]])*50*テーブル1[[#This Row],[効率]]</f>
        <v>0</v>
      </c>
      <c r="W58" s="9">
        <f>テーブル1[[#This Row],[基礎Fire]]/SUM(テーブル1[[#This Row],[基礎Shine]:[基礎Dark]])*50*テーブル1[[#This Row],[効率]]</f>
        <v>7.9715202495104869</v>
      </c>
      <c r="X58" s="9">
        <f>テーブル1[[#This Row],[基礎Wind]]/SUM(テーブル1[[#This Row],[基礎Shine]:[基礎Dark]])*50*テーブル1[[#This Row],[効率]]</f>
        <v>0</v>
      </c>
      <c r="Y58" s="9">
        <f>テーブル1[[#This Row],[基礎Gaia]]/SUM(テーブル1[[#This Row],[基礎Shine]:[基礎Dark]])*50*テーブル1[[#This Row],[効率]]</f>
        <v>51.814881621818166</v>
      </c>
      <c r="Z58" s="9">
        <f>テーブル1[[#This Row],[基礎Aqua]]/SUM(テーブル1[[#This Row],[基礎Shine]:[基礎Dark]])*50*テーブル1[[#This Row],[効率]]</f>
        <v>0</v>
      </c>
      <c r="AA58" s="9">
        <f>テーブル1[[#This Row],[基礎Dark]]/SUM(テーブル1[[#This Row],[基礎Shine]:[基礎Dark]])*50*テーブル1[[#This Row],[効率]]</f>
        <v>7.9715202495104869</v>
      </c>
      <c r="AB58" s="3">
        <v>2</v>
      </c>
      <c r="AC58" s="3">
        <v>8</v>
      </c>
      <c r="AD58" s="3"/>
      <c r="AE58" s="3"/>
      <c r="AF58" s="3"/>
      <c r="AG58" s="3"/>
      <c r="AH58" s="3"/>
      <c r="AI58" s="3"/>
      <c r="AJ58" s="3"/>
      <c r="AK58" s="3"/>
      <c r="AL58" s="3">
        <v>2</v>
      </c>
      <c r="AM58" s="3">
        <v>9</v>
      </c>
      <c r="AN58" s="3"/>
      <c r="AO58" s="3"/>
      <c r="AP58" s="3"/>
      <c r="AQ58" s="3">
        <v>4</v>
      </c>
      <c r="AR58" s="3"/>
      <c r="AS58" s="3"/>
      <c r="AT58" s="3"/>
      <c r="AU58" s="3"/>
      <c r="AV58" s="3"/>
      <c r="AW58" s="3"/>
      <c r="AX58" s="3"/>
      <c r="AY58" s="11">
        <f>SUM(テーブル1[[#This Row],[攻撃]:[感覚]])</f>
        <v>25</v>
      </c>
      <c r="AZ58" s="11" t="str">
        <f>LOWER(LEFT(テーブル1[[#This Row],[Type]],1))&amp;MID(SUBSTITUTE(PROPER(テーブル1[[#This Row],[Type]]),"_",""),2,LEN(テーブル1[[#This Row],[Type]]))</f>
        <v>anvil</v>
      </c>
      <c r="BA58" s="11" t="str" cm="1">
        <f t="array" ref="BA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ANVIL(56, { MIRAGE }, 3, 82, 1.00, m(0.0, 2.0, 0.0, 13.0, 0.0, 2.0), e(2.0, 8.0, 0.0, 0.0, 0.0, 0.0, 0.0, 0.0, 0.0, 0.0, 2.0, 9.0, 0.0, 0.0, 0.0, 4.0, 0.0, 0.0, 0.0, 0.0, 0.0, 0.0, 0.0), c(0xFFFFFF, 0xA9A9A9, 0x909090, 0xA86F18), "Anvilia", "金床精アンヴィーリャ"),</v>
      </c>
      <c r="BB58" s="11">
        <f>テーブル1[[#This Row],[Gaia]]*(テーブル1[[#This Row],[Aqua]]+テーブル1[[#This Row],[収穫]])*テーブル1[[#This Row],[効率]]/テーブル1[[#This Row],[コスト]]</f>
        <v>0</v>
      </c>
    </row>
    <row r="59" spans="1:54" x14ac:dyDescent="0.15">
      <c r="A59" s="4">
        <v>57</v>
      </c>
      <c r="B59" s="4"/>
      <c r="C59" s="4" t="s">
        <v>983</v>
      </c>
      <c r="D59" s="6" t="s">
        <v>137</v>
      </c>
      <c r="E59" s="19" t="s">
        <v>323</v>
      </c>
      <c r="F59" s="6" t="s">
        <v>329</v>
      </c>
      <c r="G59" s="6" t="s">
        <v>339</v>
      </c>
      <c r="H59" s="6" t="s">
        <v>752</v>
      </c>
      <c r="I59" s="10" t="s">
        <v>341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17">
        <v>13</v>
      </c>
      <c r="P59" s="7"/>
      <c r="Q59" s="7"/>
      <c r="R59" s="14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0.93802111772140639</v>
      </c>
      <c r="U59" s="5">
        <f>テーブル1[[#This Row],[特殊倍率]]*テーブル1[[#This Row],[分散度倍率]]*テーブル1[[#This Row],[レア度倍率]]</f>
        <v>1.3265621864739825</v>
      </c>
      <c r="V59" s="9">
        <f>テーブル1[[#This Row],[基礎Shine]]/SUM(テーブル1[[#This Row],[基礎Shine]:[基礎Dark]])*50*テーブル1[[#This Row],[効率]]</f>
        <v>3.4909531222999535</v>
      </c>
      <c r="W59" s="9">
        <f>テーブル1[[#This Row],[基礎Fire]]/SUM(テーブル1[[#This Row],[基礎Shine]:[基礎Dark]])*50*テーブル1[[#This Row],[効率]]</f>
        <v>6.9819062445999069</v>
      </c>
      <c r="X59" s="9">
        <f>テーブル1[[#This Row],[基礎Wind]]/SUM(テーブル1[[#This Row],[基礎Shine]:[基礎Dark]])*50*テーブル1[[#This Row],[効率]]</f>
        <v>10.472859366899861</v>
      </c>
      <c r="Y59" s="9">
        <f>テーブル1[[#This Row],[基礎Gaia]]/SUM(テーブル1[[#This Row],[基礎Shine]:[基礎Dark]])*50*テーブル1[[#This Row],[効率]]</f>
        <v>45.382390589899401</v>
      </c>
      <c r="Z59" s="9">
        <f>テーブル1[[#This Row],[基礎Aqua]]/SUM(テーブル1[[#This Row],[基礎Shine]:[基礎Dark]])*50*テーブル1[[#This Row],[効率]]</f>
        <v>0</v>
      </c>
      <c r="AA59" s="9">
        <f>テーブル1[[#This Row],[基礎Dark]]/SUM(テーブル1[[#This Row],[基礎Shine]:[基礎Dark]])*50*テーブル1[[#This Row],[効率]]</f>
        <v>0</v>
      </c>
      <c r="AB59" s="3">
        <v>3</v>
      </c>
      <c r="AC59" s="3">
        <v>7</v>
      </c>
      <c r="AD59" s="3"/>
      <c r="AE59" s="3"/>
      <c r="AF59" s="3"/>
      <c r="AG59" s="3"/>
      <c r="AH59" s="3">
        <v>10</v>
      </c>
      <c r="AI59" s="3"/>
      <c r="AJ59" s="3"/>
      <c r="AK59" s="3"/>
      <c r="AL59" s="3"/>
      <c r="AM59" s="3">
        <v>10</v>
      </c>
      <c r="AN59" s="3"/>
      <c r="AO59" s="3">
        <v>4</v>
      </c>
      <c r="AP59" s="3"/>
      <c r="AQ59" s="3"/>
      <c r="AR59" s="3"/>
      <c r="AS59" s="3">
        <v>7</v>
      </c>
      <c r="AT59" s="3"/>
      <c r="AU59" s="3">
        <v>1</v>
      </c>
      <c r="AV59" s="3"/>
      <c r="AW59" s="3"/>
      <c r="AX59" s="3"/>
      <c r="AY59" s="11">
        <f>SUM(テーブル1[[#This Row],[攻撃]:[感覚]])</f>
        <v>42</v>
      </c>
      <c r="AZ59" s="11" t="str">
        <f>LOWER(LEFT(テーブル1[[#This Row],[Type]],1))&amp;MID(SUBSTITUTE(PROPER(テーブル1[[#This Row],[Type]]),"_",""),2,LEN(テーブル1[[#This Row],[Type]]))</f>
        <v>obsidian</v>
      </c>
      <c r="BA59" s="11" t="str" cm="1">
        <f t="array" ref="BA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OBSIDIAN(57, { MIRAGE }, 3, 78, 1.00, m(1.0, 2.0, 3.0, 13.0, 0.0, 0.0), e(3.0, 7.0, 0.0, 0.0, 0.0, 0.0, 10.0, 0.0, 0.0, 0.0, 0.0, 10.0, 0.0, 4.0, 0.0, 0.0, 0.0, 7.0, 0.0, 1.0, 0.0, 0.0, 0.0), c(0x775599, 0x6029B3, 0x2E095E, 0x0F0033), "Obsidiania", "黒耀石精オブシディアーニャ"),</v>
      </c>
      <c r="BB59" s="11">
        <f>テーブル1[[#This Row],[Gaia]]*(テーブル1[[#This Row],[Aqua]]+テーブル1[[#This Row],[収穫]])*テーブル1[[#This Row],[効率]]/テーブル1[[#This Row],[コスト]]</f>
        <v>0</v>
      </c>
    </row>
    <row r="60" spans="1:54" x14ac:dyDescent="0.15">
      <c r="A60" s="4">
        <v>58</v>
      </c>
      <c r="B60" s="4"/>
      <c r="C60" s="4" t="s">
        <v>989</v>
      </c>
      <c r="D60" s="6" t="s">
        <v>314</v>
      </c>
      <c r="E60" s="19" t="s">
        <v>324</v>
      </c>
      <c r="F60" s="6" t="s">
        <v>330</v>
      </c>
      <c r="G60" s="6" t="s">
        <v>340</v>
      </c>
      <c r="H60" s="6" t="s">
        <v>46</v>
      </c>
      <c r="I60" s="10" t="s">
        <v>348</v>
      </c>
      <c r="J60" s="3">
        <v>1</v>
      </c>
      <c r="K60" s="8">
        <v>17</v>
      </c>
      <c r="L60" s="7"/>
      <c r="M60" s="7"/>
      <c r="N60" s="7"/>
      <c r="O60" s="7"/>
      <c r="P60" s="17">
        <v>10</v>
      </c>
      <c r="Q60" s="7">
        <v>3</v>
      </c>
      <c r="R60" s="14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9">
        <f>テーブル1[[#This Row],[基礎Shine]]/SUM(テーブル1[[#This Row],[基礎Shine]:[基礎Dark]])*50*テーブル1[[#This Row],[効率]]</f>
        <v>0</v>
      </c>
      <c r="W60" s="9">
        <f>テーブル1[[#This Row],[基礎Fire]]/SUM(テーブル1[[#This Row],[基礎Shine]:[基礎Dark]])*50*テーブル1[[#This Row],[効率]]</f>
        <v>0</v>
      </c>
      <c r="X60" s="9">
        <f>テーブル1[[#This Row],[基礎Wind]]/SUM(テーブル1[[#This Row],[基礎Shine]:[基礎Dark]])*50*テーブル1[[#This Row],[効率]]</f>
        <v>0</v>
      </c>
      <c r="Y60" s="9">
        <f>テーブル1[[#This Row],[基礎Gaia]]/SUM(テーブル1[[#This Row],[基礎Shine]:[基礎Dark]])*50*テーブル1[[#This Row],[効率]]</f>
        <v>0</v>
      </c>
      <c r="Z60" s="9">
        <f>テーブル1[[#This Row],[基礎Aqua]]/SUM(テーブル1[[#This Row],[基礎Shine]:[基礎Dark]])*50*テーブル1[[#This Row],[効率]]</f>
        <v>36.894773820202481</v>
      </c>
      <c r="AA60" s="9">
        <f>テーブル1[[#This Row],[基礎Dark]]/SUM(テーブル1[[#This Row],[基礎Shine]:[基礎Dark]])*50*テーブル1[[#This Row],[効率]]</f>
        <v>11.068432146060742</v>
      </c>
      <c r="AB60" s="3"/>
      <c r="AC60" s="3"/>
      <c r="AD60" s="3">
        <v>7</v>
      </c>
      <c r="AE60" s="3"/>
      <c r="AF60" s="3"/>
      <c r="AG60" s="3">
        <v>1</v>
      </c>
      <c r="AH60" s="3"/>
      <c r="AI60" s="3"/>
      <c r="AJ60" s="3"/>
      <c r="AK60" s="3"/>
      <c r="AL60" s="3"/>
      <c r="AM60" s="3"/>
      <c r="AN60" s="3">
        <v>1</v>
      </c>
      <c r="AO60" s="3"/>
      <c r="AP60" s="3">
        <v>13</v>
      </c>
      <c r="AQ60" s="3"/>
      <c r="AR60" s="3">
        <v>2</v>
      </c>
      <c r="AS60" s="3"/>
      <c r="AT60" s="3"/>
      <c r="AU60" s="3"/>
      <c r="AV60" s="3"/>
      <c r="AW60" s="3"/>
      <c r="AX60" s="3">
        <v>1</v>
      </c>
      <c r="AY60" s="11">
        <f>SUM(テーブル1[[#This Row],[攻撃]:[感覚]])</f>
        <v>25</v>
      </c>
      <c r="AZ60" s="11" t="str">
        <f>LOWER(LEFT(テーブル1[[#This Row],[Type]],1))&amp;MID(SUBSTITUTE(PROPER(テーブル1[[#This Row],[Type]]),"_",""),2,LEN(テーブル1[[#This Row],[Type]]))</f>
        <v>seed</v>
      </c>
      <c r="BA60" s="11" t="str" cm="1">
        <f t="array" ref="BA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SEED(58, { WHEAT }, 1, 17, 1.00, m(0.0, 0.0, 0.0, 0.0, 10.0, 3.0), e(0.0, 0.0, 7.0, 0.0, 0.0, 1.0, 0.0, 0.0, 0.0, 0.0, 0.0, 0.0, 1.0, 0.0, 13.0, 0.0, 2.0, 0.0, 0.0, 0.0, 0.0, 0.0, 1.0), c(0x03B50A, 0x03FF14, 0x037B0A, 0xAAAE36), "Seedia", "種精セージャ"),</v>
      </c>
      <c r="BB60" s="11">
        <f>テーブル1[[#This Row],[Gaia]]*(テーブル1[[#This Row],[Aqua]]+テーブル1[[#This Row],[収穫]])*テーブル1[[#This Row],[効率]]/テーブル1[[#This Row],[コスト]]</f>
        <v>0</v>
      </c>
    </row>
    <row r="61" spans="1:54" x14ac:dyDescent="0.15">
      <c r="A61" s="4">
        <v>59</v>
      </c>
      <c r="B61" s="4"/>
      <c r="C61" s="4" t="s">
        <v>992</v>
      </c>
      <c r="D61" s="6" t="s">
        <v>315</v>
      </c>
      <c r="E61" s="19" t="s">
        <v>370</v>
      </c>
      <c r="F61" s="6" t="s">
        <v>508</v>
      </c>
      <c r="G61" s="6" t="s">
        <v>331</v>
      </c>
      <c r="H61" s="6" t="s">
        <v>752</v>
      </c>
      <c r="I61" s="10" t="s">
        <v>350</v>
      </c>
      <c r="J61" s="3">
        <v>3</v>
      </c>
      <c r="K61" s="8">
        <v>13</v>
      </c>
      <c r="L61" s="7">
        <v>4</v>
      </c>
      <c r="M61" s="7"/>
      <c r="N61" s="7">
        <v>21</v>
      </c>
      <c r="O61" s="17">
        <v>4</v>
      </c>
      <c r="P61" s="7">
        <v>3</v>
      </c>
      <c r="Q61" s="7"/>
      <c r="R61" s="14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0.92995840567488197</v>
      </c>
      <c r="U61" s="5">
        <f>テーブル1[[#This Row],[特殊倍率]]*テーブル1[[#This Row],[分散度倍率]]*テーブル1[[#This Row],[レア度倍率]]</f>
        <v>1.3151597897482787</v>
      </c>
      <c r="V61" s="9">
        <f>テーブル1[[#This Row],[基礎Shine]]/SUM(テーブル1[[#This Row],[基礎Shine]:[基礎Dark]])*50*テーブル1[[#This Row],[効率]]</f>
        <v>8.2197486859267421</v>
      </c>
      <c r="W61" s="9">
        <f>テーブル1[[#This Row],[基礎Fire]]/SUM(テーブル1[[#This Row],[基礎Shine]:[基礎Dark]])*50*テーブル1[[#This Row],[効率]]</f>
        <v>0</v>
      </c>
      <c r="X61" s="9">
        <f>テーブル1[[#This Row],[基礎Wind]]/SUM(テーブル1[[#This Row],[基礎Shine]:[基礎Dark]])*50*テーブル1[[#This Row],[効率]]</f>
        <v>43.153680601115397</v>
      </c>
      <c r="Y61" s="9">
        <f>テーブル1[[#This Row],[基礎Gaia]]/SUM(テーブル1[[#This Row],[基礎Shine]:[基礎Dark]])*50*テーブル1[[#This Row],[効率]]</f>
        <v>8.2197486859267421</v>
      </c>
      <c r="Z61" s="9">
        <f>テーブル1[[#This Row],[基礎Aqua]]/SUM(テーブル1[[#This Row],[基礎Shine]:[基礎Dark]])*50*テーブル1[[#This Row],[効率]]</f>
        <v>6.1648115144450566</v>
      </c>
      <c r="AA61" s="9">
        <f>テーブル1[[#This Row],[基礎Dark]]/SUM(テーブル1[[#This Row],[基礎Shine]:[基礎Dark]])*50*テーブル1[[#This Row],[効率]]</f>
        <v>0</v>
      </c>
      <c r="AB61" s="3"/>
      <c r="AC61" s="3">
        <v>6</v>
      </c>
      <c r="AD61" s="3"/>
      <c r="AE61" s="3">
        <v>5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12</v>
      </c>
      <c r="AR61" s="3">
        <v>2</v>
      </c>
      <c r="AS61" s="3"/>
      <c r="AT61" s="3"/>
      <c r="AU61" s="3"/>
      <c r="AV61" s="3">
        <v>3</v>
      </c>
      <c r="AW61" s="3">
        <v>2</v>
      </c>
      <c r="AX61" s="3">
        <v>9</v>
      </c>
      <c r="AY61" s="11">
        <f>SUM(テーブル1[[#This Row],[攻撃]:[感覚]])</f>
        <v>39</v>
      </c>
      <c r="AZ61" s="11" t="str">
        <f>LOWER(LEFT(テーブル1[[#This Row],[Type]],1))&amp;MID(SUBSTITUTE(PROPER(テーブル1[[#This Row],[Type]]),"_",""),2,LEN(テーブル1[[#This Row],[Type]]))</f>
        <v>enchant</v>
      </c>
      <c r="BA61" s="11" t="str" cm="1">
        <f t="array" ref="BA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ENCHANT(59, { MIRAGE }, 3, 13, 1.00, m(4.0, 0.0, 21.0, 4.0, 3.0, 0.0), e(0.0, 6.0, 0.0, 5.0, 0.0, 0.0, 0.0, 0.0, 0.0, 0.0, 0.0, 0.0, 0.0, 0.0, 0.0, 12.0, 2.0, 0.0, 0.0, 0.0, 3.0, 2.0, 9.0), c(0xD0C2FF, 0xF055FF, 0xC381E3, 0xBE00FF), "Enchantia", "付魔精エンキャンチャ"),</v>
      </c>
      <c r="BB61" s="11">
        <f>テーブル1[[#This Row],[Gaia]]*(テーブル1[[#This Row],[Aqua]]+テーブル1[[#This Row],[収穫]])*テーブル1[[#This Row],[効率]]/テーブル1[[#This Row],[コスト]]</f>
        <v>5.1264120635815074</v>
      </c>
    </row>
    <row r="62" spans="1:54" x14ac:dyDescent="0.15">
      <c r="A62" s="4">
        <v>60</v>
      </c>
      <c r="B62" s="4"/>
      <c r="C62" s="4" t="s">
        <v>983</v>
      </c>
      <c r="D62" s="6" t="s">
        <v>352</v>
      </c>
      <c r="E62" s="19" t="s">
        <v>368</v>
      </c>
      <c r="F62" s="6" t="s">
        <v>386</v>
      </c>
      <c r="G62" s="6" t="s">
        <v>379</v>
      </c>
      <c r="H62" s="6" t="s">
        <v>752</v>
      </c>
      <c r="I62" s="10" t="s">
        <v>398</v>
      </c>
      <c r="J62" s="3">
        <v>3</v>
      </c>
      <c r="K62" s="8">
        <v>39</v>
      </c>
      <c r="L62" s="7">
        <v>2</v>
      </c>
      <c r="M62" s="7"/>
      <c r="N62" s="7">
        <v>7</v>
      </c>
      <c r="O62" s="17">
        <v>8</v>
      </c>
      <c r="P62" s="7"/>
      <c r="Q62" s="7"/>
      <c r="R62" s="14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0.85559502568260215</v>
      </c>
      <c r="U62" s="5">
        <f>テーブル1[[#This Row],[特殊倍率]]*テーブル1[[#This Row],[分散度倍率]]*テーブル1[[#This Row],[レア度倍率]]</f>
        <v>1.2099940892192926</v>
      </c>
      <c r="V62" s="9">
        <f>テーブル1[[#This Row],[基礎Shine]]/SUM(テーブル1[[#This Row],[基礎Shine]:[基礎Dark]])*50*テーブル1[[#This Row],[効率]]</f>
        <v>7.1176122895252503</v>
      </c>
      <c r="W62" s="9">
        <f>テーブル1[[#This Row],[基礎Fire]]/SUM(テーブル1[[#This Row],[基礎Shine]:[基礎Dark]])*50*テーブル1[[#This Row],[効率]]</f>
        <v>0</v>
      </c>
      <c r="X62" s="9">
        <f>テーブル1[[#This Row],[基礎Wind]]/SUM(テーブル1[[#This Row],[基礎Shine]:[基礎Dark]])*50*テーブル1[[#This Row],[効率]]</f>
        <v>24.911643013338374</v>
      </c>
      <c r="Y62" s="9">
        <f>テーブル1[[#This Row],[基礎Gaia]]/SUM(テーブル1[[#This Row],[基礎Shine]:[基礎Dark]])*50*テーブル1[[#This Row],[効率]]</f>
        <v>28.470449158101001</v>
      </c>
      <c r="Z62" s="9">
        <f>テーブル1[[#This Row],[基礎Aqua]]/SUM(テーブル1[[#This Row],[基礎Shine]:[基礎Dark]])*50*テーブル1[[#This Row],[効率]]</f>
        <v>0</v>
      </c>
      <c r="AA62" s="9">
        <f>テーブル1[[#This Row],[基礎Dark]]/SUM(テーブル1[[#This Row],[基礎Shine]:[基礎Dark]])*50*テーブル1[[#This Row],[効率]]</f>
        <v>0</v>
      </c>
      <c r="AB62" s="3"/>
      <c r="AC62" s="3">
        <v>2</v>
      </c>
      <c r="AD62" s="3">
        <v>2</v>
      </c>
      <c r="AE62" s="3">
        <v>14</v>
      </c>
      <c r="AF62" s="3"/>
      <c r="AG62" s="3"/>
      <c r="AH62" s="3">
        <v>7</v>
      </c>
      <c r="AI62" s="3"/>
      <c r="AJ62" s="3"/>
      <c r="AK62" s="3"/>
      <c r="AL62" s="3"/>
      <c r="AM62" s="3"/>
      <c r="AN62" s="3">
        <v>2</v>
      </c>
      <c r="AO62" s="3"/>
      <c r="AP62" s="3"/>
      <c r="AQ62" s="3"/>
      <c r="AR62" s="3">
        <v>4</v>
      </c>
      <c r="AS62" s="3">
        <v>1</v>
      </c>
      <c r="AT62" s="3"/>
      <c r="AU62" s="3"/>
      <c r="AV62" s="3">
        <v>2</v>
      </c>
      <c r="AW62" s="3">
        <v>6</v>
      </c>
      <c r="AX62" s="3">
        <v>4</v>
      </c>
      <c r="AY62" s="11">
        <f>SUM(テーブル1[[#This Row],[攻撃]:[感覚]])</f>
        <v>44</v>
      </c>
      <c r="AZ62" s="11" t="str">
        <f>LOWER(LEFT(テーブル1[[#This Row],[Type]],1))&amp;MID(SUBSTITUTE(PROPER(テーブル1[[#This Row],[Type]]),"_",""),2,LEN(テーブル1[[#This Row],[Type]]))</f>
        <v>glowstone</v>
      </c>
      <c r="BA62" s="11" t="str" cm="1">
        <f t="array" ref="BA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GLOWSTONE(60, { MIRAGE }, 3, 39, 1.00, m(2.0, 0.0, 7.0, 8.0, 0.0, 0.0), e(0.0, 2.0, 2.0, 14.0, 0.0, 0.0, 7.0, 0.0, 0.0, 0.0, 0.0, 0.0, 2.0, 0.0, 0.0, 0.0, 4.0, 1.0, 0.0, 0.0, 2.0, 6.0, 4.0), c(0xFFFFB8, 0xFFD15E, 0xFFD244, 0xFFFF00), "Glowstonia", "蛍光石精グロウストーニャ"),</v>
      </c>
      <c r="BB62" s="11">
        <f>テーブル1[[#This Row],[Gaia]]*(テーブル1[[#This Row],[Aqua]]+テーブル1[[#This Row],[収穫]])*テーブル1[[#This Row],[効率]]/テーブル1[[#This Row],[コスト]]</f>
        <v>1.7666192409600308</v>
      </c>
    </row>
    <row r="63" spans="1:54" x14ac:dyDescent="0.15">
      <c r="A63" s="4">
        <v>61</v>
      </c>
      <c r="B63" s="4"/>
      <c r="C63" s="4" t="s">
        <v>983</v>
      </c>
      <c r="D63" s="6" t="s">
        <v>356</v>
      </c>
      <c r="E63" s="19" t="s">
        <v>367</v>
      </c>
      <c r="F63" s="6" t="s">
        <v>522</v>
      </c>
      <c r="G63" s="6" t="s">
        <v>383</v>
      </c>
      <c r="H63" s="6" t="s">
        <v>752</v>
      </c>
      <c r="I63" s="10" t="s">
        <v>399</v>
      </c>
      <c r="J63" s="3">
        <v>1</v>
      </c>
      <c r="K63" s="8">
        <v>61</v>
      </c>
      <c r="L63" s="7"/>
      <c r="M63" s="7">
        <v>9</v>
      </c>
      <c r="N63" s="7"/>
      <c r="O63" s="17">
        <v>10</v>
      </c>
      <c r="P63" s="7"/>
      <c r="Q63" s="7">
        <v>7</v>
      </c>
      <c r="R63" s="14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9">
        <f>テーブル1[[#This Row],[基礎Shine]]/SUM(テーブル1[[#This Row],[基礎Shine]:[基礎Dark]])*50*テーブル1[[#This Row],[効率]]</f>
        <v>0</v>
      </c>
      <c r="W63" s="9">
        <f>テーブル1[[#This Row],[基礎Fire]]/SUM(テーブル1[[#This Row],[基礎Shine]:[基礎Dark]])*50*テーブル1[[#This Row],[効率]]</f>
        <v>13.86467095828192</v>
      </c>
      <c r="X63" s="9">
        <f>テーブル1[[#This Row],[基礎Wind]]/SUM(テーブル1[[#This Row],[基礎Shine]:[基礎Dark]])*50*テーブル1[[#This Row],[効率]]</f>
        <v>0</v>
      </c>
      <c r="Y63" s="9">
        <f>テーブル1[[#This Row],[基礎Gaia]]/SUM(テーブル1[[#This Row],[基礎Shine]:[基礎Dark]])*50*テーブル1[[#This Row],[効率]]</f>
        <v>15.405189953646582</v>
      </c>
      <c r="Z63" s="9">
        <f>テーブル1[[#This Row],[基礎Aqua]]/SUM(テーブル1[[#This Row],[基礎Shine]:[基礎Dark]])*50*テーブル1[[#This Row],[効率]]</f>
        <v>0</v>
      </c>
      <c r="AA63" s="9">
        <f>テーブル1[[#This Row],[基礎Dark]]/SUM(テーブル1[[#This Row],[基礎Shine]:[基礎Dark]])*50*テーブル1[[#This Row],[効率]]</f>
        <v>10.783632967552606</v>
      </c>
      <c r="AB63" s="3"/>
      <c r="AC63" s="3">
        <v>1</v>
      </c>
      <c r="AD63" s="3">
        <v>4</v>
      </c>
      <c r="AE63" s="3"/>
      <c r="AF63" s="3">
        <v>3</v>
      </c>
      <c r="AG63" s="3"/>
      <c r="AH63" s="3">
        <v>6</v>
      </c>
      <c r="AI63" s="3"/>
      <c r="AJ63" s="3"/>
      <c r="AK63" s="3"/>
      <c r="AL63" s="3"/>
      <c r="AM63" s="3"/>
      <c r="AN63" s="3">
        <v>3</v>
      </c>
      <c r="AO63" s="3"/>
      <c r="AP63" s="3">
        <v>1</v>
      </c>
      <c r="AQ63" s="3">
        <v>2</v>
      </c>
      <c r="AR63" s="3">
        <v>10</v>
      </c>
      <c r="AS63" s="3"/>
      <c r="AT63" s="3"/>
      <c r="AU63" s="3">
        <v>1</v>
      </c>
      <c r="AV63" s="3"/>
      <c r="AW63" s="3"/>
      <c r="AX63" s="3"/>
      <c r="AY63" s="11">
        <f>SUM(テーブル1[[#This Row],[攻撃]:[感覚]])</f>
        <v>31</v>
      </c>
      <c r="AZ63" s="11" t="str">
        <f>LOWER(LEFT(テーブル1[[#This Row],[Type]],1))&amp;MID(SUBSTITUTE(PROPER(テーブル1[[#This Row],[Type]]),"_",""),2,LEN(テーブル1[[#This Row],[Type]]))</f>
        <v>coal</v>
      </c>
      <c r="BA63" s="11" t="str" cm="1">
        <f t="array" ref="BA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COAL(61, { MIRAGE }, 1, 61, 1.00, m(0.0, 9.0, 0.0, 10.0, 0.0, 7.0), e(0.0, 1.0, 4.0, 0.0, 3.0, 0.0, 6.0, 0.0, 0.0, 0.0, 0.0, 0.0, 3.0, 0.0, 1.0, 2.0, 10.0, 0.0, 0.0, 1.0, 0.0, 0.0, 0.0), c(0x4C2510, 0x52504C, 0x39352E, 0x150B00), "Coalia", "石炭精ツォアーリャ"),</v>
      </c>
      <c r="BB63" s="11">
        <f>テーブル1[[#This Row],[Gaia]]*(テーブル1[[#This Row],[Aqua]]+テーブル1[[#This Row],[収穫]])*テーブル1[[#This Row],[効率]]/テーブル1[[#This Row],[コスト]]</f>
        <v>0.80922187740410123</v>
      </c>
    </row>
    <row r="64" spans="1:54" x14ac:dyDescent="0.15">
      <c r="A64" s="4">
        <v>62</v>
      </c>
      <c r="B64" s="4"/>
      <c r="C64" s="4" t="s">
        <v>984</v>
      </c>
      <c r="D64" s="6" t="s">
        <v>351</v>
      </c>
      <c r="E64" s="19" t="s">
        <v>361</v>
      </c>
      <c r="F64" s="6" t="s">
        <v>385</v>
      </c>
      <c r="G64" s="6" t="s">
        <v>378</v>
      </c>
      <c r="H64" s="6" t="s">
        <v>752</v>
      </c>
      <c r="I64" s="10" t="s">
        <v>403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17">
        <v>15</v>
      </c>
      <c r="Q64" s="7">
        <v>15</v>
      </c>
      <c r="R64" s="14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0.71697762400791376</v>
      </c>
      <c r="U64" s="5">
        <f>テーブル1[[#This Row],[特殊倍率]]*テーブル1[[#This Row],[分散度倍率]]*テーブル1[[#This Row],[レア度倍率]]</f>
        <v>1.0139594797900293</v>
      </c>
      <c r="V64" s="9">
        <f>テーブル1[[#This Row],[基礎Shine]]/SUM(テーブル1[[#This Row],[基礎Shine]:[基礎Dark]])*50*テーブル1[[#This Row],[効率]]</f>
        <v>0.99407792136277384</v>
      </c>
      <c r="W64" s="9">
        <f>テーブル1[[#This Row],[基礎Fire]]/SUM(テーブル1[[#This Row],[基礎Shine]:[基礎Dark]])*50*テーブル1[[#This Row],[効率]]</f>
        <v>4.9703896068138693</v>
      </c>
      <c r="X64" s="9">
        <f>テーブル1[[#This Row],[基礎Wind]]/SUM(テーブル1[[#This Row],[基礎Shine]:[基礎Dark]])*50*テーブル1[[#This Row],[効率]]</f>
        <v>4.9703896068138693</v>
      </c>
      <c r="Y64" s="9">
        <f>テーブル1[[#This Row],[基礎Gaia]]/SUM(テーブル1[[#This Row],[基礎Shine]:[基礎Dark]])*50*テーブル1[[#This Row],[効率]]</f>
        <v>9.9407792136277386</v>
      </c>
      <c r="Z64" s="9">
        <f>テーブル1[[#This Row],[基礎Aqua]]/SUM(テーブル1[[#This Row],[基礎Shine]:[基礎Dark]])*50*テーブル1[[#This Row],[効率]]</f>
        <v>14.911168820441608</v>
      </c>
      <c r="AA64" s="9">
        <f>テーブル1[[#This Row],[基礎Dark]]/SUM(テーブル1[[#This Row],[基礎Shine]:[基礎Dark]])*50*テーブル1[[#This Row],[効率]]</f>
        <v>14.911168820441608</v>
      </c>
      <c r="AB64" s="3">
        <v>4</v>
      </c>
      <c r="AC64" s="3">
        <v>8</v>
      </c>
      <c r="AD64" s="3"/>
      <c r="AE64" s="3"/>
      <c r="AF64" s="3"/>
      <c r="AG64" s="3">
        <v>2</v>
      </c>
      <c r="AH64" s="3"/>
      <c r="AI64" s="3">
        <v>10</v>
      </c>
      <c r="AJ64" s="3">
        <v>4</v>
      </c>
      <c r="AK64" s="3"/>
      <c r="AL64" s="3">
        <v>9</v>
      </c>
      <c r="AM64" s="3">
        <v>5</v>
      </c>
      <c r="AN64" s="3">
        <v>3</v>
      </c>
      <c r="AO64" s="3">
        <v>4</v>
      </c>
      <c r="AP64" s="3">
        <v>12</v>
      </c>
      <c r="AQ64" s="3">
        <v>7</v>
      </c>
      <c r="AR64" s="3">
        <v>3</v>
      </c>
      <c r="AS64" s="3">
        <v>4</v>
      </c>
      <c r="AT64" s="3"/>
      <c r="AU64" s="3"/>
      <c r="AV64" s="3"/>
      <c r="AW64" s="3">
        <v>2</v>
      </c>
      <c r="AX64" s="3">
        <v>10</v>
      </c>
      <c r="AY64" s="11">
        <f>SUM(テーブル1[[#This Row],[攻撃]:[感覚]])</f>
        <v>87</v>
      </c>
      <c r="AZ64" s="11" t="str">
        <f>LOWER(LEFT(テーブル1[[#This Row],[Type]],1))&amp;MID(SUBSTITUTE(PROPER(テーブル1[[#This Row],[Type]]),"_",""),2,LEN(テーブル1[[#This Row],[Type]]))</f>
        <v>villager</v>
      </c>
      <c r="BA64" s="11" t="str" cm="1">
        <f t="array" ref="BA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VILLAGER(62, { MIRAGE }, 3, 50, 1.00, m(1.0, 5.0, 5.0, 10.0, 15.0, 15.0), e(4.0, 8.0, 0.0, 0.0, 0.0, 2.0, 0.0, 10.0, 4.0, 0.0, 9.0, 5.0, 3.0, 4.0, 12.0, 7.0, 3.0, 4.0, 0.0, 0.0, 0.0, 2.0, 10.0), c(0xB58D63, 0x608C57, 0x608C57, 0x009800), "Villageria", "村人精ヴィッラゲーリャ"),</v>
      </c>
      <c r="BB64" s="11">
        <f>テーブル1[[#This Row],[Gaia]]*(テーブル1[[#This Row],[Aqua]]+テーブル1[[#This Row],[収穫]])*テーブル1[[#This Row],[効率]]/テーブル1[[#This Row],[コスト]]</f>
        <v>3.0059566344899711</v>
      </c>
    </row>
    <row r="65" spans="1:54" x14ac:dyDescent="0.15">
      <c r="A65" s="4">
        <v>63</v>
      </c>
      <c r="B65" s="4"/>
      <c r="C65" s="4" t="s">
        <v>984</v>
      </c>
      <c r="D65" s="6" t="s">
        <v>357</v>
      </c>
      <c r="E65" s="19" t="s">
        <v>360</v>
      </c>
      <c r="F65" s="6" t="s">
        <v>391</v>
      </c>
      <c r="G65" s="6" t="s">
        <v>384</v>
      </c>
      <c r="H65" s="6" t="s">
        <v>351</v>
      </c>
      <c r="I65" s="10" t="s">
        <v>402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17">
        <v>14</v>
      </c>
      <c r="Q65" s="7">
        <v>1</v>
      </c>
      <c r="R65" s="14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0.7303534223050363</v>
      </c>
      <c r="U65" s="5">
        <f>テーブル1[[#This Row],[特殊倍率]]*テーブル1[[#This Row],[分散度倍率]]*テーブル1[[#This Row],[レア度倍率]]</f>
        <v>1.2283031493691747</v>
      </c>
      <c r="V65" s="9">
        <f>テーブル1[[#This Row],[基礎Shine]]/SUM(テーブル1[[#This Row],[基礎Shine]:[基礎Dark]])*50*テーブル1[[#This Row],[効率]]</f>
        <v>3.7601116817423716</v>
      </c>
      <c r="W65" s="9">
        <f>テーブル1[[#This Row],[基礎Fire]]/SUM(テーブル1[[#This Row],[基礎Shine]:[基礎Dark]])*50*テーブル1[[#This Row],[効率]]</f>
        <v>18.800558408711858</v>
      </c>
      <c r="X65" s="9">
        <f>テーブル1[[#This Row],[基礎Wind]]/SUM(テーブル1[[#This Row],[基礎Shine]:[基礎Dark]])*50*テーブル1[[#This Row],[効率]]</f>
        <v>18.800558408711858</v>
      </c>
      <c r="Y65" s="9">
        <f>テーブル1[[#This Row],[基礎Gaia]]/SUM(テーブル1[[#This Row],[基礎Shine]:[基礎Dark]])*50*テーブル1[[#This Row],[効率]]</f>
        <v>1.2533705605807905</v>
      </c>
      <c r="Z65" s="9">
        <f>テーブル1[[#This Row],[基礎Aqua]]/SUM(テーブル1[[#This Row],[基礎Shine]:[基礎Dark]])*50*テーブル1[[#This Row],[効率]]</f>
        <v>17.547187848131067</v>
      </c>
      <c r="AA65" s="9">
        <f>テーブル1[[#This Row],[基礎Dark]]/SUM(テーブル1[[#This Row],[基礎Shine]:[基礎Dark]])*50*テーブル1[[#This Row],[効率]]</f>
        <v>1.2533705605807905</v>
      </c>
      <c r="AB65" s="3">
        <v>2</v>
      </c>
      <c r="AC65" s="3">
        <v>4</v>
      </c>
      <c r="AD65" s="3"/>
      <c r="AE65" s="3"/>
      <c r="AF65" s="3"/>
      <c r="AG65" s="3">
        <v>2</v>
      </c>
      <c r="AH65" s="3"/>
      <c r="AI65" s="3">
        <v>13</v>
      </c>
      <c r="AJ65" s="3">
        <v>4</v>
      </c>
      <c r="AK65" s="3"/>
      <c r="AL65" s="3">
        <v>8</v>
      </c>
      <c r="AM65" s="3">
        <v>2</v>
      </c>
      <c r="AN65" s="3">
        <v>6</v>
      </c>
      <c r="AO65" s="3">
        <v>2</v>
      </c>
      <c r="AP65" s="3">
        <v>12</v>
      </c>
      <c r="AQ65" s="3">
        <v>15</v>
      </c>
      <c r="AR65" s="3">
        <v>3</v>
      </c>
      <c r="AS65" s="3">
        <v>5</v>
      </c>
      <c r="AT65" s="3"/>
      <c r="AU65" s="3"/>
      <c r="AV65" s="3"/>
      <c r="AW65" s="3">
        <v>1</v>
      </c>
      <c r="AX65" s="3">
        <v>11</v>
      </c>
      <c r="AY65" s="11">
        <f>SUM(テーブル1[[#This Row],[攻撃]:[感覚]])</f>
        <v>90</v>
      </c>
      <c r="AZ65" s="11" t="str">
        <f>LOWER(LEFT(テーブル1[[#This Row],[Type]],1))&amp;MID(SUBSTITUTE(PROPER(テーブル1[[#This Row],[Type]]),"_",""),2,LEN(テーブル1[[#This Row],[Type]]))</f>
        <v>librarian</v>
      </c>
      <c r="BA65" s="11" t="str" cm="1">
        <f t="array" ref="BA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LIBRARIAN(63, { VILLAGER }, 4, 42, 1.00, m(3.0, 15.0, 15.0, 1.0, 14.0, 1.0), e(2.0, 4.0, 0.0, 0.0, 0.0, 2.0, 0.0, 13.0, 4.0, 0.0, 8.0, 2.0, 6.0, 2.0, 12.0, 15.0, 3.0, 5.0, 0.0, 0.0, 0.0, 1.0, 11.0), c(0xB58D63, 0xEBEBEB, 0xEBEBEB, 0x009800), "Librariania", "司書精リブラリアーニャ"),</v>
      </c>
      <c r="BB65" s="11">
        <f>テーブル1[[#This Row],[Gaia]]*(テーブル1[[#This Row],[Aqua]]+テーブル1[[#This Row],[収穫]])*テーブル1[[#This Row],[効率]]/テーブル1[[#This Row],[コスト]]</f>
        <v>0.64319593356266191</v>
      </c>
    </row>
    <row r="66" spans="1:54" x14ac:dyDescent="0.15">
      <c r="A66" s="4">
        <v>64</v>
      </c>
      <c r="B66" s="4"/>
      <c r="C66" s="4" t="s">
        <v>986</v>
      </c>
      <c r="D66" s="6" t="s">
        <v>696</v>
      </c>
      <c r="E66" s="19" t="s">
        <v>364</v>
      </c>
      <c r="F66" s="6" t="s">
        <v>766</v>
      </c>
      <c r="G66" s="6" t="s">
        <v>698</v>
      </c>
      <c r="H66" s="6" t="s">
        <v>60</v>
      </c>
      <c r="I66" s="10" t="s">
        <v>400</v>
      </c>
      <c r="J66" s="3">
        <v>5</v>
      </c>
      <c r="K66" s="8">
        <v>41</v>
      </c>
      <c r="L66" s="7">
        <v>2</v>
      </c>
      <c r="M66" s="7">
        <v>8</v>
      </c>
      <c r="N66" s="17">
        <v>14</v>
      </c>
      <c r="O66" s="7"/>
      <c r="P66" s="7"/>
      <c r="Q66" s="7"/>
      <c r="R66" s="14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66" s="5">
        <f>テーブル1[[#This Row],[特殊倍率]]*テーブル1[[#This Row],[分散度倍率]]*テーブル1[[#This Row],[レア度倍率]]</f>
        <v>1.8114473285278134</v>
      </c>
      <c r="V66" s="9">
        <f>テーブル1[[#This Row],[基礎Shine]]/SUM(テーブル1[[#This Row],[基礎Shine]:[基礎Dark]])*50*テーブル1[[#This Row],[効率]]</f>
        <v>7.5476972021992212</v>
      </c>
      <c r="W66" s="9">
        <f>テーブル1[[#This Row],[基礎Fire]]/SUM(テーブル1[[#This Row],[基礎Shine]:[基礎Dark]])*50*テーブル1[[#This Row],[効率]]</f>
        <v>30.190788808796885</v>
      </c>
      <c r="X66" s="9">
        <f>テーブル1[[#This Row],[基礎Wind]]/SUM(テーブル1[[#This Row],[基礎Shine]:[基礎Dark]])*50*テーブル1[[#This Row],[効率]]</f>
        <v>52.83388041539456</v>
      </c>
      <c r="Y66" s="9">
        <f>テーブル1[[#This Row],[基礎Gaia]]/SUM(テーブル1[[#This Row],[基礎Shine]:[基礎Dark]])*50*テーブル1[[#This Row],[効率]]</f>
        <v>0</v>
      </c>
      <c r="Z66" s="9">
        <f>テーブル1[[#This Row],[基礎Aqua]]/SUM(テーブル1[[#This Row],[基礎Shine]:[基礎Dark]])*50*テーブル1[[#This Row],[効率]]</f>
        <v>0</v>
      </c>
      <c r="AA66" s="9">
        <f>テーブル1[[#This Row],[基礎Dark]]/SUM(テーブル1[[#This Row],[基礎Shine]:[基礎Dark]])*50*テーブル1[[#This Row],[効率]]</f>
        <v>0</v>
      </c>
      <c r="AB66" s="3"/>
      <c r="AC66" s="3">
        <v>3</v>
      </c>
      <c r="AD66" s="3"/>
      <c r="AE66" s="3">
        <v>5</v>
      </c>
      <c r="AF66" s="3"/>
      <c r="AG66" s="3"/>
      <c r="AH66" s="3">
        <v>15</v>
      </c>
      <c r="AI66" s="3"/>
      <c r="AJ66" s="3"/>
      <c r="AK66" s="3"/>
      <c r="AL66" s="3"/>
      <c r="AM66" s="3"/>
      <c r="AN66" s="3"/>
      <c r="AO66" s="3"/>
      <c r="AP66" s="3">
        <v>2</v>
      </c>
      <c r="AQ66" s="3">
        <v>10</v>
      </c>
      <c r="AR66" s="3">
        <v>9</v>
      </c>
      <c r="AS66" s="3">
        <v>8</v>
      </c>
      <c r="AT66" s="3"/>
      <c r="AU66" s="3">
        <v>2</v>
      </c>
      <c r="AV66" s="3">
        <v>3</v>
      </c>
      <c r="AW66" s="3">
        <v>7</v>
      </c>
      <c r="AX66" s="3">
        <v>9</v>
      </c>
      <c r="AY66" s="11">
        <f>SUM(テーブル1[[#This Row],[攻撃]:[感覚]])</f>
        <v>73</v>
      </c>
      <c r="AZ66" s="11" t="str">
        <f>LOWER(LEFT(テーブル1[[#This Row],[Type]],1))&amp;MID(SUBSTITUTE(PROPER(テーブル1[[#This Row],[Type]]),"_",""),2,LEN(テーブル1[[#This Row],[Type]]))</f>
        <v>netherStar</v>
      </c>
      <c r="BA66" s="11" t="str" cm="1">
        <f t="array" ref="BA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NETHER_STAR(64, { WITHER }, 5, 41, 1.00, m(2.0, 8.0, 14.0, 0.0, 0.0, 0.0), e(0.0, 3.0, 0.0, 5.0, 0.0, 0.0, 15.0, 0.0, 0.0, 0.0, 0.0, 0.0, 0.0, 0.0, 2.0, 10.0, 9.0, 8.0, 0.0, 2.0, 3.0, 7.0, 9.0), c(0xD8D8FF, 0xF2E3FF, 0xD9E7FF, 0xFFFF68), "Nethere Staria", "地獄星精ネテーレスターリャ"),</v>
      </c>
      <c r="BB66" s="11">
        <f>テーブル1[[#This Row],[Gaia]]*(テーブル1[[#This Row],[Aqua]]+テーブル1[[#This Row],[収穫]])*テーブル1[[#This Row],[効率]]/テーブル1[[#This Row],[コスト]]</f>
        <v>0</v>
      </c>
    </row>
    <row r="67" spans="1:54" x14ac:dyDescent="0.15">
      <c r="A67" s="4">
        <v>65</v>
      </c>
      <c r="B67" s="4"/>
      <c r="C67" s="4" t="s">
        <v>992</v>
      </c>
      <c r="D67" s="6" t="s">
        <v>697</v>
      </c>
      <c r="E67" s="19" t="s">
        <v>362</v>
      </c>
      <c r="F67" s="6" t="s">
        <v>387</v>
      </c>
      <c r="G67" s="6" t="s">
        <v>699</v>
      </c>
      <c r="H67" s="6" t="s">
        <v>752</v>
      </c>
      <c r="I67" s="10" t="s">
        <v>401</v>
      </c>
      <c r="J67" s="3">
        <v>3</v>
      </c>
      <c r="K67" s="8">
        <v>26</v>
      </c>
      <c r="L67" s="7">
        <v>2</v>
      </c>
      <c r="M67" s="7">
        <v>13</v>
      </c>
      <c r="N67" s="7">
        <v>7</v>
      </c>
      <c r="O67" s="17">
        <v>10</v>
      </c>
      <c r="P67" s="7">
        <v>3</v>
      </c>
      <c r="Q67" s="7"/>
      <c r="R67" s="14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0.7908842457011136</v>
      </c>
      <c r="U67" s="5">
        <f>テーブル1[[#This Row],[特殊倍率]]*テーブル1[[#This Row],[分散度倍率]]*テーブル1[[#This Row],[レア度倍率]]</f>
        <v>1.1184792265377301</v>
      </c>
      <c r="V67" s="9">
        <f>テーブル1[[#This Row],[基礎Shine]]/SUM(テーブル1[[#This Row],[基礎Shine]:[基礎Dark]])*50*テーブル1[[#This Row],[効率]]</f>
        <v>3.1956549329649433</v>
      </c>
      <c r="W67" s="9">
        <f>テーブル1[[#This Row],[基礎Fire]]/SUM(テーブル1[[#This Row],[基礎Shine]:[基礎Dark]])*50*テーブル1[[#This Row],[効率]]</f>
        <v>20.771757064272133</v>
      </c>
      <c r="X67" s="9">
        <f>テーブル1[[#This Row],[基礎Wind]]/SUM(テーブル1[[#This Row],[基礎Shine]:[基礎Dark]])*50*テーブル1[[#This Row],[効率]]</f>
        <v>11.1847922653773</v>
      </c>
      <c r="Y67" s="9">
        <f>テーブル1[[#This Row],[基礎Gaia]]/SUM(テーブル1[[#This Row],[基礎Shine]:[基礎Dark]])*50*テーブル1[[#This Row],[効率]]</f>
        <v>15.978274664824715</v>
      </c>
      <c r="Z67" s="9">
        <f>テーブル1[[#This Row],[基礎Aqua]]/SUM(テーブル1[[#This Row],[基礎Shine]:[基礎Dark]])*50*テーブル1[[#This Row],[効率]]</f>
        <v>4.7934823994474147</v>
      </c>
      <c r="AA67" s="9">
        <f>テーブル1[[#This Row],[基礎Dark]]/SUM(テーブル1[[#This Row],[基礎Shine]:[基礎Dark]])*50*テーブル1[[#This Row],[効率]]</f>
        <v>0</v>
      </c>
      <c r="AB67" s="3"/>
      <c r="AC67" s="3">
        <v>10</v>
      </c>
      <c r="AD67" s="3">
        <v>3</v>
      </c>
      <c r="AE67" s="3">
        <v>4</v>
      </c>
      <c r="AF67" s="3">
        <v>9</v>
      </c>
      <c r="AG67" s="3">
        <v>4</v>
      </c>
      <c r="AH67" s="3"/>
      <c r="AI67" s="3">
        <v>1</v>
      </c>
      <c r="AJ67" s="3">
        <v>4</v>
      </c>
      <c r="AK67" s="3"/>
      <c r="AL67" s="3"/>
      <c r="AM67" s="3">
        <v>4</v>
      </c>
      <c r="AN67" s="3">
        <v>15</v>
      </c>
      <c r="AO67" s="3"/>
      <c r="AP67" s="3">
        <v>2</v>
      </c>
      <c r="AQ67" s="3">
        <v>11</v>
      </c>
      <c r="AR67" s="3">
        <v>4</v>
      </c>
      <c r="AS67" s="3"/>
      <c r="AT67" s="3"/>
      <c r="AU67" s="3"/>
      <c r="AV67" s="3"/>
      <c r="AW67" s="3">
        <v>1</v>
      </c>
      <c r="AX67" s="3">
        <v>2</v>
      </c>
      <c r="AY67" s="11">
        <f>SUM(テーブル1[[#This Row],[攻撃]:[感覚]])</f>
        <v>74</v>
      </c>
      <c r="AZ67" s="11" t="str">
        <f>LOWER(LEFT(テーブル1[[#This Row],[Type]],1))&amp;MID(SUBSTITUTE(PROPER(テーブル1[[#This Row],[Type]]),"_",""),2,LEN(テーブル1[[#This Row],[Type]]))</f>
        <v>brewingStand</v>
      </c>
      <c r="BA67" s="11" t="str" cm="1">
        <f t="array" ref="BA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BREWING_STAND(65, { MIRAGE }, 3, 26, 1.00, m(2.0, 13.0, 7.0, 10.0, 3.0, 0.0), e(0.0, 10.0, 3.0, 4.0, 9.0, 4.0, 0.0, 1.0, 4.0, 0.0, 0.0, 4.0, 15.0, 0.0, 2.0, 11.0, 4.0, 0.0, 0.0, 0.0, 0.0, 1.0, 2.0), c(0xFFFFFF, 0xAE5B5B, 0x7E7E7E, 0xFFDF55), "Brewinge Standia", "醸造台精ブレウィンゲスタンジャ"),</v>
      </c>
      <c r="BB67" s="11">
        <f>テーブル1[[#This Row],[Gaia]]*(テーブル1[[#This Row],[Aqua]]+テーブル1[[#This Row],[収穫]])*テーブル1[[#This Row],[効率]]/テーブル1[[#This Row],[コスト]]</f>
        <v>5.3569305465626007</v>
      </c>
    </row>
    <row r="68" spans="1:54" x14ac:dyDescent="0.15">
      <c r="A68" s="4">
        <v>66</v>
      </c>
      <c r="B68" s="4"/>
      <c r="C68" s="4" t="s">
        <v>992</v>
      </c>
      <c r="D68" s="6" t="s">
        <v>353</v>
      </c>
      <c r="E68" s="19" t="s">
        <v>363</v>
      </c>
      <c r="F68" s="6" t="s">
        <v>388</v>
      </c>
      <c r="G68" s="6" t="s">
        <v>380</v>
      </c>
      <c r="H68" s="6" t="s">
        <v>752</v>
      </c>
      <c r="I68" s="10" t="s">
        <v>394</v>
      </c>
      <c r="J68" s="3">
        <v>2</v>
      </c>
      <c r="K68" s="8">
        <v>74</v>
      </c>
      <c r="L68" s="7"/>
      <c r="M68" s="7"/>
      <c r="N68" s="7"/>
      <c r="O68" s="17">
        <v>12</v>
      </c>
      <c r="P68" s="7">
        <v>8</v>
      </c>
      <c r="Q68" s="7">
        <v>6</v>
      </c>
      <c r="R68" s="14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68" s="5">
        <f>テーブル1[[#This Row],[特殊倍率]]*テーブル1[[#This Row],[分散度倍率]]*テーブル1[[#This Row],[レア度倍率]]</f>
        <v>1.0116194403019225</v>
      </c>
      <c r="V68" s="9">
        <f>テーブル1[[#This Row],[基礎Shine]]/SUM(テーブル1[[#This Row],[基礎Shine]:[基礎Dark]])*50*テーブル1[[#This Row],[効率]]</f>
        <v>0</v>
      </c>
      <c r="W68" s="9">
        <f>テーブル1[[#This Row],[基礎Fire]]/SUM(テーブル1[[#This Row],[基礎Shine]:[基礎Dark]])*50*テーブル1[[#This Row],[効率]]</f>
        <v>0</v>
      </c>
      <c r="X68" s="9">
        <f>テーブル1[[#This Row],[基礎Wind]]/SUM(テーブル1[[#This Row],[基礎Shine]:[基礎Dark]])*50*テーブル1[[#This Row],[効率]]</f>
        <v>0</v>
      </c>
      <c r="Y68" s="9">
        <f>テーブル1[[#This Row],[基礎Gaia]]/SUM(テーブル1[[#This Row],[基礎Shine]:[基礎Dark]])*50*テーブル1[[#This Row],[効率]]</f>
        <v>23.345064006967444</v>
      </c>
      <c r="Z68" s="9">
        <f>テーブル1[[#This Row],[基礎Aqua]]/SUM(テーブル1[[#This Row],[基礎Shine]:[基礎Dark]])*50*テーブル1[[#This Row],[効率]]</f>
        <v>15.563376004644962</v>
      </c>
      <c r="AA68" s="9">
        <f>テーブル1[[#This Row],[基礎Dark]]/SUM(テーブル1[[#This Row],[基礎Shine]:[基礎Dark]])*50*テーブル1[[#This Row],[効率]]</f>
        <v>11.672532003483722</v>
      </c>
      <c r="AB68" s="3">
        <v>5</v>
      </c>
      <c r="AC68" s="3">
        <v>3</v>
      </c>
      <c r="AD68" s="3">
        <v>11</v>
      </c>
      <c r="AE68" s="3"/>
      <c r="AF68" s="3"/>
      <c r="AG68" s="3"/>
      <c r="AH68" s="3"/>
      <c r="AI68" s="3"/>
      <c r="AJ68" s="3"/>
      <c r="AK68" s="3"/>
      <c r="AL68" s="3">
        <v>2</v>
      </c>
      <c r="AM68" s="3">
        <v>4</v>
      </c>
      <c r="AN68" s="3"/>
      <c r="AO68" s="3">
        <v>8</v>
      </c>
      <c r="AP68" s="3"/>
      <c r="AQ68" s="3">
        <v>2</v>
      </c>
      <c r="AR68" s="3"/>
      <c r="AS68" s="3"/>
      <c r="AT68" s="3"/>
      <c r="AU68" s="3"/>
      <c r="AV68" s="3"/>
      <c r="AW68" s="3"/>
      <c r="AX68" s="3"/>
      <c r="AY68" s="11">
        <f>SUM(テーブル1[[#This Row],[攻撃]:[感覚]])</f>
        <v>35</v>
      </c>
      <c r="AZ68" s="11" t="str">
        <f>LOWER(LEFT(テーブル1[[#This Row],[Type]],1))&amp;MID(SUBSTITUTE(PROPER(テーブル1[[#This Row],[Type]]),"_",""),2,LEN(テーブル1[[#This Row],[Type]]))</f>
        <v>hoe</v>
      </c>
      <c r="BA68" s="11" t="str" cm="1">
        <f t="array" ref="BA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HOE(66, { MIRAGE }, 2, 74, 1.00, m(0.0, 0.0, 0.0, 12.0, 8.0, 6.0), e(5.0, 3.0, 11.0, 0.0, 0.0, 0.0, 0.0, 0.0, 0.0, 0.0, 2.0, 4.0, 0.0, 8.0, 0.0, 2.0, 0.0, 0.0, 0.0, 0.0, 0.0, 0.0, 0.0), c(0xFFFFFF, 0xFFC48E, 0x47FF00, 0xFFFFFF), "Hia", "鍬精ヒャ"),</v>
      </c>
      <c r="BB68" s="11">
        <f>テーブル1[[#This Row],[Gaia]]*(テーブル1[[#This Row],[Aqua]]+テーブル1[[#This Row],[収穫]])*テーブル1[[#This Row],[効率]]/テーブル1[[#This Row],[コスト]]</f>
        <v>8.4774216693702478</v>
      </c>
    </row>
    <row r="69" spans="1:54" x14ac:dyDescent="0.15">
      <c r="A69" s="4">
        <v>67</v>
      </c>
      <c r="B69" s="4"/>
      <c r="C69" s="4" t="s">
        <v>992</v>
      </c>
      <c r="D69" s="6" t="s">
        <v>354</v>
      </c>
      <c r="E69" s="19" t="s">
        <v>365</v>
      </c>
      <c r="F69" s="6" t="s">
        <v>389</v>
      </c>
      <c r="G69" s="6" t="s">
        <v>381</v>
      </c>
      <c r="H69" s="6" t="s">
        <v>752</v>
      </c>
      <c r="I69" s="10" t="s">
        <v>395</v>
      </c>
      <c r="J69" s="3">
        <v>2</v>
      </c>
      <c r="K69" s="8">
        <v>81</v>
      </c>
      <c r="L69" s="7">
        <v>0.1</v>
      </c>
      <c r="M69" s="7"/>
      <c r="N69" s="7"/>
      <c r="O69" s="17">
        <v>10</v>
      </c>
      <c r="P69" s="7">
        <v>4</v>
      </c>
      <c r="Q69" s="7">
        <v>2</v>
      </c>
      <c r="R69" s="14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9">
        <f>テーブル1[[#This Row],[基礎Shine]]/SUM(テーブル1[[#This Row],[基礎Shine]:[基礎Dark]])*50*テーブル1[[#This Row],[効率]]</f>
        <v>0.33937196866489205</v>
      </c>
      <c r="W69" s="9">
        <f>テーブル1[[#This Row],[基礎Fire]]/SUM(テーブル1[[#This Row],[基礎Shine]:[基礎Dark]])*50*テーブル1[[#This Row],[効率]]</f>
        <v>0</v>
      </c>
      <c r="X69" s="9">
        <f>テーブル1[[#This Row],[基礎Wind]]/SUM(テーブル1[[#This Row],[基礎Shine]:[基礎Dark]])*50*テーブル1[[#This Row],[効率]]</f>
        <v>0</v>
      </c>
      <c r="Y69" s="9">
        <f>テーブル1[[#This Row],[基礎Gaia]]/SUM(テーブル1[[#This Row],[基礎Shine]:[基礎Dark]])*50*テーブル1[[#This Row],[効率]]</f>
        <v>33.937196866489209</v>
      </c>
      <c r="Z69" s="9">
        <f>テーブル1[[#This Row],[基礎Aqua]]/SUM(テーブル1[[#This Row],[基礎Shine]:[基礎Dark]])*50*テーブル1[[#This Row],[効率]]</f>
        <v>13.574878746595683</v>
      </c>
      <c r="AA69" s="9">
        <f>テーブル1[[#This Row],[基礎Dark]]/SUM(テーブル1[[#This Row],[基礎Shine]:[基礎Dark]])*50*テーブル1[[#This Row],[効率]]</f>
        <v>6.7874393732978415</v>
      </c>
      <c r="AB69" s="3">
        <v>1</v>
      </c>
      <c r="AC69" s="3">
        <v>1</v>
      </c>
      <c r="AD69" s="3"/>
      <c r="AE69" s="3"/>
      <c r="AF69" s="3"/>
      <c r="AG69" s="3"/>
      <c r="AH69" s="3"/>
      <c r="AI69" s="3"/>
      <c r="AJ69" s="3"/>
      <c r="AK69" s="3"/>
      <c r="AL69" s="3">
        <v>1</v>
      </c>
      <c r="AM69" s="3"/>
      <c r="AN69" s="3"/>
      <c r="AO69" s="3"/>
      <c r="AP69" s="3"/>
      <c r="AQ69" s="3">
        <v>2</v>
      </c>
      <c r="AR69" s="3"/>
      <c r="AS69" s="3">
        <v>2</v>
      </c>
      <c r="AT69" s="3"/>
      <c r="AU69" s="3"/>
      <c r="AV69" s="3"/>
      <c r="AW69" s="3"/>
      <c r="AX69" s="3"/>
      <c r="AY69" s="11">
        <f>SUM(テーブル1[[#This Row],[攻撃]:[感覚]])</f>
        <v>7</v>
      </c>
      <c r="AZ69" s="11" t="str">
        <f>LOWER(LEFT(テーブル1[[#This Row],[Type]],1))&amp;MID(SUBSTITUTE(PROPER(テーブル1[[#This Row],[Type]]),"_",""),2,LEN(テーブル1[[#This Row],[Type]]))</f>
        <v>shield</v>
      </c>
      <c r="BA69" s="11" t="str" cm="1">
        <f t="array" ref="BA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SHIELD(67, { MIRAGE }, 2, 81, 1.00, m(0.1, 0.0, 0.0, 10.0, 4.0, 2.0), e(1.0, 1.0, 0.0, 0.0, 0.0, 0.0, 0.0, 0.0, 0.0, 0.0, 1.0, 0.0, 0.0, 0.0, 0.0, 2.0, 0.0, 2.0, 0.0, 0.0, 0.0, 0.0, 0.0), c(0xFFFFFF, 0xFFC48E, 0x5A5A8E, 0xFFFFFF), "Shieldia", "盾精シエルジャ"),</v>
      </c>
      <c r="BB69" s="11">
        <f>テーブル1[[#This Row],[Gaia]]*(テーブル1[[#This Row],[Aqua]]+テーブル1[[#This Row],[収穫]])*テーブル1[[#This Row],[効率]]/テーブル1[[#This Row],[コスト]]</f>
        <v>6.2152520773659266</v>
      </c>
    </row>
    <row r="70" spans="1:54" x14ac:dyDescent="0.15">
      <c r="A70" s="4">
        <v>68</v>
      </c>
      <c r="B70" s="4"/>
      <c r="C70" s="4" t="s">
        <v>992</v>
      </c>
      <c r="D70" s="6" t="s">
        <v>355</v>
      </c>
      <c r="E70" s="19" t="s">
        <v>366</v>
      </c>
      <c r="F70" s="6" t="s">
        <v>390</v>
      </c>
      <c r="G70" s="6" t="s">
        <v>382</v>
      </c>
      <c r="H70" s="6" t="s">
        <v>752</v>
      </c>
      <c r="I70" s="10" t="s">
        <v>396</v>
      </c>
      <c r="J70" s="3">
        <v>3</v>
      </c>
      <c r="K70" s="8">
        <v>63</v>
      </c>
      <c r="L70" s="7"/>
      <c r="M70" s="7">
        <v>3</v>
      </c>
      <c r="N70" s="7"/>
      <c r="O70" s="17">
        <v>12</v>
      </c>
      <c r="P70" s="7"/>
      <c r="Q70" s="7">
        <v>2</v>
      </c>
      <c r="R70" s="14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0.94387431268169353</v>
      </c>
      <c r="U70" s="5">
        <f>テーブル1[[#This Row],[特殊倍率]]*テーブル1[[#This Row],[分散度倍率]]*テーブル1[[#This Row],[レア度倍率]]</f>
        <v>1.3348398541700346</v>
      </c>
      <c r="V70" s="9">
        <f>テーブル1[[#This Row],[基礎Shine]]/SUM(テーブル1[[#This Row],[基礎Shine]:[基礎Dark]])*50*テーブル1[[#This Row],[効率]]</f>
        <v>0</v>
      </c>
      <c r="W70" s="9">
        <f>テーブル1[[#This Row],[基礎Fire]]/SUM(テーブル1[[#This Row],[基礎Shine]:[基礎Dark]])*50*テーブル1[[#This Row],[効率]]</f>
        <v>11.777998713265012</v>
      </c>
      <c r="X70" s="9">
        <f>テーブル1[[#This Row],[基礎Wind]]/SUM(テーブル1[[#This Row],[基礎Shine]:[基礎Dark]])*50*テーブル1[[#This Row],[効率]]</f>
        <v>0</v>
      </c>
      <c r="Y70" s="9">
        <f>テーブル1[[#This Row],[基礎Gaia]]/SUM(テーブル1[[#This Row],[基礎Shine]:[基礎Dark]])*50*テーブル1[[#This Row],[効率]]</f>
        <v>47.111994853060047</v>
      </c>
      <c r="Z70" s="9">
        <f>テーブル1[[#This Row],[基礎Aqua]]/SUM(テーブル1[[#This Row],[基礎Shine]:[基礎Dark]])*50*テーブル1[[#This Row],[効率]]</f>
        <v>0</v>
      </c>
      <c r="AA70" s="9">
        <f>テーブル1[[#This Row],[基礎Dark]]/SUM(テーブル1[[#This Row],[基礎Shine]:[基礎Dark]])*50*テーブル1[[#This Row],[効率]]</f>
        <v>7.8519991421766733</v>
      </c>
      <c r="AB70" s="3"/>
      <c r="AC70" s="3">
        <v>1</v>
      </c>
      <c r="AD70" s="3"/>
      <c r="AE70" s="3"/>
      <c r="AF70" s="3"/>
      <c r="AG70" s="3"/>
      <c r="AH70" s="3"/>
      <c r="AI70" s="3"/>
      <c r="AJ70" s="3">
        <v>9</v>
      </c>
      <c r="AK70" s="3">
        <v>1</v>
      </c>
      <c r="AL70" s="3">
        <v>10</v>
      </c>
      <c r="AM70" s="3"/>
      <c r="AN70" s="3"/>
      <c r="AO70" s="3"/>
      <c r="AP70" s="3"/>
      <c r="AQ70" s="3">
        <v>3</v>
      </c>
      <c r="AR70" s="3">
        <v>1</v>
      </c>
      <c r="AS70" s="3"/>
      <c r="AT70" s="3"/>
      <c r="AU70" s="3"/>
      <c r="AV70" s="3">
        <v>1</v>
      </c>
      <c r="AW70" s="3"/>
      <c r="AX70" s="3">
        <v>1</v>
      </c>
      <c r="AY70" s="11">
        <f>SUM(テーブル1[[#This Row],[攻撃]:[感覚]])</f>
        <v>27</v>
      </c>
      <c r="AZ70" s="11" t="str">
        <f>LOWER(LEFT(テーブル1[[#This Row],[Type]],1))&amp;MID(SUBSTITUTE(PROPER(テーブル1[[#This Row],[Type]]),"_",""),2,LEN(テーブル1[[#This Row],[Type]]))</f>
        <v>hopper</v>
      </c>
      <c r="BA70" s="11" t="str" cm="1">
        <f t="array" ref="BA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HOPPER(68, { MIRAGE }, 3, 63, 1.00, m(0.0, 3.0, 0.0, 12.0, 0.0, 2.0), e(0.0, 1.0, 0.0, 0.0, 0.0, 0.0, 0.0, 0.0, 9.0, 1.0, 10.0, 0.0, 0.0, 0.0, 0.0, 3.0, 1.0, 0.0, 0.0, 0.0, 1.0, 0.0, 1.0), c(0xFFFFFF, 0x797979, 0x646464, 0x5A5A5A), "Hopperia", "漏斗精ホッペーリャ"),</v>
      </c>
      <c r="BB70" s="11">
        <f>テーブル1[[#This Row],[Gaia]]*(テーブル1[[#This Row],[Aqua]]+テーブル1[[#This Row],[収穫]])*テーブル1[[#This Row],[効率]]/テーブル1[[#This Row],[コスト]]</f>
        <v>0</v>
      </c>
    </row>
    <row r="71" spans="1:54" x14ac:dyDescent="0.15">
      <c r="A71" s="4">
        <v>69</v>
      </c>
      <c r="B71" s="4"/>
      <c r="C71" s="4" t="s">
        <v>1000</v>
      </c>
      <c r="D71" s="6" t="s">
        <v>358</v>
      </c>
      <c r="E71" s="19" t="s">
        <v>359</v>
      </c>
      <c r="F71" s="6" t="s">
        <v>392</v>
      </c>
      <c r="G71" s="6" t="s">
        <v>377</v>
      </c>
      <c r="H71" s="6" t="s">
        <v>807</v>
      </c>
      <c r="I71" s="10" t="s">
        <v>397</v>
      </c>
      <c r="J71" s="3">
        <v>1</v>
      </c>
      <c r="K71" s="8">
        <v>50</v>
      </c>
      <c r="L71" s="7"/>
      <c r="M71" s="7"/>
      <c r="N71" s="7"/>
      <c r="O71" s="7"/>
      <c r="P71" s="7"/>
      <c r="Q71" s="17">
        <v>1</v>
      </c>
      <c r="R71" s="14">
        <v>0.01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0.01</v>
      </c>
      <c r="V71" s="9">
        <f>テーブル1[[#This Row],[基礎Shine]]/SUM(テーブル1[[#This Row],[基礎Shine]:[基礎Dark]])*50*テーブル1[[#This Row],[効率]]</f>
        <v>0</v>
      </c>
      <c r="W71" s="9">
        <f>テーブル1[[#This Row],[基礎Fire]]/SUM(テーブル1[[#This Row],[基礎Shine]:[基礎Dark]])*50*テーブル1[[#This Row],[効率]]</f>
        <v>0</v>
      </c>
      <c r="X71" s="9">
        <f>テーブル1[[#This Row],[基礎Wind]]/SUM(テーブル1[[#This Row],[基礎Shine]:[基礎Dark]])*50*テーブル1[[#This Row],[効率]]</f>
        <v>0</v>
      </c>
      <c r="Y71" s="9">
        <f>テーブル1[[#This Row],[基礎Gaia]]/SUM(テーブル1[[#This Row],[基礎Shine]:[基礎Dark]])*50*テーブル1[[#This Row],[効率]]</f>
        <v>0</v>
      </c>
      <c r="Z71" s="9">
        <f>テーブル1[[#This Row],[基礎Aqua]]/SUM(テーブル1[[#This Row],[基礎Shine]:[基礎Dark]])*50*テーブル1[[#This Row],[効率]]</f>
        <v>0</v>
      </c>
      <c r="AA71" s="9">
        <f>テーブル1[[#This Row],[基礎Dark]]/SUM(テーブル1[[#This Row],[基礎Shine]:[基礎Dark]])*50*テーブル1[[#This Row],[効率]]</f>
        <v>0.5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11">
        <f>SUM(テーブル1[[#This Row],[攻撃]:[感覚]])</f>
        <v>0</v>
      </c>
      <c r="AZ71" s="11" t="str">
        <f>LOWER(LEFT(テーブル1[[#This Row],[Type]],1))&amp;MID(SUBSTITUTE(PROPER(テーブル1[[#This Row],[Type]]),"_",""),2,LEN(テーブル1[[#This Row],[Type]]))</f>
        <v>mina</v>
      </c>
      <c r="BA71" s="11" t="str" cm="1">
        <f t="array" ref="BA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MINA(69, { null }, 1, 50, 0.01, m(0.0, 0.0, 0.0, 0.0, 0.0, 1.0), e(0.0, 0.0, 0.0, 0.0, 0.0, 0.0, 0.0, 0.0, 0.0, 0.0, 0.0, 0.0, 0.0, 0.0, 0.0, 0.0, 0.0, 0.0, 0.0, 0.0, 0.0, 0.0, 0.0), c(0xFFFF84, 0xFFFF00, 0xFFFF00, 0xFFC800), "Minia", "銀子精ミーニャ"),</v>
      </c>
      <c r="BB71" s="11">
        <f>テーブル1[[#This Row],[Gaia]]*(テーブル1[[#This Row],[Aqua]]+テーブル1[[#This Row],[収穫]])*テーブル1[[#This Row],[効率]]/テーブル1[[#This Row],[コスト]]</f>
        <v>0</v>
      </c>
    </row>
    <row r="72" spans="1:54" x14ac:dyDescent="0.15">
      <c r="A72" s="4">
        <v>70</v>
      </c>
      <c r="B72" s="4"/>
      <c r="C72" s="4" t="s">
        <v>982</v>
      </c>
      <c r="D72" s="6" t="s">
        <v>413</v>
      </c>
      <c r="E72" s="19" t="s">
        <v>404</v>
      </c>
      <c r="F72" s="6" t="s">
        <v>429</v>
      </c>
      <c r="G72" s="6" t="s">
        <v>421</v>
      </c>
      <c r="H72" s="6" t="s">
        <v>752</v>
      </c>
      <c r="I72" s="10" t="s">
        <v>444</v>
      </c>
      <c r="J72" s="3">
        <v>2</v>
      </c>
      <c r="K72" s="8">
        <v>62</v>
      </c>
      <c r="L72" s="17">
        <v>8</v>
      </c>
      <c r="M72" s="7">
        <v>18</v>
      </c>
      <c r="N72" s="7"/>
      <c r="O72" s="7">
        <v>18</v>
      </c>
      <c r="P72" s="7"/>
      <c r="Q72" s="7">
        <v>95</v>
      </c>
      <c r="R72" s="14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0.93781055457494544</v>
      </c>
      <c r="U72" s="5">
        <f>テーブル1[[#This Row],[特殊倍率]]*テーブル1[[#This Row],[分散度倍率]]*テーブル1[[#This Row],[レア度倍率]]</f>
        <v>1.1152509840251728</v>
      </c>
      <c r="V72" s="9">
        <f>テーブル1[[#This Row],[基礎Shine]]/SUM(テーブル1[[#This Row],[基礎Shine]:[基礎Dark]])*50*テーブル1[[#This Row],[効率]]</f>
        <v>3.2093553497127276</v>
      </c>
      <c r="W72" s="9">
        <f>テーブル1[[#This Row],[基礎Fire]]/SUM(テーブル1[[#This Row],[基礎Shine]:[基礎Dark]])*50*テーブル1[[#This Row],[効率]]</f>
        <v>7.221049536853636</v>
      </c>
      <c r="X72" s="9">
        <f>テーブル1[[#This Row],[基礎Wind]]/SUM(テーブル1[[#This Row],[基礎Shine]:[基礎Dark]])*50*テーブル1[[#This Row],[効率]]</f>
        <v>0</v>
      </c>
      <c r="Y72" s="9">
        <f>テーブル1[[#This Row],[基礎Gaia]]/SUM(テーブル1[[#This Row],[基礎Shine]:[基礎Dark]])*50*テーブル1[[#This Row],[効率]]</f>
        <v>7.221049536853636</v>
      </c>
      <c r="Z72" s="9">
        <f>テーブル1[[#This Row],[基礎Aqua]]/SUM(テーブル1[[#This Row],[基礎Shine]:[基礎Dark]])*50*テーブル1[[#This Row],[効率]]</f>
        <v>0</v>
      </c>
      <c r="AA72" s="9">
        <f>テーブル1[[#This Row],[基礎Dark]]/SUM(テーブル1[[#This Row],[基礎Shine]:[基礎Dark]])*50*テーブル1[[#This Row],[効率]]</f>
        <v>38.111094777838638</v>
      </c>
      <c r="AB72" s="3"/>
      <c r="AC72" s="3">
        <v>2</v>
      </c>
      <c r="AD72" s="3">
        <v>2</v>
      </c>
      <c r="AE72" s="3"/>
      <c r="AF72" s="3"/>
      <c r="AG72" s="3"/>
      <c r="AH72" s="3">
        <v>8</v>
      </c>
      <c r="AI72" s="3"/>
      <c r="AJ72" s="3"/>
      <c r="AK72" s="3"/>
      <c r="AL72" s="3">
        <v>4</v>
      </c>
      <c r="AM72" s="3">
        <v>3</v>
      </c>
      <c r="AN72" s="3">
        <v>3</v>
      </c>
      <c r="AO72" s="3"/>
      <c r="AP72" s="3"/>
      <c r="AQ72" s="3">
        <v>1</v>
      </c>
      <c r="AR72" s="3"/>
      <c r="AS72" s="3">
        <v>3</v>
      </c>
      <c r="AT72" s="3"/>
      <c r="AU72" s="3">
        <v>1</v>
      </c>
      <c r="AV72" s="3"/>
      <c r="AW72" s="3">
        <v>1</v>
      </c>
      <c r="AX72" s="3"/>
      <c r="AY72" s="11">
        <f>SUM(テーブル1[[#This Row],[攻撃]:[感覚]])</f>
        <v>28</v>
      </c>
      <c r="AZ72" s="11" t="str">
        <f>LOWER(LEFT(テーブル1[[#This Row],[Type]],1))&amp;MID(SUBSTITUTE(PROPER(テーブル1[[#This Row],[Type]]),"_",""),2,LEN(テーブル1[[#This Row],[Type]]))</f>
        <v>magnetite</v>
      </c>
      <c r="BA72" s="11" t="str" cm="1">
        <f t="array" ref="BA7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MAGNETITE(70, { MIRAGE }, 2, 62, 1.00, m(8.0, 18.0, 0.0, 18.0, 0.0, 95.0), e(0.0, 2.0, 2.0, 0.0, 0.0, 0.0, 8.0, 0.0, 0.0, 0.0, 4.0, 3.0, 3.0, 0.0, 0.0, 1.0, 0.0, 3.0, 0.0, 1.0, 0.0, 1.0, 0.0), c(0x72736D, 0x2A2A26, 0x1F201C, 0x1F201C), "Magnetitia", "磁鉄鉱精マグネティーチャ"),</v>
      </c>
      <c r="BB72" s="11">
        <f>テーブル1[[#This Row],[Gaia]]*(テーブル1[[#This Row],[Aqua]]+テーブル1[[#This Row],[収穫]])*テーブル1[[#This Row],[効率]]/テーブル1[[#This Row],[コスト]]</f>
        <v>0.25978330973130759</v>
      </c>
    </row>
    <row r="73" spans="1:54" x14ac:dyDescent="0.15">
      <c r="A73" s="4">
        <v>71</v>
      </c>
      <c r="B73" s="4"/>
      <c r="C73" s="4" t="s">
        <v>982</v>
      </c>
      <c r="D73" s="6" t="s">
        <v>414</v>
      </c>
      <c r="E73" s="19" t="s">
        <v>405</v>
      </c>
      <c r="F73" s="6" t="s">
        <v>430</v>
      </c>
      <c r="G73" s="6" t="s">
        <v>422</v>
      </c>
      <c r="H73" s="6" t="s">
        <v>752</v>
      </c>
      <c r="I73" s="10" t="s">
        <v>443</v>
      </c>
      <c r="J73" s="3">
        <v>3</v>
      </c>
      <c r="K73" s="8">
        <v>44</v>
      </c>
      <c r="L73" s="17">
        <v>7</v>
      </c>
      <c r="M73" s="7">
        <v>14</v>
      </c>
      <c r="N73" s="7"/>
      <c r="O73" s="7">
        <v>67</v>
      </c>
      <c r="P73" s="7"/>
      <c r="Q73" s="7">
        <v>83</v>
      </c>
      <c r="R73" s="14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0.86331071947147375</v>
      </c>
      <c r="U73" s="5">
        <f>テーブル1[[#This Row],[特殊倍率]]*テーブル1[[#This Row],[分散度倍率]]*テーブル1[[#This Row],[レア度倍率]]</f>
        <v>1.2209057280186326</v>
      </c>
      <c r="V73" s="9">
        <f>テーブル1[[#This Row],[基礎Shine]]/SUM(テーブル1[[#This Row],[基礎Shine]:[基礎Dark]])*50*テーブル1[[#This Row],[効率]]</f>
        <v>2.4989298526697157</v>
      </c>
      <c r="W73" s="9">
        <f>テーブル1[[#This Row],[基礎Fire]]/SUM(テーブル1[[#This Row],[基礎Shine]:[基礎Dark]])*50*テーブル1[[#This Row],[効率]]</f>
        <v>4.9978597053394314</v>
      </c>
      <c r="X73" s="9">
        <f>テーブル1[[#This Row],[基礎Wind]]/SUM(テーブル1[[#This Row],[基礎Shine]:[基礎Dark]])*50*テーブル1[[#This Row],[効率]]</f>
        <v>0</v>
      </c>
      <c r="Y73" s="9">
        <f>テーブル1[[#This Row],[基礎Gaia]]/SUM(テーブル1[[#This Row],[基礎Shine]:[基礎Dark]])*50*テーブル1[[#This Row],[効率]]</f>
        <v>23.918328589838708</v>
      </c>
      <c r="Z73" s="9">
        <f>テーブル1[[#This Row],[基礎Aqua]]/SUM(テーブル1[[#This Row],[基礎Shine]:[基礎Dark]])*50*テーブル1[[#This Row],[効率]]</f>
        <v>0</v>
      </c>
      <c r="AA73" s="9">
        <f>テーブル1[[#This Row],[基礎Dark]]/SUM(テーブル1[[#This Row],[基礎Shine]:[基礎Dark]])*50*テーブル1[[#This Row],[効率]]</f>
        <v>29.63016825308377</v>
      </c>
      <c r="AB73" s="3">
        <v>4</v>
      </c>
      <c r="AC73" s="3">
        <v>3</v>
      </c>
      <c r="AD73" s="3"/>
      <c r="AE73" s="3">
        <v>3</v>
      </c>
      <c r="AF73" s="3">
        <v>8</v>
      </c>
      <c r="AG73" s="3"/>
      <c r="AH73" s="3">
        <v>6</v>
      </c>
      <c r="AI73" s="3"/>
      <c r="AJ73" s="3"/>
      <c r="AK73" s="3"/>
      <c r="AL73" s="3"/>
      <c r="AM73" s="3">
        <v>5</v>
      </c>
      <c r="AN73" s="3">
        <v>11</v>
      </c>
      <c r="AO73" s="3"/>
      <c r="AP73" s="3">
        <v>1</v>
      </c>
      <c r="AQ73" s="3">
        <v>3</v>
      </c>
      <c r="AR73" s="3">
        <v>6</v>
      </c>
      <c r="AS73" s="3"/>
      <c r="AT73" s="3"/>
      <c r="AU73" s="3">
        <v>1</v>
      </c>
      <c r="AV73" s="3"/>
      <c r="AW73" s="3">
        <v>2</v>
      </c>
      <c r="AX73" s="3"/>
      <c r="AY73" s="11">
        <f>SUM(テーブル1[[#This Row],[攻撃]:[感覚]])</f>
        <v>53</v>
      </c>
      <c r="AZ73" s="11" t="str">
        <f>LOWER(LEFT(テーブル1[[#This Row],[Type]],1))&amp;MID(SUBSTITUTE(PROPER(テーブル1[[#This Row],[Type]]),"_",""),2,LEN(テーブル1[[#This Row],[Type]]))</f>
        <v>sulfur</v>
      </c>
      <c r="BA73" s="11" t="str" cm="1">
        <f t="array" ref="BA7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SULFUR(71, { MIRAGE }, 3, 44, 1.00, m(7.0, 14.0, 0.0, 67.0, 0.0, 83.0), e(4.0, 3.0, 0.0, 3.0, 8.0, 0.0, 6.0, 0.0, 0.0, 0.0, 0.0, 5.0, 11.0, 0.0, 1.0, 3.0, 6.0, 0.0, 0.0, 1.0, 0.0, 2.0, 0.0), c(0xFFF4AA, 0xFFE82C, 0xD6C00E, 0xEAD20F), "Sulfuria", "硫黄精スルフーリャ"),</v>
      </c>
      <c r="BB73" s="11">
        <f>テーブル1[[#This Row],[Gaia]]*(テーブル1[[#This Row],[Aqua]]+テーブル1[[#This Row],[収穫]])*テーブル1[[#This Row],[効率]]/テーブル1[[#This Row],[コスト]]</f>
        <v>0</v>
      </c>
    </row>
    <row r="74" spans="1:54" x14ac:dyDescent="0.15">
      <c r="A74" s="4">
        <v>72</v>
      </c>
      <c r="B74" s="4"/>
      <c r="C74" s="4" t="s">
        <v>982</v>
      </c>
      <c r="D74" s="6" t="s">
        <v>415</v>
      </c>
      <c r="E74" s="19" t="s">
        <v>406</v>
      </c>
      <c r="F74" s="6" t="s">
        <v>431</v>
      </c>
      <c r="G74" s="6" t="s">
        <v>423</v>
      </c>
      <c r="H74" s="6" t="s">
        <v>752</v>
      </c>
      <c r="I74" s="10" t="s">
        <v>441</v>
      </c>
      <c r="J74" s="3">
        <v>3</v>
      </c>
      <c r="K74" s="8">
        <v>60</v>
      </c>
      <c r="L74" s="17">
        <v>9</v>
      </c>
      <c r="M74" s="7"/>
      <c r="N74" s="7"/>
      <c r="O74" s="7">
        <v>11</v>
      </c>
      <c r="P74" s="7">
        <v>41</v>
      </c>
      <c r="Q74" s="7">
        <v>63</v>
      </c>
      <c r="R74" s="14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0.87439024217677308</v>
      </c>
      <c r="U74" s="5">
        <f>テーブル1[[#This Row],[特殊倍率]]*テーブル1[[#This Row],[分散度倍率]]*テーブル1[[#This Row],[レア度倍率]]</f>
        <v>1.2365745392930876</v>
      </c>
      <c r="V74" s="9">
        <f>テーブル1[[#This Row],[基礎Shine]]/SUM(テーブル1[[#This Row],[基礎Shine]:[基礎Dark]])*50*テーブル1[[#This Row],[効率]]</f>
        <v>4.487568892595883</v>
      </c>
      <c r="W74" s="9">
        <f>テーブル1[[#This Row],[基礎Fire]]/SUM(テーブル1[[#This Row],[基礎Shine]:[基礎Dark]])*50*テーブル1[[#This Row],[効率]]</f>
        <v>0</v>
      </c>
      <c r="X74" s="9">
        <f>テーブル1[[#This Row],[基礎Wind]]/SUM(テーブル1[[#This Row],[基礎Shine]:[基礎Dark]])*50*テーブル1[[#This Row],[効率]]</f>
        <v>0</v>
      </c>
      <c r="Y74" s="9">
        <f>テーブル1[[#This Row],[基礎Gaia]]/SUM(テーブル1[[#This Row],[基礎Shine]:[基礎Dark]])*50*テーブル1[[#This Row],[効率]]</f>
        <v>5.4848064242838559</v>
      </c>
      <c r="Z74" s="9">
        <f>テーブル1[[#This Row],[基礎Aqua]]/SUM(テーブル1[[#This Row],[基礎Shine]:[基礎Dark]])*50*テーブル1[[#This Row],[効率]]</f>
        <v>20.443369399603462</v>
      </c>
      <c r="AA74" s="9">
        <f>テーブル1[[#This Row],[基礎Dark]]/SUM(テーブル1[[#This Row],[基礎Shine]:[基礎Dark]])*50*テーブル1[[#This Row],[効率]]</f>
        <v>31.412982248171176</v>
      </c>
      <c r="AB74" s="3"/>
      <c r="AC74" s="3">
        <v>3</v>
      </c>
      <c r="AD74" s="3">
        <v>9</v>
      </c>
      <c r="AE74" s="3">
        <v>2</v>
      </c>
      <c r="AF74" s="3">
        <v>3</v>
      </c>
      <c r="AG74" s="3">
        <v>7</v>
      </c>
      <c r="AH74" s="3">
        <v>12</v>
      </c>
      <c r="AI74" s="3"/>
      <c r="AJ74" s="3"/>
      <c r="AK74" s="3"/>
      <c r="AL74" s="3"/>
      <c r="AM74" s="3">
        <v>5</v>
      </c>
      <c r="AN74" s="3">
        <v>4</v>
      </c>
      <c r="AO74" s="3"/>
      <c r="AP74" s="3">
        <v>4</v>
      </c>
      <c r="AQ74" s="3">
        <v>2</v>
      </c>
      <c r="AR74" s="3"/>
      <c r="AS74" s="3"/>
      <c r="AT74" s="3"/>
      <c r="AU74" s="3">
        <v>1</v>
      </c>
      <c r="AV74" s="3"/>
      <c r="AW74" s="3"/>
      <c r="AX74" s="3">
        <v>6</v>
      </c>
      <c r="AY74" s="11">
        <f>SUM(テーブル1[[#This Row],[攻撃]:[感覚]])</f>
        <v>58</v>
      </c>
      <c r="AZ74" s="11" t="str">
        <f>LOWER(LEFT(テーブル1[[#This Row],[Type]],1))&amp;MID(SUBSTITUTE(PROPER(テーブル1[[#This Row],[Type]]),"_",""),2,LEN(テーブル1[[#This Row],[Type]]))</f>
        <v>apatite</v>
      </c>
      <c r="BA74" s="11" t="str" cm="1">
        <f t="array" ref="BA7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APATITE(72, { MIRAGE }, 3, 60, 1.00, m(9.0, 0.0, 0.0, 11.0, 41.0, 63.0), e(0.0, 3.0, 9.0, 2.0, 3.0, 7.0, 12.0, 0.0, 0.0, 0.0, 0.0, 5.0, 4.0, 0.0, 4.0, 2.0, 0.0, 0.0, 0.0, 1.0, 0.0, 0.0, 6.0), c(0xCAE6FF, 0x76C1FF, 0x2993EA, 0x80C2FF), "Apatitia", "燐灰石精アパティーチャ"),</v>
      </c>
      <c r="BB74" s="11">
        <f>テーブル1[[#This Row],[Gaia]]*(テーブル1[[#This Row],[Aqua]]+テーブル1[[#This Row],[収穫]])*テーブル1[[#This Row],[効率]]/テーブル1[[#This Row],[コスト]]</f>
        <v>3.3282647255137388</v>
      </c>
    </row>
    <row r="75" spans="1:54" x14ac:dyDescent="0.15">
      <c r="A75" s="4">
        <v>73</v>
      </c>
      <c r="B75" s="4"/>
      <c r="C75" s="4" t="s">
        <v>982</v>
      </c>
      <c r="D75" s="6" t="s">
        <v>416</v>
      </c>
      <c r="E75" s="19" t="s">
        <v>407</v>
      </c>
      <c r="F75" s="6" t="s">
        <v>523</v>
      </c>
      <c r="G75" s="6" t="s">
        <v>424</v>
      </c>
      <c r="H75" s="6" t="s">
        <v>752</v>
      </c>
      <c r="I75" s="10" t="s">
        <v>446</v>
      </c>
      <c r="J75" s="3">
        <v>3</v>
      </c>
      <c r="K75" s="8">
        <v>61</v>
      </c>
      <c r="L75" s="17">
        <v>10</v>
      </c>
      <c r="M75" s="7">
        <v>61</v>
      </c>
      <c r="N75" s="7">
        <v>26</v>
      </c>
      <c r="O75" s="7"/>
      <c r="P75" s="7"/>
      <c r="Q75" s="7">
        <v>70</v>
      </c>
      <c r="R75" s="14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9">
        <f>テーブル1[[#This Row],[基礎Shine]]/SUM(テーブル1[[#This Row],[基礎Shine]:[基礎Dark]])*50*テーブル1[[#This Row],[効率]]</f>
        <v>3.494139324394792</v>
      </c>
      <c r="W75" s="9">
        <f>テーブル1[[#This Row],[基礎Fire]]/SUM(テーブル1[[#This Row],[基礎Shine]:[基礎Dark]])*50*テーブル1[[#This Row],[効率]]</f>
        <v>21.314249878808234</v>
      </c>
      <c r="X75" s="9">
        <f>テーブル1[[#This Row],[基礎Wind]]/SUM(テーブル1[[#This Row],[基礎Shine]:[基礎Dark]])*50*テーブル1[[#This Row],[効率]]</f>
        <v>9.0847622434264608</v>
      </c>
      <c r="Y75" s="9">
        <f>テーブル1[[#This Row],[基礎Gaia]]/SUM(テーブル1[[#This Row],[基礎Shine]:[基礎Dark]])*50*テーブル1[[#This Row],[効率]]</f>
        <v>0</v>
      </c>
      <c r="Z75" s="9">
        <f>テーブル1[[#This Row],[基礎Aqua]]/SUM(テーブル1[[#This Row],[基礎Shine]:[基礎Dark]])*50*テーブル1[[#This Row],[効率]]</f>
        <v>0</v>
      </c>
      <c r="AA75" s="9">
        <f>テーブル1[[#This Row],[基礎Dark]]/SUM(テーブル1[[#This Row],[基礎Shine]:[基礎Dark]])*50*テーブル1[[#This Row],[効率]]</f>
        <v>24.458975270763542</v>
      </c>
      <c r="AB75" s="3">
        <v>8</v>
      </c>
      <c r="AC75" s="3">
        <v>4</v>
      </c>
      <c r="AD75" s="3"/>
      <c r="AE75" s="3"/>
      <c r="AF75" s="3"/>
      <c r="AG75" s="3"/>
      <c r="AH75" s="3">
        <v>10</v>
      </c>
      <c r="AI75" s="3"/>
      <c r="AJ75" s="3"/>
      <c r="AK75" s="3"/>
      <c r="AL75" s="3"/>
      <c r="AM75" s="3">
        <v>3</v>
      </c>
      <c r="AN75" s="3">
        <v>6</v>
      </c>
      <c r="AO75" s="3"/>
      <c r="AP75" s="3">
        <v>5</v>
      </c>
      <c r="AQ75" s="3">
        <v>5</v>
      </c>
      <c r="AR75" s="3"/>
      <c r="AS75" s="3">
        <v>2</v>
      </c>
      <c r="AT75" s="3"/>
      <c r="AU75" s="3">
        <v>1</v>
      </c>
      <c r="AV75" s="3"/>
      <c r="AW75" s="3"/>
      <c r="AX75" s="3">
        <v>2</v>
      </c>
      <c r="AY75" s="11">
        <f>SUM(テーブル1[[#This Row],[攻撃]:[感覚]])</f>
        <v>46</v>
      </c>
      <c r="AZ75" s="11" t="str">
        <f>LOWER(LEFT(テーブル1[[#This Row],[Type]],1))&amp;MID(SUBSTITUTE(PROPER(テーブル1[[#This Row],[Type]]),"_",""),2,LEN(テーブル1[[#This Row],[Type]]))</f>
        <v>cinnabar</v>
      </c>
      <c r="BA75" s="11" t="str" cm="1">
        <f t="array" ref="BA7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CINNABAR(73, { MIRAGE }, 3, 61, 1.00, m(10.0, 61.0, 26.0, 0.0, 0.0, 70.0), e(8.0, 4.0, 0.0, 0.0, 0.0, 0.0, 10.0, 0.0, 0.0, 0.0, 0.0, 3.0, 6.0, 0.0, 5.0, 5.0, 0.0, 2.0, 0.0, 1.0, 0.0, 0.0, 2.0), c(0xFEC0C0, 0xD41818, 0xBC1C1C, 0xDD2E2E), "Cinnabaria", "辰砂精ツィナバーリャ"),</v>
      </c>
      <c r="BB75" s="11">
        <f>テーブル1[[#This Row],[Gaia]]*(テーブル1[[#This Row],[Aqua]]+テーブル1[[#This Row],[収穫]])*テーブル1[[#This Row],[効率]]/テーブル1[[#This Row],[コスト]]</f>
        <v>0</v>
      </c>
    </row>
    <row r="76" spans="1:54" x14ac:dyDescent="0.15">
      <c r="A76" s="4">
        <v>74</v>
      </c>
      <c r="B76" s="4"/>
      <c r="C76" s="4" t="s">
        <v>982</v>
      </c>
      <c r="D76" s="6" t="s">
        <v>418</v>
      </c>
      <c r="E76" s="19" t="s">
        <v>408</v>
      </c>
      <c r="F76" s="6" t="s">
        <v>432</v>
      </c>
      <c r="G76" s="6" t="s">
        <v>425</v>
      </c>
      <c r="H76" s="6" t="s">
        <v>752</v>
      </c>
      <c r="I76" s="10" t="s">
        <v>442</v>
      </c>
      <c r="J76" s="3">
        <v>3</v>
      </c>
      <c r="K76" s="8">
        <v>59</v>
      </c>
      <c r="L76" s="1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14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9">
        <f>テーブル1[[#This Row],[基礎Shine]]/SUM(テーブル1[[#This Row],[基礎Shine]:[基礎Dark]])*50*テーブル1[[#This Row],[効率]]</f>
        <v>3.6509035006435999</v>
      </c>
      <c r="W76" s="9">
        <f>テーブル1[[#This Row],[基礎Fire]]/SUM(テーブル1[[#This Row],[基礎Shine]:[基礎Dark]])*50*テーブル1[[#This Row],[効率]]</f>
        <v>9.4923491016733585</v>
      </c>
      <c r="X76" s="9">
        <f>テーブル1[[#This Row],[基礎Wind]]/SUM(テーブル1[[#This Row],[基礎Shine]:[基礎Dark]])*50*テーブル1[[#This Row],[効率]]</f>
        <v>19.349788553411081</v>
      </c>
      <c r="Y76" s="9">
        <f>テーブル1[[#This Row],[基礎Gaia]]/SUM(テーブル1[[#This Row],[基礎Shine]:[基礎Dark]])*50*テーブル1[[#This Row],[効率]]</f>
        <v>1.8254517503218</v>
      </c>
      <c r="Z76" s="9">
        <f>テーブル1[[#This Row],[基礎Aqua]]/SUM(テーブル1[[#This Row],[基礎Shine]:[基礎Dark]])*50*テーブル1[[#This Row],[効率]]</f>
        <v>0</v>
      </c>
      <c r="AA76" s="9">
        <f>テーブル1[[#This Row],[基礎Dark]]/SUM(テーブル1[[#This Row],[基礎Shine]:[基礎Dark]])*50*テーブル1[[#This Row],[効率]]</f>
        <v>23.365782404119038</v>
      </c>
      <c r="AB76" s="3"/>
      <c r="AC76" s="3">
        <v>4</v>
      </c>
      <c r="AD76" s="3"/>
      <c r="AE76" s="3">
        <v>7</v>
      </c>
      <c r="AF76" s="3">
        <v>4</v>
      </c>
      <c r="AG76" s="3"/>
      <c r="AH76" s="3">
        <v>14</v>
      </c>
      <c r="AI76" s="3"/>
      <c r="AJ76" s="3"/>
      <c r="AK76" s="3"/>
      <c r="AL76" s="3">
        <v>2</v>
      </c>
      <c r="AM76" s="3">
        <v>4</v>
      </c>
      <c r="AN76" s="3">
        <v>3</v>
      </c>
      <c r="AO76" s="3"/>
      <c r="AP76" s="3"/>
      <c r="AQ76" s="3">
        <v>5</v>
      </c>
      <c r="AR76" s="3"/>
      <c r="AS76" s="3"/>
      <c r="AT76" s="3"/>
      <c r="AU76" s="3">
        <v>1</v>
      </c>
      <c r="AV76" s="3"/>
      <c r="AW76" s="3">
        <v>2</v>
      </c>
      <c r="AX76" s="3"/>
      <c r="AY76" s="11">
        <f>SUM(テーブル1[[#This Row],[攻撃]:[感覚]])</f>
        <v>46</v>
      </c>
      <c r="AZ76" s="11" t="str">
        <f>LOWER(LEFT(テーブル1[[#This Row],[Type]],1))&amp;MID(SUBSTITUTE(PROPER(テーブル1[[#This Row],[Type]]),"_",""),2,LEN(テーブル1[[#This Row],[Type]]))</f>
        <v>fluorite</v>
      </c>
      <c r="BA76" s="11" t="str" cm="1">
        <f t="array" ref="BA7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FLUORITE(74, { MIRAGE }, 3, 59, 1.00, m(10.0, 26.0, 53.0, 5.0, 0.0, 64.0), e(0.0, 4.0, 0.0, 7.0, 4.0, 0.0, 14.0, 0.0, 0.0, 0.0, 2.0, 4.0, 3.0, 0.0, 0.0, 5.0, 0.0, 0.0, 0.0, 1.0, 0.0, 2.0, 0.0), c(0xC0FEF3, 0x28E1C7, 0xAE91E9, 0x66CDEB), "Fluoritia", "蛍石精フルオリーチャ"),</v>
      </c>
      <c r="BB76" s="11">
        <f>テーブル1[[#This Row],[Gaia]]*(テーブル1[[#This Row],[Aqua]]+テーブル1[[#This Row],[収穫]])*テーブル1[[#This Row],[効率]]/テーブル1[[#This Row],[コスト]]</f>
        <v>0</v>
      </c>
    </row>
    <row r="77" spans="1:54" x14ac:dyDescent="0.15">
      <c r="A77" s="4">
        <v>75</v>
      </c>
      <c r="B77" s="4"/>
      <c r="C77" s="4" t="s">
        <v>982</v>
      </c>
      <c r="D77" s="6" t="s">
        <v>417</v>
      </c>
      <c r="E77" s="19" t="s">
        <v>409</v>
      </c>
      <c r="F77" s="6" t="s">
        <v>433</v>
      </c>
      <c r="G77" s="6" t="s">
        <v>426</v>
      </c>
      <c r="H77" s="6" t="s">
        <v>752</v>
      </c>
      <c r="I77" s="10" t="s">
        <v>440</v>
      </c>
      <c r="J77" s="3">
        <v>4</v>
      </c>
      <c r="K77" s="8">
        <v>68</v>
      </c>
      <c r="L77" s="1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14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9">
        <f>テーブル1[[#This Row],[基礎Shine]]/SUM(テーブル1[[#This Row],[基礎Shine]:[基礎Dark]])*50*テーブル1[[#This Row],[効率]]</f>
        <v>6.2360098883547597</v>
      </c>
      <c r="W77" s="9">
        <f>テーブル1[[#This Row],[基礎Fire]]/SUM(テーブル1[[#This Row],[基礎Shine]:[基礎Dark]])*50*テーブル1[[#This Row],[効率]]</f>
        <v>1.8708029665064283</v>
      </c>
      <c r="X77" s="9">
        <f>テーブル1[[#This Row],[基礎Wind]]/SUM(テーブル1[[#This Row],[基礎Shine]:[基礎Dark]])*50*テーブル1[[#This Row],[効率]]</f>
        <v>23.696837575748088</v>
      </c>
      <c r="Y77" s="9">
        <f>テーブル1[[#This Row],[基礎Gaia]]/SUM(テーブル1[[#This Row],[基礎Shine]:[基礎Dark]])*50*テーブル1[[#This Row],[効率]]</f>
        <v>0</v>
      </c>
      <c r="Z77" s="9">
        <f>テーブル1[[#This Row],[基礎Aqua]]/SUM(テーブル1[[#This Row],[基礎Shine]:[基礎Dark]])*50*テーブル1[[#This Row],[効率]]</f>
        <v>9.3540148325321404</v>
      </c>
      <c r="AA77" s="9">
        <f>テーブル1[[#This Row],[基礎Dark]]/SUM(テーブル1[[#This Row],[基礎Shine]:[基礎Dark]])*50*テーブル1[[#This Row],[効率]]</f>
        <v>26.81484251992547</v>
      </c>
      <c r="AB77" s="3"/>
      <c r="AC77" s="3">
        <v>2</v>
      </c>
      <c r="AD77" s="3"/>
      <c r="AE77" s="3">
        <v>9</v>
      </c>
      <c r="AF77" s="3">
        <v>2</v>
      </c>
      <c r="AG77" s="3">
        <v>2</v>
      </c>
      <c r="AH77" s="3">
        <v>13</v>
      </c>
      <c r="AI77" s="3"/>
      <c r="AJ77" s="3"/>
      <c r="AK77" s="3">
        <v>4</v>
      </c>
      <c r="AL77" s="3"/>
      <c r="AM77" s="3">
        <v>6</v>
      </c>
      <c r="AN77" s="3"/>
      <c r="AO77" s="3"/>
      <c r="AP77" s="3"/>
      <c r="AQ77" s="3">
        <v>5</v>
      </c>
      <c r="AR77" s="3"/>
      <c r="AS77" s="3"/>
      <c r="AT77" s="3"/>
      <c r="AU77" s="3">
        <v>3</v>
      </c>
      <c r="AV77" s="3"/>
      <c r="AW77" s="3">
        <v>6</v>
      </c>
      <c r="AX77" s="3"/>
      <c r="AY77" s="11">
        <f>SUM(テーブル1[[#This Row],[攻撃]:[感覚]])</f>
        <v>52</v>
      </c>
      <c r="AZ77" s="11" t="str">
        <f>LOWER(LEFT(テーブル1[[#This Row],[Type]],1))&amp;MID(SUBSTITUTE(PROPER(テーブル1[[#This Row],[Type]]),"_",""),2,LEN(テーブル1[[#This Row],[Type]]))</f>
        <v>moonstone</v>
      </c>
      <c r="BA77" s="11" t="str" cm="1">
        <f t="array" ref="BA7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MOONSTONE(75, { MIRAGE }, 4, 68, 1.00, m(10.0, 3.0, 38.0, 0.0, 15.0, 43.0), e(0.0, 2.0, 0.0, 9.0, 2.0, 2.0, 13.0, 0.0, 0.0, 4.0, 0.0, 6.0, 0.0, 0.0, 0.0, 5.0, 0.0, 0.0, 0.0, 3.0, 0.0, 6.0, 0.0), c(0xEDEFFF, 0xDBF7FE, 0xCCE7FE, 0xE0EEFE), "Moonstonia", "月長石精モーンストーニャ"),</v>
      </c>
      <c r="BB77" s="11">
        <f>テーブル1[[#This Row],[Gaia]]*(テーブル1[[#This Row],[Aqua]]+テーブル1[[#This Row],[収穫]])*テーブル1[[#This Row],[効率]]/テーブル1[[#This Row],[コスト]]</f>
        <v>0</v>
      </c>
    </row>
    <row r="78" spans="1:54" x14ac:dyDescent="0.15">
      <c r="A78" s="4">
        <v>76</v>
      </c>
      <c r="B78" s="4"/>
      <c r="C78" s="4" t="s">
        <v>982</v>
      </c>
      <c r="D78" s="6" t="s">
        <v>419</v>
      </c>
      <c r="E78" s="19" t="s">
        <v>410</v>
      </c>
      <c r="F78" s="6" t="s">
        <v>434</v>
      </c>
      <c r="G78" s="6" t="s">
        <v>427</v>
      </c>
      <c r="H78" s="6" t="s">
        <v>752</v>
      </c>
      <c r="I78" s="10" t="s">
        <v>439</v>
      </c>
      <c r="J78" s="3">
        <v>4</v>
      </c>
      <c r="K78" s="8">
        <v>71</v>
      </c>
      <c r="L78" s="17">
        <v>10</v>
      </c>
      <c r="M78" s="7"/>
      <c r="N78" s="7">
        <v>18</v>
      </c>
      <c r="O78" s="7"/>
      <c r="P78" s="7">
        <v>31</v>
      </c>
      <c r="Q78" s="7">
        <v>75</v>
      </c>
      <c r="R78" s="14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9">
        <f>テーブル1[[#This Row],[基礎Shine]]/SUM(テーブル1[[#This Row],[基礎Shine]:[基礎Dark]])*50*テーブル1[[#This Row],[効率]]</f>
        <v>5.6269836087529335</v>
      </c>
      <c r="W78" s="9">
        <f>テーブル1[[#This Row],[基礎Fire]]/SUM(テーブル1[[#This Row],[基礎Shine]:[基礎Dark]])*50*テーブル1[[#This Row],[効率]]</f>
        <v>0</v>
      </c>
      <c r="X78" s="9">
        <f>テーブル1[[#This Row],[基礎Wind]]/SUM(テーブル1[[#This Row],[基礎Shine]:[基礎Dark]])*50*テーブル1[[#This Row],[効率]]</f>
        <v>10.12857049575528</v>
      </c>
      <c r="Y78" s="9">
        <f>テーブル1[[#This Row],[基礎Gaia]]/SUM(テーブル1[[#This Row],[基礎Shine]:[基礎Dark]])*50*テーブル1[[#This Row],[効率]]</f>
        <v>0</v>
      </c>
      <c r="Z78" s="9">
        <f>テーブル1[[#This Row],[基礎Aqua]]/SUM(テーブル1[[#This Row],[基礎Shine]:[基礎Dark]])*50*テーブル1[[#This Row],[効率]]</f>
        <v>17.443649187134092</v>
      </c>
      <c r="AA78" s="9">
        <f>テーブル1[[#This Row],[基礎Dark]]/SUM(テーブル1[[#This Row],[基礎Shine]:[基礎Dark]])*50*テーブル1[[#This Row],[効率]]</f>
        <v>42.202377065646999</v>
      </c>
      <c r="AB78" s="3">
        <v>2</v>
      </c>
      <c r="AC78" s="3"/>
      <c r="AD78" s="3"/>
      <c r="AE78" s="3">
        <v>2</v>
      </c>
      <c r="AF78" s="3">
        <v>4</v>
      </c>
      <c r="AG78" s="3"/>
      <c r="AH78" s="3">
        <v>14</v>
      </c>
      <c r="AI78" s="3"/>
      <c r="AJ78" s="3"/>
      <c r="AK78" s="3"/>
      <c r="AL78" s="3"/>
      <c r="AM78" s="3">
        <v>6</v>
      </c>
      <c r="AN78" s="3"/>
      <c r="AO78" s="3">
        <v>5</v>
      </c>
      <c r="AP78" s="3"/>
      <c r="AQ78" s="3">
        <v>3</v>
      </c>
      <c r="AR78" s="3"/>
      <c r="AS78" s="3"/>
      <c r="AT78" s="3"/>
      <c r="AU78" s="3">
        <v>1</v>
      </c>
      <c r="AV78" s="3"/>
      <c r="AW78" s="3"/>
      <c r="AX78" s="3"/>
      <c r="AY78" s="11">
        <f>SUM(テーブル1[[#This Row],[攻撃]:[感覚]])</f>
        <v>37</v>
      </c>
      <c r="AZ78" s="11" t="str">
        <f>LOWER(LEFT(テーブル1[[#This Row],[Type]],1))&amp;MID(SUBSTITUTE(PROPER(テーブル1[[#This Row],[Type]]),"_",""),2,LEN(テーブル1[[#This Row],[Type]]))</f>
        <v>pyrope</v>
      </c>
      <c r="BA78" s="11" t="str" cm="1">
        <f t="array" ref="BA7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PYROPE(76, { MIRAGE }, 4, 71, 1.00, m(10.0, 0.0, 18.0, 0.0, 31.0, 75.0), e(2.0, 0.0, 0.0, 2.0, 4.0, 0.0, 14.0, 0.0, 0.0, 0.0, 0.0, 6.0, 0.0, 5.0, 0.0, 3.0, 0.0, 0.0, 0.0, 1.0, 0.0, 0.0, 0.0), c(0xF4CDDE, 0xEC97BC, 0xCE1860, 0xD41E6E), "Pyropia", "苦礬柘榴石精ピローピャ"),</v>
      </c>
      <c r="BB78" s="11">
        <f>テーブル1[[#This Row],[Gaia]]*(テーブル1[[#This Row],[Aqua]]+テーブル1[[#This Row],[収穫]])*テーブル1[[#This Row],[効率]]/テーブル1[[#This Row],[コスト]]</f>
        <v>0</v>
      </c>
    </row>
    <row r="79" spans="1:54" x14ac:dyDescent="0.15">
      <c r="A79" s="4">
        <v>77</v>
      </c>
      <c r="B79" s="4"/>
      <c r="C79" s="4" t="s">
        <v>982</v>
      </c>
      <c r="D79" s="6" t="s">
        <v>420</v>
      </c>
      <c r="E79" s="19" t="s">
        <v>411</v>
      </c>
      <c r="F79" s="6" t="s">
        <v>435</v>
      </c>
      <c r="G79" s="6" t="s">
        <v>428</v>
      </c>
      <c r="H79" s="6" t="s">
        <v>752</v>
      </c>
      <c r="I79" s="10" t="s">
        <v>445</v>
      </c>
      <c r="J79" s="3">
        <v>3</v>
      </c>
      <c r="K79" s="8">
        <v>63</v>
      </c>
      <c r="L79" s="17">
        <v>7</v>
      </c>
      <c r="M79" s="7">
        <v>13</v>
      </c>
      <c r="N79" s="7"/>
      <c r="O79" s="7">
        <v>36</v>
      </c>
      <c r="P79" s="7"/>
      <c r="Q79" s="7">
        <v>85</v>
      </c>
      <c r="R79" s="14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0.91271433413874836</v>
      </c>
      <c r="U79" s="5">
        <f>テーブル1[[#This Row],[特殊倍率]]*テーブル1[[#This Row],[分散度倍率]]*テーブル1[[#This Row],[レア度倍率]]</f>
        <v>1.2907729899113467</v>
      </c>
      <c r="V79" s="9">
        <f>テーブル1[[#This Row],[基礎Shine]]/SUM(テーブル1[[#This Row],[基礎Shine]:[基礎Dark]])*50*テーブル1[[#This Row],[効率]]</f>
        <v>3.2040464288579531</v>
      </c>
      <c r="W79" s="9">
        <f>テーブル1[[#This Row],[基礎Fire]]/SUM(テーブル1[[#This Row],[基礎Shine]:[基礎Dark]])*50*テーブル1[[#This Row],[効率]]</f>
        <v>5.950371939307626</v>
      </c>
      <c r="X79" s="9">
        <f>テーブル1[[#This Row],[基礎Wind]]/SUM(テーブル1[[#This Row],[基礎Shine]:[基礎Dark]])*50*テーブル1[[#This Row],[効率]]</f>
        <v>0</v>
      </c>
      <c r="Y79" s="9">
        <f>テーブル1[[#This Row],[基礎Gaia]]/SUM(テーブル1[[#This Row],[基礎Shine]:[基礎Dark]])*50*テーブル1[[#This Row],[効率]]</f>
        <v>16.477953062698042</v>
      </c>
      <c r="Z79" s="9">
        <f>テーブル1[[#This Row],[基礎Aqua]]/SUM(テーブル1[[#This Row],[基礎Shine]:[基礎Dark]])*50*テーブル1[[#This Row],[効率]]</f>
        <v>0</v>
      </c>
      <c r="AA79" s="9">
        <f>テーブル1[[#This Row],[基礎Dark]]/SUM(テーブル1[[#This Row],[基礎Shine]:[基礎Dark]])*50*テーブル1[[#This Row],[効率]]</f>
        <v>38.906278064703713</v>
      </c>
      <c r="AB79" s="3"/>
      <c r="AC79" s="3"/>
      <c r="AD79" s="3"/>
      <c r="AE79" s="3"/>
      <c r="AF79" s="3"/>
      <c r="AG79" s="3"/>
      <c r="AH79" s="3">
        <v>5</v>
      </c>
      <c r="AI79" s="3"/>
      <c r="AJ79" s="3"/>
      <c r="AK79" s="3"/>
      <c r="AL79" s="3">
        <v>1</v>
      </c>
      <c r="AM79" s="3">
        <v>4</v>
      </c>
      <c r="AN79" s="3"/>
      <c r="AO79" s="3"/>
      <c r="AP79" s="3"/>
      <c r="AQ79" s="3">
        <v>2</v>
      </c>
      <c r="AR79" s="3"/>
      <c r="AS79" s="3"/>
      <c r="AT79" s="3"/>
      <c r="AU79" s="3">
        <v>1</v>
      </c>
      <c r="AV79" s="3"/>
      <c r="AW79" s="3"/>
      <c r="AX79" s="3"/>
      <c r="AY79" s="11">
        <f>SUM(テーブル1[[#This Row],[攻撃]:[感覚]])</f>
        <v>13</v>
      </c>
      <c r="AZ79" s="11" t="str">
        <f>LOWER(LEFT(テーブル1[[#This Row],[Type]],1))&amp;MID(SUBSTITUTE(PROPER(テーブル1[[#This Row],[Type]]),"_",""),2,LEN(テーブル1[[#This Row],[Type]]))</f>
        <v>smithsonite</v>
      </c>
      <c r="BA79" s="11" t="str" cm="1">
        <f t="array" ref="BA7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SMITHSONITE(77, { MIRAGE }, 3, 63, 1.00, m(7.0, 13.0, 0.0, 36.0, 0.0, 85.0), e(0.0, 0.0, 0.0, 0.0, 0.0, 0.0, 5.0, 0.0, 0.0, 0.0, 1.0, 4.0, 0.0, 0.0, 0.0, 2.0, 0.0, 0.0, 0.0, 1.0, 0.0, 0.0, 0.0), c(0xC1F0E6, 0x95DFD0, 0x33917E, 0x52C6B5), "Smithsonitia", "菱亜鉛鉱精スミッソニーチャ"),</v>
      </c>
      <c r="BB79" s="11">
        <f>テーブル1[[#This Row],[Gaia]]*(テーブル1[[#This Row],[Aqua]]+テーブル1[[#This Row],[収穫]])*テーブル1[[#This Row],[効率]]/テーブル1[[#This Row],[コスト]]</f>
        <v>0</v>
      </c>
    </row>
    <row r="80" spans="1:54" x14ac:dyDescent="0.15">
      <c r="A80" s="4">
        <v>78</v>
      </c>
      <c r="B80" s="4"/>
      <c r="C80" s="4" t="s">
        <v>995</v>
      </c>
      <c r="D80" s="6" t="s">
        <v>437</v>
      </c>
      <c r="E80" s="19" t="s">
        <v>412</v>
      </c>
      <c r="F80" s="6" t="s">
        <v>510</v>
      </c>
      <c r="G80" s="6" t="s">
        <v>436</v>
      </c>
      <c r="H80" s="6" t="s">
        <v>454</v>
      </c>
      <c r="I80" s="10" t="s">
        <v>448</v>
      </c>
      <c r="J80" s="3">
        <v>5</v>
      </c>
      <c r="K80" s="8">
        <v>25</v>
      </c>
      <c r="L80" s="7">
        <v>2</v>
      </c>
      <c r="M80" s="7">
        <v>3</v>
      </c>
      <c r="N80" s="17">
        <v>16</v>
      </c>
      <c r="O80" s="7"/>
      <c r="P80" s="7">
        <v>7</v>
      </c>
      <c r="Q80" s="7">
        <v>7</v>
      </c>
      <c r="R80" s="14">
        <v>1</v>
      </c>
      <c r="S80" s="5">
        <f>2^((テーブル1[[#This Row],[レア]]-1)/4)</f>
        <v>2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0.84821388222865701</v>
      </c>
      <c r="U80" s="5">
        <f>テーブル1[[#This Row],[特殊倍率]]*テーブル1[[#This Row],[分散度倍率]]*テーブル1[[#This Row],[レア度倍率]]</f>
        <v>1.696427764457314</v>
      </c>
      <c r="V80" s="9">
        <f>テーブル1[[#This Row],[基礎Shine]]/SUM(テーブル1[[#This Row],[基礎Shine]:[基礎Dark]])*50*テーブル1[[#This Row],[効率]]</f>
        <v>4.8469364698780399</v>
      </c>
      <c r="W80" s="9">
        <f>テーブル1[[#This Row],[基礎Fire]]/SUM(テーブル1[[#This Row],[基礎Shine]:[基礎Dark]])*50*テーブル1[[#This Row],[効率]]</f>
        <v>7.2704047048170599</v>
      </c>
      <c r="X80" s="9">
        <f>テーブル1[[#This Row],[基礎Wind]]/SUM(テーブル1[[#This Row],[基礎Shine]:[基礎Dark]])*50*テーブル1[[#This Row],[効率]]</f>
        <v>38.77549175902432</v>
      </c>
      <c r="Y80" s="9">
        <f>テーブル1[[#This Row],[基礎Gaia]]/SUM(テーブル1[[#This Row],[基礎Shine]:[基礎Dark]])*50*テーブル1[[#This Row],[効率]]</f>
        <v>0</v>
      </c>
      <c r="Z80" s="9">
        <f>テーブル1[[#This Row],[基礎Aqua]]/SUM(テーブル1[[#This Row],[基礎Shine]:[基礎Dark]])*50*テーブル1[[#This Row],[効率]]</f>
        <v>16.964277644573141</v>
      </c>
      <c r="AA80" s="9">
        <f>テーブル1[[#This Row],[基礎Dark]]/SUM(テーブル1[[#This Row],[基礎Shine]:[基礎Dark]])*50*テーブル1[[#This Row],[効率]]</f>
        <v>16.964277644573141</v>
      </c>
      <c r="AB80" s="3"/>
      <c r="AC80" s="3"/>
      <c r="AD80" s="3"/>
      <c r="AE80" s="3">
        <v>4</v>
      </c>
      <c r="AF80" s="3">
        <v>3</v>
      </c>
      <c r="AG80" s="3">
        <v>4</v>
      </c>
      <c r="AH80" s="3"/>
      <c r="AI80" s="3">
        <v>2</v>
      </c>
      <c r="AJ80" s="3"/>
      <c r="AK80" s="3"/>
      <c r="AL80" s="3">
        <v>1</v>
      </c>
      <c r="AM80" s="3"/>
      <c r="AN80" s="3"/>
      <c r="AO80" s="3"/>
      <c r="AP80" s="3"/>
      <c r="AQ80" s="3"/>
      <c r="AR80" s="3"/>
      <c r="AS80" s="3"/>
      <c r="AT80" s="3">
        <v>10</v>
      </c>
      <c r="AU80" s="3">
        <v>14</v>
      </c>
      <c r="AV80" s="3"/>
      <c r="AW80" s="3">
        <v>3</v>
      </c>
      <c r="AX80" s="3"/>
      <c r="AY80" s="11">
        <f>SUM(テーブル1[[#This Row],[攻撃]:[感覚]])</f>
        <v>41</v>
      </c>
      <c r="AZ80" s="11" t="str">
        <f>LOWER(LEFT(テーブル1[[#This Row],[Type]],1))&amp;MID(SUBSTITUTE(PROPER(テーブル1[[#This Row],[Type]]),"_",""),2,LEN(テーブル1[[#This Row],[Type]]))</f>
        <v>christmas</v>
      </c>
      <c r="BA80" s="11" t="str" cm="1">
        <f t="array" ref="BA8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CHRISTMAS(78, { TIME }, 5, 25, 1.00, m(2.0, 3.0, 16.0, 0.0, 7.0, 7.0), e(0.0, 0.0, 0.0, 4.0, 3.0, 4.0, 0.0, 2.0, 0.0, 0.0, 1.0, 0.0, 0.0, 0.0, 0.0, 0.0, 0.0, 0.0, 10.0, 14.0, 0.0, 3.0, 0.0), c(0xD2E6F6, 0xF1150F, 0xB20000, 0x248541), "Christmasia", "聖夜精キュリストマーシャ"),</v>
      </c>
      <c r="BB80" s="11">
        <f>テーブル1[[#This Row],[Gaia]]*(テーブル1[[#This Row],[Aqua]]+テーブル1[[#This Row],[収穫]])*テーブル1[[#This Row],[効率]]/テーブル1[[#This Row],[コスト]]</f>
        <v>0</v>
      </c>
    </row>
    <row r="81" spans="1:54" x14ac:dyDescent="0.15">
      <c r="A81" s="4">
        <v>79</v>
      </c>
      <c r="B81" s="4"/>
      <c r="C81" s="4" t="s">
        <v>984</v>
      </c>
      <c r="D81" s="6" t="s">
        <v>746</v>
      </c>
      <c r="E81" s="19" t="s">
        <v>438</v>
      </c>
      <c r="F81" s="6" t="s">
        <v>747</v>
      </c>
      <c r="G81" s="6" t="s">
        <v>749</v>
      </c>
      <c r="H81" s="6" t="s">
        <v>752</v>
      </c>
      <c r="I81" s="10" t="s">
        <v>447</v>
      </c>
      <c r="J81" s="3">
        <v>7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17">
        <v>14</v>
      </c>
      <c r="Q81" s="7">
        <v>5</v>
      </c>
      <c r="R81" s="14">
        <v>1</v>
      </c>
      <c r="S81" s="5">
        <f>2^((テーブル1[[#This Row],[レア]]-1)/4)</f>
        <v>2.8284271247461898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U81" s="5">
        <f>テーブル1[[#This Row],[特殊倍率]]*テーブル1[[#This Row],[分散度倍率]]*テーブル1[[#This Row],[レア度倍率]]</f>
        <v>2.173469725052116</v>
      </c>
      <c r="V81" s="9">
        <f>テーブル1[[#This Row],[基礎Shine]]/SUM(テーブル1[[#This Row],[基礎Shine]:[基礎Dark]])*50*テーブル1[[#This Row],[効率]]</f>
        <v>7.4947231898348825</v>
      </c>
      <c r="W81" s="9">
        <f>テーブル1[[#This Row],[基礎Fire]]/SUM(テーブル1[[#This Row],[基礎Shine]:[基礎Dark]])*50*テーブル1[[#This Row],[効率]]</f>
        <v>18.736807974587208</v>
      </c>
      <c r="X81" s="9">
        <f>テーブル1[[#This Row],[基礎Wind]]/SUM(テーブル1[[#This Row],[基礎Shine]:[基礎Dark]])*50*テーブル1[[#This Row],[効率]]</f>
        <v>37.473615949174416</v>
      </c>
      <c r="Y81" s="9">
        <f>テーブル1[[#This Row],[基礎Gaia]]/SUM(テーブル1[[#This Row],[基礎Shine]:[基礎Dark]])*50*テーブル1[[#This Row],[効率]]</f>
        <v>9.368403987293604</v>
      </c>
      <c r="Z81" s="9">
        <f>テーブル1[[#This Row],[基礎Aqua]]/SUM(テーブル1[[#This Row],[基礎Shine]:[基礎Dark]])*50*テーブル1[[#This Row],[効率]]</f>
        <v>26.231531164422091</v>
      </c>
      <c r="AA81" s="9">
        <f>テーブル1[[#This Row],[基礎Dark]]/SUM(テーブル1[[#This Row],[基礎Shine]:[基礎Dark]])*50*テーブル1[[#This Row],[効率]]</f>
        <v>9.368403987293604</v>
      </c>
      <c r="AB81" s="3">
        <v>3</v>
      </c>
      <c r="AC81" s="3">
        <v>6</v>
      </c>
      <c r="AD81" s="3"/>
      <c r="AE81" s="3">
        <v>3</v>
      </c>
      <c r="AF81" s="3"/>
      <c r="AG81" s="3">
        <v>2</v>
      </c>
      <c r="AH81" s="3"/>
      <c r="AI81" s="3">
        <v>12</v>
      </c>
      <c r="AJ81" s="3">
        <v>14</v>
      </c>
      <c r="AK81" s="3">
        <v>7</v>
      </c>
      <c r="AL81" s="3">
        <v>9</v>
      </c>
      <c r="AM81" s="3">
        <v>1</v>
      </c>
      <c r="AN81" s="3">
        <v>1</v>
      </c>
      <c r="AO81" s="3">
        <v>1</v>
      </c>
      <c r="AP81" s="3">
        <v>7</v>
      </c>
      <c r="AQ81" s="3">
        <v>9</v>
      </c>
      <c r="AR81" s="3">
        <v>5</v>
      </c>
      <c r="AS81" s="3">
        <v>1</v>
      </c>
      <c r="AT81" s="3">
        <v>10</v>
      </c>
      <c r="AU81" s="3">
        <v>6</v>
      </c>
      <c r="AV81" s="3"/>
      <c r="AW81" s="3">
        <v>12</v>
      </c>
      <c r="AX81" s="3">
        <v>12</v>
      </c>
      <c r="AY81" s="11">
        <f>SUM(テーブル1[[#This Row],[攻撃]:[感覚]])</f>
        <v>121</v>
      </c>
      <c r="AZ81" s="11" t="str">
        <f>LOWER(LEFT(テーブル1[[#This Row],[Type]],1))&amp;MID(SUBSTITUTE(PROPER(テーブル1[[#This Row],[Type]]),"_",""),2,LEN(テーブル1[[#This Row],[Type]]))</f>
        <v>santaClaus</v>
      </c>
      <c r="BA81" s="11" t="str" cm="1">
        <f t="array" ref="BA8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SANTA_CLAUS(79, { MIRAGE }, 7, 12, 1.00, m(4.0, 10.0, 20.0, 5.0, 14.0, 5.0), e(3.0, 6.0, 0.0, 3.0, 0.0, 2.0, 0.0, 12.0, 14.0, 7.0, 9.0, 1.0, 1.0, 1.0, 7.0, 9.0, 5.0, 1.0, 10.0, 6.0, 0.0, 12.0, 12.0), c(0xCDBBAD, 0xD61728, 0xDA0117, 0xDAD8D4), "Sante Clausia", "聖夜老人精サンテツラウシャ"),</v>
      </c>
      <c r="BB81" s="11">
        <f>テーブル1[[#This Row],[Gaia]]*(テーブル1[[#This Row],[Aqua]]+テーブル1[[#This Row],[収穫]])*テーブル1[[#This Row],[効率]]/テーブル1[[#This Row],[コスト]]</f>
        <v>44.510410636842686</v>
      </c>
    </row>
    <row r="82" spans="1:54" x14ac:dyDescent="0.15">
      <c r="A82" s="4">
        <v>80</v>
      </c>
      <c r="B82" s="4"/>
      <c r="C82" s="4" t="s">
        <v>982</v>
      </c>
      <c r="D82" s="6" t="s">
        <v>450</v>
      </c>
      <c r="E82" s="19" t="s">
        <v>456</v>
      </c>
      <c r="F82" s="6" t="s">
        <v>524</v>
      </c>
      <c r="G82" s="6" t="s">
        <v>472</v>
      </c>
      <c r="H82" s="6" t="s">
        <v>752</v>
      </c>
      <c r="I82" s="10" t="s">
        <v>479</v>
      </c>
      <c r="J82" s="3">
        <v>1</v>
      </c>
      <c r="K82" s="8">
        <v>45</v>
      </c>
      <c r="L82" s="17">
        <v>7</v>
      </c>
      <c r="M82" s="7">
        <v>22</v>
      </c>
      <c r="N82" s="7"/>
      <c r="O82" s="7">
        <v>63</v>
      </c>
      <c r="P82" s="7">
        <v>95</v>
      </c>
      <c r="Q82" s="7">
        <v>98</v>
      </c>
      <c r="R82" s="14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0.76756846562066139</v>
      </c>
      <c r="U82" s="5">
        <f>テーブル1[[#This Row],[特殊倍率]]*テーブル1[[#This Row],[分散度倍率]]*テーブル1[[#This Row],[レア度倍率]]</f>
        <v>0.76756846562066139</v>
      </c>
      <c r="V82" s="9">
        <f>テーブル1[[#This Row],[基礎Shine]]/SUM(テーブル1[[#This Row],[基礎Shine]:[基礎Dark]])*50*テーブル1[[#This Row],[効率]]</f>
        <v>0.94262794023590002</v>
      </c>
      <c r="W82" s="9">
        <f>テーブル1[[#This Row],[基礎Fire]]/SUM(テーブル1[[#This Row],[基礎Shine]:[基礎Dark]])*50*テーブル1[[#This Row],[効率]]</f>
        <v>2.9625449550271141</v>
      </c>
      <c r="X82" s="9">
        <f>テーブル1[[#This Row],[基礎Wind]]/SUM(テーブル1[[#This Row],[基礎Shine]:[基礎Dark]])*50*テーブル1[[#This Row],[効率]]</f>
        <v>0</v>
      </c>
      <c r="Y82" s="9">
        <f>テーブル1[[#This Row],[基礎Gaia]]/SUM(テーブル1[[#This Row],[基礎Shine]:[基礎Dark]])*50*テーブル1[[#This Row],[効率]]</f>
        <v>8.483651462123099</v>
      </c>
      <c r="Z82" s="9">
        <f>テーブル1[[#This Row],[基礎Aqua]]/SUM(テーブル1[[#This Row],[基礎Shine]:[基礎Dark]])*50*テーブル1[[#This Row],[効率]]</f>
        <v>12.792807760344354</v>
      </c>
      <c r="AA82" s="9">
        <f>テーブル1[[#This Row],[基礎Dark]]/SUM(テーブル1[[#This Row],[基礎Shine]:[基礎Dark]])*50*テーブル1[[#This Row],[効率]]</f>
        <v>13.196791163302601</v>
      </c>
      <c r="AB82" s="3">
        <v>3</v>
      </c>
      <c r="AC82" s="3"/>
      <c r="AD82" s="3">
        <v>1</v>
      </c>
      <c r="AE82" s="3"/>
      <c r="AF82" s="3"/>
      <c r="AG82" s="3">
        <v>7</v>
      </c>
      <c r="AH82" s="3">
        <v>8</v>
      </c>
      <c r="AI82" s="3">
        <v>1</v>
      </c>
      <c r="AJ82" s="3"/>
      <c r="AK82" s="3"/>
      <c r="AL82" s="3"/>
      <c r="AM82" s="3">
        <v>1</v>
      </c>
      <c r="AN82" s="3">
        <v>3</v>
      </c>
      <c r="AO82" s="3"/>
      <c r="AP82" s="3">
        <v>3</v>
      </c>
      <c r="AQ82" s="3">
        <v>1</v>
      </c>
      <c r="AR82" s="3"/>
      <c r="AS82" s="3"/>
      <c r="AT82" s="3"/>
      <c r="AU82" s="3">
        <v>10</v>
      </c>
      <c r="AV82" s="3"/>
      <c r="AW82" s="3"/>
      <c r="AX82" s="3"/>
      <c r="AY82" s="11">
        <f>SUM(テーブル1[[#This Row],[攻撃]:[感覚]])</f>
        <v>38</v>
      </c>
      <c r="AZ82" s="11" t="str">
        <f>LOWER(LEFT(テーブル1[[#This Row],[Type]],1))&amp;MID(SUBSTITUTE(PROPER(テーブル1[[#This Row],[Type]]),"_",""),2,LEN(テーブル1[[#This Row],[Type]]))</f>
        <v>ice</v>
      </c>
      <c r="BA82" s="11" t="str" cm="1">
        <f t="array" ref="BA8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ICE(80, { MIRAGE }, 1, 45, 1.00, m(7.0, 22.0, 0.0, 63.0, 95.0, 98.0), e(3.0, 0.0, 1.0, 0.0, 0.0, 7.0, 8.0, 1.0, 0.0, 0.0, 0.0, 1.0, 3.0, 0.0, 3.0, 1.0, 0.0, 0.0, 0.0, 10.0, 0.0, 0.0, 0.0), c(0xCBDBF8, 0xB6CBE3, 0xA1B6DA, 0xA1C0F5), "Icia", "氷精イーツァ"),</v>
      </c>
      <c r="BB82" s="11">
        <f>テーブル1[[#This Row],[Gaia]]*(テーブル1[[#This Row],[Aqua]]+テーブル1[[#This Row],[収穫]])*テーブル1[[#This Row],[効率]]/テーブル1[[#This Row],[コスト]]</f>
        <v>1.9959061272339615</v>
      </c>
    </row>
    <row r="83" spans="1:54" x14ac:dyDescent="0.15">
      <c r="A83" s="4">
        <v>81</v>
      </c>
      <c r="B83" s="4"/>
      <c r="C83" s="4" t="s">
        <v>982</v>
      </c>
      <c r="D83" s="6" t="s">
        <v>700</v>
      </c>
      <c r="E83" s="19" t="s">
        <v>457</v>
      </c>
      <c r="F83" s="6" t="s">
        <v>898</v>
      </c>
      <c r="G83" s="6" t="s">
        <v>701</v>
      </c>
      <c r="H83" s="6" t="s">
        <v>752</v>
      </c>
      <c r="I83" s="10" t="s">
        <v>480</v>
      </c>
      <c r="J83" s="3">
        <v>4</v>
      </c>
      <c r="K83" s="8">
        <v>75</v>
      </c>
      <c r="L83" s="17">
        <v>7</v>
      </c>
      <c r="M83" s="7">
        <v>22</v>
      </c>
      <c r="N83" s="7"/>
      <c r="O83" s="7">
        <v>85</v>
      </c>
      <c r="P83" s="7">
        <v>63</v>
      </c>
      <c r="Q83" s="7"/>
      <c r="R83" s="14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0.86066840378139808</v>
      </c>
      <c r="U83" s="5">
        <f>テーブル1[[#This Row],[特殊倍率]]*テーブル1[[#This Row],[分散度倍率]]*テーブル1[[#This Row],[レア度倍率]]</f>
        <v>1.4474659509238283</v>
      </c>
      <c r="V83" s="9">
        <f>テーブル1[[#This Row],[基礎Shine]]/SUM(テーブル1[[#This Row],[基礎Shine]:[基礎Dark]])*50*テーブル1[[#This Row],[効率]]</f>
        <v>2.8622208069115254</v>
      </c>
      <c r="W83" s="9">
        <f>テーブル1[[#This Row],[基礎Fire]]/SUM(テーブル1[[#This Row],[基礎Shine]:[基礎Dark]])*50*テーブル1[[#This Row],[効率]]</f>
        <v>8.9955511074362207</v>
      </c>
      <c r="X83" s="9">
        <f>テーブル1[[#This Row],[基礎Wind]]/SUM(テーブル1[[#This Row],[基礎Shine]:[基礎Dark]])*50*テーブル1[[#This Row],[効率]]</f>
        <v>0</v>
      </c>
      <c r="Y83" s="9">
        <f>テーブル1[[#This Row],[基礎Gaia]]/SUM(テーブル1[[#This Row],[基礎Shine]:[基礎Dark]])*50*テーブル1[[#This Row],[効率]]</f>
        <v>34.75553836963995</v>
      </c>
      <c r="Z83" s="9">
        <f>テーブル1[[#This Row],[基礎Aqua]]/SUM(テーブル1[[#This Row],[基礎Shine]:[基礎Dark]])*50*テーブル1[[#This Row],[効率]]</f>
        <v>25.759987262203726</v>
      </c>
      <c r="AA83" s="9">
        <f>テーブル1[[#This Row],[基礎Dark]]/SUM(テーブル1[[#This Row],[基礎Shine]:[基礎Dark]])*50*テーブル1[[#This Row],[効率]]</f>
        <v>0</v>
      </c>
      <c r="AB83" s="3">
        <v>4</v>
      </c>
      <c r="AC83" s="3"/>
      <c r="AD83" s="3">
        <v>1</v>
      </c>
      <c r="AE83" s="3"/>
      <c r="AF83" s="3"/>
      <c r="AG83" s="3">
        <v>8</v>
      </c>
      <c r="AH83" s="3">
        <v>12</v>
      </c>
      <c r="AI83" s="3">
        <v>2</v>
      </c>
      <c r="AJ83" s="3"/>
      <c r="AK83" s="3"/>
      <c r="AL83" s="3"/>
      <c r="AM83" s="3">
        <v>2</v>
      </c>
      <c r="AN83" s="3">
        <v>3</v>
      </c>
      <c r="AO83" s="3"/>
      <c r="AP83" s="3">
        <v>2</v>
      </c>
      <c r="AQ83" s="3">
        <v>1</v>
      </c>
      <c r="AR83" s="3"/>
      <c r="AS83" s="3"/>
      <c r="AT83" s="3"/>
      <c r="AU83" s="3">
        <v>16</v>
      </c>
      <c r="AV83" s="3"/>
      <c r="AW83" s="3"/>
      <c r="AX83" s="3"/>
      <c r="AY83" s="11">
        <f>SUM(テーブル1[[#This Row],[攻撃]:[感覚]])</f>
        <v>51</v>
      </c>
      <c r="AZ83" s="11" t="str">
        <f>LOWER(LEFT(テーブル1[[#This Row],[Type]],1))&amp;MID(SUBSTITUTE(PROPER(テーブル1[[#This Row],[Type]]),"_",""),2,LEN(テーブル1[[#This Row],[Type]]))</f>
        <v>packedIce</v>
      </c>
      <c r="BA83" s="11" t="str" cm="1">
        <f t="array" ref="BA8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PACKED_ICE(81, { MIRAGE }, 4, 75, 1.00, m(7.0, 22.0, 0.0, 85.0, 63.0, 0.0), e(4.0, 0.0, 1.0, 0.0, 0.0, 8.0, 12.0, 2.0, 0.0, 0.0, 0.0, 2.0, 3.0, 0.0, 2.0, 1.0, 0.0, 0.0, 0.0, 16.0, 0.0, 0.0, 0.0), c(0xACC8F0, 0x9EB2D6, 0x809DCC, 0x5D86CC), "Packede Icia", "氷塊精パッケーデイーツァ"),</v>
      </c>
      <c r="BB83" s="11">
        <f>テーブル1[[#This Row],[Gaia]]*(テーブル1[[#This Row],[Aqua]]+テーブル1[[#This Row],[収穫]])*テーブル1[[#This Row],[効率]]/テーブル1[[#This Row],[コスト]]</f>
        <v>17.949692611639438</v>
      </c>
    </row>
    <row r="84" spans="1:54" x14ac:dyDescent="0.15">
      <c r="A84" s="4">
        <v>82</v>
      </c>
      <c r="B84" s="4"/>
      <c r="C84" s="4" t="s">
        <v>987</v>
      </c>
      <c r="D84" s="6" t="s">
        <v>455</v>
      </c>
      <c r="E84" s="19" t="s">
        <v>458</v>
      </c>
      <c r="F84" s="6" t="s">
        <v>466</v>
      </c>
      <c r="G84" s="6" t="s">
        <v>473</v>
      </c>
      <c r="H84" s="6" t="s">
        <v>752</v>
      </c>
      <c r="I84" s="10" t="s">
        <v>481</v>
      </c>
      <c r="J84" s="3">
        <v>3</v>
      </c>
      <c r="K84" s="8">
        <v>92</v>
      </c>
      <c r="L84" s="7"/>
      <c r="M84" s="7">
        <v>12</v>
      </c>
      <c r="N84" s="17">
        <v>12</v>
      </c>
      <c r="O84" s="7">
        <v>10</v>
      </c>
      <c r="P84" s="7"/>
      <c r="Q84" s="7">
        <v>1</v>
      </c>
      <c r="R84" s="14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0.76666417233480022</v>
      </c>
      <c r="U84" s="5">
        <f>テーブル1[[#This Row],[特殊倍率]]*テーブル1[[#This Row],[分散度倍率]]*テーブル1[[#This Row],[レア度倍率]]</f>
        <v>1.0842268703014184</v>
      </c>
      <c r="V84" s="9">
        <f>テーブル1[[#This Row],[基礎Shine]]/SUM(テーブル1[[#This Row],[基礎Shine]:[基礎Dark]])*50*テーブル1[[#This Row],[効率]]</f>
        <v>0</v>
      </c>
      <c r="W84" s="9">
        <f>テーブル1[[#This Row],[基礎Fire]]/SUM(テーブル1[[#This Row],[基礎Shine]:[基礎Dark]])*50*テーブル1[[#This Row],[効率]]</f>
        <v>18.586746348024313</v>
      </c>
      <c r="X84" s="9">
        <f>テーブル1[[#This Row],[基礎Wind]]/SUM(テーブル1[[#This Row],[基礎Shine]:[基礎Dark]])*50*テーブル1[[#This Row],[効率]]</f>
        <v>18.586746348024313</v>
      </c>
      <c r="Y84" s="9">
        <f>テーブル1[[#This Row],[基礎Gaia]]/SUM(テーブル1[[#This Row],[基礎Shine]:[基礎Dark]])*50*テーブル1[[#This Row],[効率]]</f>
        <v>15.488955290020261</v>
      </c>
      <c r="Z84" s="9">
        <f>テーブル1[[#This Row],[基礎Aqua]]/SUM(テーブル1[[#This Row],[基礎Shine]:[基礎Dark]])*50*テーブル1[[#This Row],[効率]]</f>
        <v>0</v>
      </c>
      <c r="AA84" s="9">
        <f>テーブル1[[#This Row],[基礎Dark]]/SUM(テーブル1[[#This Row],[基礎Shine]:[基礎Dark]])*50*テーブル1[[#This Row],[効率]]</f>
        <v>1.5488955290020263</v>
      </c>
      <c r="AB84" s="3">
        <v>21</v>
      </c>
      <c r="AC84" s="3">
        <v>5</v>
      </c>
      <c r="AD84" s="3">
        <v>1</v>
      </c>
      <c r="AE84" s="3"/>
      <c r="AF84" s="3"/>
      <c r="AG84" s="3"/>
      <c r="AH84" s="3"/>
      <c r="AI84" s="3">
        <v>1</v>
      </c>
      <c r="AJ84" s="3">
        <v>1</v>
      </c>
      <c r="AK84" s="3"/>
      <c r="AL84" s="3">
        <v>4</v>
      </c>
      <c r="AM84" s="3">
        <v>12</v>
      </c>
      <c r="AN84" s="3"/>
      <c r="AO84" s="3">
        <v>1</v>
      </c>
      <c r="AP84" s="3"/>
      <c r="AQ84" s="3">
        <v>4</v>
      </c>
      <c r="AR84" s="3"/>
      <c r="AS84" s="3">
        <v>15</v>
      </c>
      <c r="AT84" s="3"/>
      <c r="AU84" s="3"/>
      <c r="AV84" s="3"/>
      <c r="AW84" s="3">
        <v>1</v>
      </c>
      <c r="AX84" s="3">
        <v>7</v>
      </c>
      <c r="AY84" s="11">
        <f>SUM(テーブル1[[#This Row],[攻撃]:[感覚]])</f>
        <v>73</v>
      </c>
      <c r="AZ84" s="11" t="str">
        <f>LOWER(LEFT(テーブル1[[#This Row],[Type]],1))&amp;MID(SUBSTITUTE(PROPER(テーブル1[[#This Row],[Type]]),"_",""),2,LEN(テーブル1[[#This Row],[Type]]))</f>
        <v>golem</v>
      </c>
      <c r="BA84" s="11" t="str" cm="1">
        <f t="array" ref="BA8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GOLEM(82, { MIRAGE }, 3, 92, 1.00, m(0.0, 12.0, 12.0, 10.0, 0.0, 1.0), e(21.0, 5.0, 1.0, 0.0, 0.0, 0.0, 0.0, 1.0, 1.0, 0.0, 4.0, 12.0, 0.0, 1.0, 0.0, 4.0, 0.0, 15.0, 0.0, 0.0, 0.0, 1.0, 7.0), c(0xC1AB9E, 0xB5ADA8, 0xABA39D, 0x557725), "Golemia", "鉄魔像精ゴレーミャ"),</v>
      </c>
      <c r="BB84" s="11">
        <f>テーブル1[[#This Row],[Gaia]]*(テーブル1[[#This Row],[Aqua]]+テーブル1[[#This Row],[収穫]])*テーブル1[[#This Row],[効率]]/テーブル1[[#This Row],[コスト]]</f>
        <v>0.18253849476453551</v>
      </c>
    </row>
    <row r="85" spans="1:54" x14ac:dyDescent="0.15">
      <c r="A85" s="4">
        <v>83</v>
      </c>
      <c r="B85" s="4"/>
      <c r="C85" s="4" t="s">
        <v>992</v>
      </c>
      <c r="D85" s="6" t="s">
        <v>453</v>
      </c>
      <c r="E85" s="19" t="s">
        <v>459</v>
      </c>
      <c r="F85" s="6" t="s">
        <v>467</v>
      </c>
      <c r="G85" s="6" t="s">
        <v>474</v>
      </c>
      <c r="H85" s="6" t="s">
        <v>752</v>
      </c>
      <c r="I85" s="10" t="s">
        <v>482</v>
      </c>
      <c r="J85" s="3">
        <v>2</v>
      </c>
      <c r="K85" s="8">
        <v>53</v>
      </c>
      <c r="L85" s="7">
        <v>1</v>
      </c>
      <c r="M85" s="7">
        <v>2</v>
      </c>
      <c r="N85" s="7"/>
      <c r="O85" s="17">
        <v>11</v>
      </c>
      <c r="P85" s="7">
        <v>5</v>
      </c>
      <c r="Q85" s="7">
        <v>3</v>
      </c>
      <c r="R85" s="14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85" s="5">
        <f>テーブル1[[#This Row],[特殊倍率]]*テーブル1[[#This Row],[分散度倍率]]*テーブル1[[#This Row],[レア度倍率]]</f>
        <v>1.0352649238413774</v>
      </c>
      <c r="V85" s="9">
        <f>テーブル1[[#This Row],[基礎Shine]]/SUM(テーブル1[[#This Row],[基礎Shine]:[基礎Dark]])*50*テーブル1[[#This Row],[効率]]</f>
        <v>2.3528748269122213</v>
      </c>
      <c r="W85" s="9">
        <f>テーブル1[[#This Row],[基礎Fire]]/SUM(テーブル1[[#This Row],[基礎Shine]:[基礎Dark]])*50*テーブル1[[#This Row],[効率]]</f>
        <v>4.7057496538244425</v>
      </c>
      <c r="X85" s="9">
        <f>テーブル1[[#This Row],[基礎Wind]]/SUM(テーブル1[[#This Row],[基礎Shine]:[基礎Dark]])*50*テーブル1[[#This Row],[効率]]</f>
        <v>0</v>
      </c>
      <c r="Y85" s="9">
        <f>テーブル1[[#This Row],[基礎Gaia]]/SUM(テーブル1[[#This Row],[基礎Shine]:[基礎Dark]])*50*テーブル1[[#This Row],[効率]]</f>
        <v>25.881623096034435</v>
      </c>
      <c r="Z85" s="9">
        <f>テーブル1[[#This Row],[基礎Aqua]]/SUM(テーブル1[[#This Row],[基礎Shine]:[基礎Dark]])*50*テーブル1[[#This Row],[効率]]</f>
        <v>11.764374134561105</v>
      </c>
      <c r="AA85" s="9">
        <f>テーブル1[[#This Row],[基礎Dark]]/SUM(テーブル1[[#This Row],[基礎Shine]:[基礎Dark]])*50*テーブル1[[#This Row],[効率]]</f>
        <v>7.0586244807366629</v>
      </c>
      <c r="AB85" s="3">
        <v>2</v>
      </c>
      <c r="AC85" s="3">
        <v>5</v>
      </c>
      <c r="AD85" s="3"/>
      <c r="AE85" s="3"/>
      <c r="AF85" s="3">
        <v>1</v>
      </c>
      <c r="AG85" s="3"/>
      <c r="AH85" s="3">
        <v>8</v>
      </c>
      <c r="AI85" s="3"/>
      <c r="AJ85" s="3"/>
      <c r="AK85" s="3"/>
      <c r="AL85" s="3"/>
      <c r="AM85" s="3">
        <v>1</v>
      </c>
      <c r="AN85" s="3">
        <v>8</v>
      </c>
      <c r="AO85" s="3">
        <v>6</v>
      </c>
      <c r="AP85" s="3"/>
      <c r="AQ85" s="3">
        <v>1</v>
      </c>
      <c r="AR85" s="3"/>
      <c r="AS85" s="3">
        <v>3</v>
      </c>
      <c r="AT85" s="3"/>
      <c r="AU85" s="3">
        <v>2</v>
      </c>
      <c r="AV85" s="3"/>
      <c r="AW85" s="3"/>
      <c r="AX85" s="3"/>
      <c r="AY85" s="11">
        <f>SUM(テーブル1[[#This Row],[攻撃]:[感覚]])</f>
        <v>37</v>
      </c>
      <c r="AZ85" s="11" t="str">
        <f>LOWER(LEFT(テーブル1[[#This Row],[Type]],1))&amp;MID(SUBSTITUTE(PROPER(テーブル1[[#This Row],[Type]]),"_",""),2,LEN(テーブル1[[#This Row],[Type]]))</f>
        <v>glass</v>
      </c>
      <c r="BA85" s="11" t="str" cm="1">
        <f t="array" ref="BA8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GLASS(83, { MIRAGE }, 2, 53, 1.00, m(1.0, 2.0, 0.0, 11.0, 5.0, 3.0), e(2.0, 5.0, 0.0, 0.0, 1.0, 0.0, 8.0, 0.0, 0.0, 0.0, 0.0, 1.0, 8.0, 6.0, 0.0, 1.0, 0.0, 3.0, 0.0, 2.0, 0.0, 0.0, 0.0), c(0xFFFFFF, 0xEFF5FF, 0xE8EDF5, 0xADE0E9), "Glassia", "硝子精グラッシャ"),</v>
      </c>
      <c r="BB85" s="11">
        <f>テーブル1[[#This Row],[Gaia]]*(テーブル1[[#This Row],[Aqua]]+テーブル1[[#This Row],[収穫]])*テーブル1[[#This Row],[効率]]/テーブル1[[#This Row],[コスト]]</f>
        <v>5.9475207550806415</v>
      </c>
    </row>
    <row r="86" spans="1:54" x14ac:dyDescent="0.15">
      <c r="A86" s="4">
        <v>84</v>
      </c>
      <c r="B86" s="4"/>
      <c r="C86" s="4" t="s">
        <v>993</v>
      </c>
      <c r="D86" s="6" t="s">
        <v>702</v>
      </c>
      <c r="E86" s="19" t="s">
        <v>465</v>
      </c>
      <c r="F86" s="6" t="s">
        <v>525</v>
      </c>
      <c r="G86" s="6" t="s">
        <v>705</v>
      </c>
      <c r="H86" s="6" t="s">
        <v>752</v>
      </c>
      <c r="I86" s="10" t="s">
        <v>483</v>
      </c>
      <c r="J86" s="3">
        <v>3</v>
      </c>
      <c r="K86" s="8">
        <v>77</v>
      </c>
      <c r="L86" s="7"/>
      <c r="M86" s="17">
        <v>10</v>
      </c>
      <c r="N86" s="7"/>
      <c r="O86" s="7">
        <v>7</v>
      </c>
      <c r="P86" s="7"/>
      <c r="Q86" s="7"/>
      <c r="R86" s="14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9">
        <f>テーブル1[[#This Row],[基礎Shine]]/SUM(テーブル1[[#This Row],[基礎Shine]:[基礎Dark]])*50*テーブル1[[#This Row],[効率]]</f>
        <v>0</v>
      </c>
      <c r="W86" s="9">
        <f>テーブル1[[#This Row],[基礎Fire]]/SUM(テーブル1[[#This Row],[基礎Shine]:[基礎Dark]])*50*テーブル1[[#This Row],[効率]]</f>
        <v>37.747820516556011</v>
      </c>
      <c r="X86" s="9">
        <f>テーブル1[[#This Row],[基礎Wind]]/SUM(テーブル1[[#This Row],[基礎Shine]:[基礎Dark]])*50*テーブル1[[#This Row],[効率]]</f>
        <v>0</v>
      </c>
      <c r="Y86" s="9">
        <f>テーブル1[[#This Row],[基礎Gaia]]/SUM(テーブル1[[#This Row],[基礎Shine]:[基礎Dark]])*50*テーブル1[[#This Row],[効率]]</f>
        <v>26.423474361589204</v>
      </c>
      <c r="Z86" s="9">
        <f>テーブル1[[#This Row],[基礎Aqua]]/SUM(テーブル1[[#This Row],[基礎Shine]:[基礎Dark]])*50*テーブル1[[#This Row],[効率]]</f>
        <v>0</v>
      </c>
      <c r="AA86" s="9">
        <f>テーブル1[[#This Row],[基礎Dark]]/SUM(テーブル1[[#This Row],[基礎Shine]:[基礎Dark]])*50*テーブル1[[#This Row],[効率]]</f>
        <v>0</v>
      </c>
      <c r="AB86" s="3"/>
      <c r="AC86" s="3">
        <v>1</v>
      </c>
      <c r="AD86" s="3"/>
      <c r="AE86" s="3">
        <v>1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>
        <v>4</v>
      </c>
      <c r="AR86" s="3"/>
      <c r="AS86" s="3"/>
      <c r="AT86" s="3"/>
      <c r="AU86" s="3"/>
      <c r="AV86" s="3">
        <v>2</v>
      </c>
      <c r="AW86" s="3"/>
      <c r="AX86" s="3">
        <v>9</v>
      </c>
      <c r="AY86" s="11">
        <f>SUM(テーブル1[[#This Row],[攻撃]:[感覚]])</f>
        <v>17</v>
      </c>
      <c r="AZ86" s="11" t="str">
        <f>LOWER(LEFT(テーブル1[[#This Row],[Type]],1))&amp;MID(SUBSTITUTE(PROPER(テーブル1[[#This Row],[Type]]),"_",""),2,LEN(テーブル1[[#This Row],[Type]]))</f>
        <v>activatorRail</v>
      </c>
      <c r="BA86" s="11" t="str" cm="1">
        <f t="array" ref="BA8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ACTIVATOR_RAIL(84, { MIRAGE }, 3, 77, 1.00, m(0.0, 10.0, 0.0, 7.0, 0.0, 0.0), e(0.0, 1.0, 0.0, 1.0, 0.0, 0.0, 0.0, 0.0, 0.0, 0.0, 0.0, 0.0, 0.0, 0.0, 0.0, 4.0, 0.0, 0.0, 0.0, 0.0, 2.0, 0.0, 9.0), c(0xFFFFFF, 0xAC8852, 0x686868, 0xD40102), "Activatore Railia", "活性軌条精アツティヴァトーレライリャ"),</v>
      </c>
      <c r="BB86" s="11">
        <f>テーブル1[[#This Row],[Gaia]]*(テーブル1[[#This Row],[Aqua]]+テーブル1[[#This Row],[収穫]])*テーブル1[[#This Row],[効率]]/テーブル1[[#This Row],[コスト]]</f>
        <v>0</v>
      </c>
    </row>
    <row r="87" spans="1:54" x14ac:dyDescent="0.15">
      <c r="A87" s="4">
        <v>85</v>
      </c>
      <c r="B87" s="4"/>
      <c r="C87" s="4" t="s">
        <v>992</v>
      </c>
      <c r="D87" s="6" t="s">
        <v>703</v>
      </c>
      <c r="E87" s="19" t="s">
        <v>460</v>
      </c>
      <c r="F87" s="6" t="s">
        <v>597</v>
      </c>
      <c r="G87" s="6" t="s">
        <v>704</v>
      </c>
      <c r="H87" s="6" t="s">
        <v>752</v>
      </c>
      <c r="I87" s="10" t="s">
        <v>484</v>
      </c>
      <c r="J87" s="3">
        <v>2</v>
      </c>
      <c r="K87" s="8">
        <v>64</v>
      </c>
      <c r="L87" s="7">
        <v>0.1</v>
      </c>
      <c r="M87" s="7">
        <v>4</v>
      </c>
      <c r="N87" s="7"/>
      <c r="O87" s="17">
        <v>10</v>
      </c>
      <c r="P87" s="7"/>
      <c r="Q87" s="7">
        <v>12</v>
      </c>
      <c r="R87" s="14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9">
        <f>テーブル1[[#This Row],[基礎Shine]]/SUM(テーブル1[[#This Row],[基礎Shine]:[基礎Dark]])*50*テーブル1[[#This Row],[効率]]</f>
        <v>0.19357307403960991</v>
      </c>
      <c r="W87" s="9">
        <f>テーブル1[[#This Row],[基礎Fire]]/SUM(テーブル1[[#This Row],[基礎Shine]:[基礎Dark]])*50*テーブル1[[#This Row],[効率]]</f>
        <v>7.7429229615843962</v>
      </c>
      <c r="X87" s="9">
        <f>テーブル1[[#This Row],[基礎Wind]]/SUM(テーブル1[[#This Row],[基礎Shine]:[基礎Dark]])*50*テーブル1[[#This Row],[効率]]</f>
        <v>0</v>
      </c>
      <c r="Y87" s="9">
        <f>テーブル1[[#This Row],[基礎Gaia]]/SUM(テーブル1[[#This Row],[基礎Shine]:[基礎Dark]])*50*テーブル1[[#This Row],[効率]]</f>
        <v>19.357307403960991</v>
      </c>
      <c r="Z87" s="9">
        <f>テーブル1[[#This Row],[基礎Aqua]]/SUM(テーブル1[[#This Row],[基礎Shine]:[基礎Dark]])*50*テーブル1[[#This Row],[効率]]</f>
        <v>0</v>
      </c>
      <c r="AA87" s="9">
        <f>テーブル1[[#This Row],[基礎Dark]]/SUM(テーブル1[[#This Row],[基礎Shine]:[基礎Dark]])*50*テーブル1[[#This Row],[効率]]</f>
        <v>23.22876888475319</v>
      </c>
      <c r="AB87" s="3"/>
      <c r="AC87" s="3">
        <v>1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>
        <v>1</v>
      </c>
      <c r="AR87" s="3"/>
      <c r="AS87" s="3">
        <v>16</v>
      </c>
      <c r="AT87" s="3"/>
      <c r="AU87" s="3"/>
      <c r="AV87" s="3"/>
      <c r="AW87" s="3"/>
      <c r="AX87" s="3"/>
      <c r="AY87" s="11">
        <f>SUM(テーブル1[[#This Row],[攻撃]:[感覚]])</f>
        <v>18</v>
      </c>
      <c r="AZ87" s="11" t="str">
        <f>LOWER(LEFT(テーブル1[[#This Row],[Type]],1))&amp;MID(SUBSTITUTE(PROPER(テーブル1[[#This Row],[Type]]),"_",""),2,LEN(テーブル1[[#This Row],[Type]]))</f>
        <v>ironBars</v>
      </c>
      <c r="BA87" s="11" t="str" cm="1">
        <f t="array" ref="BA8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IRON_BARS(85, { MIRAGE }, 2, 64, 1.00, m(0.1, 4.0, 0.0, 10.0, 0.0, 12.0), e(0.0, 1.0, 0.0, 0.0, 0.0, 0.0, 0.0, 0.0, 0.0, 0.0, 0.0, 0.0, 0.0, 0.0, 0.0, 1.0, 0.0, 16.0, 0.0, 0.0, 0.0, 0.0, 0.0), c(0xFFFFFF, 0xA1A1A3, 0x404040, 0x404040), "Irone Barsia", "鉄格子精イローネバルシャ"),</v>
      </c>
      <c r="BB87" s="11">
        <f>テーブル1[[#This Row],[Gaia]]*(テーブル1[[#This Row],[Aqua]]+テーブル1[[#This Row],[収穫]])*テーブル1[[#This Row],[効率]]/テーブル1[[#This Row],[コスト]]</f>
        <v>0</v>
      </c>
    </row>
    <row r="88" spans="1:54" x14ac:dyDescent="0.15">
      <c r="A88" s="4">
        <v>86</v>
      </c>
      <c r="B88" s="4"/>
      <c r="C88" s="4" t="s">
        <v>997</v>
      </c>
      <c r="D88" s="6" t="s">
        <v>449</v>
      </c>
      <c r="E88" s="19" t="s">
        <v>461</v>
      </c>
      <c r="F88" s="6" t="s">
        <v>468</v>
      </c>
      <c r="G88" s="6" t="s">
        <v>475</v>
      </c>
      <c r="H88" s="6" t="s">
        <v>752</v>
      </c>
      <c r="I88" s="10" t="s">
        <v>485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17">
        <v>10</v>
      </c>
      <c r="R88" s="14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9">
        <f>テーブル1[[#This Row],[基礎Shine]]/SUM(テーブル1[[#This Row],[基礎Shine]:[基礎Dark]])*50*テーブル1[[#This Row],[効率]]</f>
        <v>0</v>
      </c>
      <c r="W88" s="9">
        <f>テーブル1[[#This Row],[基礎Fire]]/SUM(テーブル1[[#This Row],[基礎Shine]:[基礎Dark]])*50*テーブル1[[#This Row],[効率]]</f>
        <v>1.7288162871545745</v>
      </c>
      <c r="X88" s="9">
        <f>テーブル1[[#This Row],[基礎Wind]]/SUM(テーブル1[[#This Row],[基礎Shine]:[基礎Dark]])*50*テーブル1[[#This Row],[効率]]</f>
        <v>0</v>
      </c>
      <c r="Y88" s="9">
        <f>テーブル1[[#This Row],[基礎Gaia]]/SUM(テーブル1[[#This Row],[基礎Shine]:[基礎Dark]])*50*テーブル1[[#This Row],[効率]]</f>
        <v>16.423754727968458</v>
      </c>
      <c r="Z88" s="9">
        <f>テーブル1[[#This Row],[基礎Aqua]]/SUM(テーブル1[[#This Row],[基礎Shine]:[基礎Dark]])*50*テーブル1[[#This Row],[効率]]</f>
        <v>24.203428020164043</v>
      </c>
      <c r="AA88" s="9">
        <f>テーブル1[[#This Row],[基礎Dark]]/SUM(テーブル1[[#This Row],[基礎Shine]:[基礎Dark]])*50*テーブル1[[#This Row],[効率]]</f>
        <v>8.6440814357728719</v>
      </c>
      <c r="AB88" s="3">
        <v>3</v>
      </c>
      <c r="AC88" s="3"/>
      <c r="AD88" s="3">
        <v>12</v>
      </c>
      <c r="AE88" s="3"/>
      <c r="AF88" s="3"/>
      <c r="AG88" s="3">
        <v>2</v>
      </c>
      <c r="AH88" s="3"/>
      <c r="AI88" s="3"/>
      <c r="AJ88" s="3"/>
      <c r="AK88" s="3"/>
      <c r="AL88" s="3">
        <v>1</v>
      </c>
      <c r="AM88" s="3"/>
      <c r="AN88" s="3"/>
      <c r="AO88" s="3">
        <v>3</v>
      </c>
      <c r="AP88" s="3">
        <v>7</v>
      </c>
      <c r="AQ88" s="3">
        <v>2</v>
      </c>
      <c r="AR88" s="3">
        <v>4</v>
      </c>
      <c r="AS88" s="3"/>
      <c r="AT88" s="3"/>
      <c r="AU88" s="3">
        <v>7</v>
      </c>
      <c r="AV88" s="3">
        <v>1</v>
      </c>
      <c r="AW88" s="3">
        <v>2</v>
      </c>
      <c r="AX88" s="3">
        <v>2</v>
      </c>
      <c r="AY88" s="11">
        <f>SUM(テーブル1[[#This Row],[攻撃]:[感覚]])</f>
        <v>46</v>
      </c>
      <c r="AZ88" s="11" t="str">
        <f>LOWER(LEFT(テーブル1[[#This Row],[Type]],1))&amp;MID(SUBSTITUTE(PROPER(テーブル1[[#This Row],[Type]]),"_",""),2,LEN(テーブル1[[#This Row],[Type]]))</f>
        <v>taiga</v>
      </c>
      <c r="BA88" s="11" t="str" cm="1">
        <f t="array" ref="BA8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TAIGA(86, { MIRAGE }, 2, 88, 1.00, m(0.0, 2.0, 0.0, 19.0, 28.0, 10.0), e(3.0, 0.0, 12.0, 0.0, 0.0, 2.0, 0.0, 0.0, 0.0, 0.0, 1.0, 0.0, 0.0, 3.0, 7.0, 2.0, 4.0, 0.0, 0.0, 7.0, 1.0, 2.0, 2.0), c(0x80FF00, 0x476545, 0x223325, 0x5A3711), "Taigia", "針葉樹林精タイギャ"),</v>
      </c>
      <c r="BB88" s="11">
        <f>テーブル1[[#This Row],[Gaia]]*(テーブル1[[#This Row],[Aqua]]+テーブル1[[#This Row],[収穫]])*テーブル1[[#This Row],[効率]]/テーブル1[[#This Row],[コスト]]</f>
        <v>6.8919216308283664</v>
      </c>
    </row>
    <row r="89" spans="1:54" x14ac:dyDescent="0.15">
      <c r="A89" s="4">
        <v>87</v>
      </c>
      <c r="B89" s="4"/>
      <c r="C89" s="4" t="s">
        <v>997</v>
      </c>
      <c r="D89" s="6" t="s">
        <v>451</v>
      </c>
      <c r="E89" s="19" t="s">
        <v>462</v>
      </c>
      <c r="F89" s="6" t="s">
        <v>469</v>
      </c>
      <c r="G89" s="6" t="s">
        <v>476</v>
      </c>
      <c r="H89" s="6" t="s">
        <v>752</v>
      </c>
      <c r="I89" s="10" t="s">
        <v>486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17">
        <v>10</v>
      </c>
      <c r="R89" s="14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9">
        <f>テーブル1[[#This Row],[基礎Shine]]/SUM(テーブル1[[#This Row],[基礎Shine]:[基礎Dark]])*50*テーブル1[[#This Row],[効率]]</f>
        <v>1.0336572659071381</v>
      </c>
      <c r="W89" s="9">
        <f>テーブル1[[#This Row],[基礎Fire]]/SUM(テーブル1[[#This Row],[基礎Shine]:[基礎Dark]])*50*テーブル1[[#This Row],[効率]]</f>
        <v>15.504858988607069</v>
      </c>
      <c r="X89" s="9">
        <f>テーブル1[[#This Row],[基礎Wind]]/SUM(テーブル1[[#This Row],[基礎Shine]:[基礎Dark]])*50*テーブル1[[#This Row],[効率]]</f>
        <v>0</v>
      </c>
      <c r="Y89" s="9">
        <f>テーブル1[[#This Row],[基礎Gaia]]/SUM(テーブル1[[#This Row],[基礎Shine]:[基礎Dark]])*50*テーブル1[[#This Row],[効率]]</f>
        <v>15.504858988607069</v>
      </c>
      <c r="Z89" s="9">
        <f>テーブル1[[#This Row],[基礎Aqua]]/SUM(テーブル1[[#This Row],[基礎Shine]:[基礎Dark]])*50*テーブル1[[#This Row],[効率]]</f>
        <v>3.1009717977214137</v>
      </c>
      <c r="AA89" s="9">
        <f>テーブル1[[#This Row],[基礎Dark]]/SUM(テーブル1[[#This Row],[基礎Shine]:[基礎Dark]])*50*テーブル1[[#This Row],[効率]]</f>
        <v>10.336572659071381</v>
      </c>
      <c r="AB89" s="3">
        <v>5</v>
      </c>
      <c r="AC89" s="3"/>
      <c r="AD89" s="3"/>
      <c r="AE89" s="3">
        <v>8</v>
      </c>
      <c r="AF89" s="3">
        <v>4</v>
      </c>
      <c r="AG89" s="3"/>
      <c r="AH89" s="3">
        <v>4</v>
      </c>
      <c r="AI89" s="3"/>
      <c r="AJ89" s="3"/>
      <c r="AK89" s="3"/>
      <c r="AL89" s="3"/>
      <c r="AM89" s="3">
        <v>1</v>
      </c>
      <c r="AN89" s="3"/>
      <c r="AO89" s="3"/>
      <c r="AP89" s="3">
        <v>2</v>
      </c>
      <c r="AQ89" s="3"/>
      <c r="AR89" s="3">
        <v>2</v>
      </c>
      <c r="AS89" s="3">
        <v>3</v>
      </c>
      <c r="AT89" s="3"/>
      <c r="AU89" s="3"/>
      <c r="AV89" s="3"/>
      <c r="AW89" s="3"/>
      <c r="AX89" s="3">
        <v>1</v>
      </c>
      <c r="AY89" s="11">
        <f>SUM(テーブル1[[#This Row],[攻撃]:[感覚]])</f>
        <v>30</v>
      </c>
      <c r="AZ89" s="11" t="str">
        <f>LOWER(LEFT(テーブル1[[#This Row],[Type]],1))&amp;MID(SUBSTITUTE(PROPER(テーブル1[[#This Row],[Type]]),"_",""),2,LEN(テーブル1[[#This Row],[Type]]))</f>
        <v>desert</v>
      </c>
      <c r="BA89" s="11" t="str" cm="1">
        <f t="array" ref="BA8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DESERT(87, { MIRAGE }, 2, 76, 1.00, m(1.0, 15.0, 0.0, 15.0, 3.0, 10.0), e(5.0, 0.0, 0.0, 8.0, 4.0, 0.0, 4.0, 0.0, 0.0, 0.0, 0.0, 1.0, 0.0, 0.0, 2.0, 0.0, 2.0, 3.0, 0.0, 0.0, 0.0, 0.0, 1.0), c(0x80FF00, 0xDDD6A5, 0xD6CE9D, 0x0F6C1C), "Desertia", "砂漠精デセルチャ"),</v>
      </c>
      <c r="BB89" s="11">
        <f>テーブル1[[#This Row],[Gaia]]*(テーブル1[[#This Row],[Aqua]]+テーブル1[[#This Row],[収穫]])*テーブル1[[#This Row],[効率]]/テーブル1[[#This Row],[コスト]]</f>
        <v>0.57545488216257423</v>
      </c>
    </row>
    <row r="90" spans="1:54" x14ac:dyDescent="0.15">
      <c r="A90" s="4">
        <v>88</v>
      </c>
      <c r="B90" s="4"/>
      <c r="C90" s="4" t="s">
        <v>997</v>
      </c>
      <c r="D90" s="6" t="s">
        <v>452</v>
      </c>
      <c r="E90" s="19" t="s">
        <v>463</v>
      </c>
      <c r="F90" s="6" t="s">
        <v>470</v>
      </c>
      <c r="G90" s="6" t="s">
        <v>477</v>
      </c>
      <c r="H90" s="6" t="s">
        <v>752</v>
      </c>
      <c r="I90" s="10" t="s">
        <v>487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17">
        <v>13</v>
      </c>
      <c r="R90" s="14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90" s="5">
        <f>テーブル1[[#This Row],[特殊倍率]]*テーブル1[[#This Row],[分散度倍率]]*テーブル1[[#This Row],[レア度倍率]]</f>
        <v>1.0643701824533598</v>
      </c>
      <c r="V90" s="9">
        <f>テーブル1[[#This Row],[基礎Shine]]/SUM(テーブル1[[#This Row],[基礎Shine]:[基礎Dark]])*50*テーブル1[[#This Row],[効率]]</f>
        <v>0</v>
      </c>
      <c r="W90" s="9">
        <f>テーブル1[[#This Row],[基礎Fire]]/SUM(テーブル1[[#This Row],[基礎Shine]:[基礎Dark]])*50*テーブル1[[#This Row],[効率]]</f>
        <v>2.5342147201270473</v>
      </c>
      <c r="X90" s="9">
        <f>テーブル1[[#This Row],[基礎Wind]]/SUM(テーブル1[[#This Row],[基礎Shine]:[基礎Dark]])*50*テーブル1[[#This Row],[効率]]</f>
        <v>0</v>
      </c>
      <c r="Y90" s="9">
        <f>テーブル1[[#This Row],[基礎Gaia]]/SUM(テーブル1[[#This Row],[基礎Shine]:[基礎Dark]])*50*テーブル1[[#This Row],[効率]]</f>
        <v>29.565838401482218</v>
      </c>
      <c r="Z90" s="9">
        <f>テーブル1[[#This Row],[基礎Aqua]]/SUM(テーブル1[[#This Row],[基礎Shine]:[基礎Dark]])*50*テーブル1[[#This Row],[効率]]</f>
        <v>10.136858880508189</v>
      </c>
      <c r="AA90" s="9">
        <f>テーブル1[[#This Row],[基礎Dark]]/SUM(テーブル1[[#This Row],[基礎Shine]:[基礎Dark]])*50*テーブル1[[#This Row],[効率]]</f>
        <v>10.981597120550536</v>
      </c>
      <c r="AB90" s="3">
        <v>4</v>
      </c>
      <c r="AC90" s="3">
        <v>1</v>
      </c>
      <c r="AD90" s="3">
        <v>4</v>
      </c>
      <c r="AE90" s="3"/>
      <c r="AF90" s="3"/>
      <c r="AG90" s="3">
        <v>1</v>
      </c>
      <c r="AH90" s="3">
        <v>2</v>
      </c>
      <c r="AI90" s="3"/>
      <c r="AJ90" s="3"/>
      <c r="AK90" s="3"/>
      <c r="AL90" s="3"/>
      <c r="AM90" s="3"/>
      <c r="AN90" s="3"/>
      <c r="AO90" s="3"/>
      <c r="AP90" s="3">
        <v>4</v>
      </c>
      <c r="AQ90" s="3">
        <v>1</v>
      </c>
      <c r="AR90" s="3">
        <v>4</v>
      </c>
      <c r="AS90" s="3">
        <v>2</v>
      </c>
      <c r="AT90" s="3"/>
      <c r="AU90" s="3">
        <v>5</v>
      </c>
      <c r="AV90" s="3">
        <v>1</v>
      </c>
      <c r="AW90" s="3">
        <v>3</v>
      </c>
      <c r="AX90" s="3">
        <v>1</v>
      </c>
      <c r="AY90" s="11">
        <f>SUM(テーブル1[[#This Row],[攻撃]:[感覚]])</f>
        <v>33</v>
      </c>
      <c r="AZ90" s="11" t="str">
        <f>LOWER(LEFT(テーブル1[[#This Row],[Type]],1))&amp;MID(SUBSTITUTE(PROPER(テーブル1[[#This Row],[Type]]),"_",""),2,LEN(テーブル1[[#This Row],[Type]]))</f>
        <v>mountain</v>
      </c>
      <c r="BA90" s="11" t="str" cm="1">
        <f t="array" ref="BA9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MOUNTAIN(88, { MIRAGE }, 2, 92, 1.00, m(0.0, 3.0, 0.0, 35.0, 12.0, 13.0), e(4.0, 1.0, 4.0, 0.0, 0.0, 1.0, 2.0, 0.0, 0.0, 0.0, 0.0, 0.0, 0.0, 0.0, 4.0, 1.0, 4.0, 2.0, 0.0, 5.0, 1.0, 3.0, 1.0), c(0x80FF00, 0xB1B0B1, 0x717173, 0x4B794A), "Mountainia", "山精モウンタイニャ"),</v>
      </c>
      <c r="BB90" s="11">
        <f>テーブル1[[#This Row],[Gaia]]*(テーブル1[[#This Row],[Aqua]]+テーブル1[[#This Row],[収穫]])*テーブル1[[#This Row],[効率]]/テーブル1[[#This Row],[コスト]]</f>
        <v>4.8355735550810772</v>
      </c>
    </row>
    <row r="91" spans="1:54" x14ac:dyDescent="0.15">
      <c r="A91" s="4">
        <v>89</v>
      </c>
      <c r="B91" s="4"/>
      <c r="C91" s="4" t="s">
        <v>1000</v>
      </c>
      <c r="D91" s="6" t="s">
        <v>454</v>
      </c>
      <c r="E91" s="19" t="s">
        <v>464</v>
      </c>
      <c r="F91" s="6" t="s">
        <v>471</v>
      </c>
      <c r="G91" s="6" t="s">
        <v>478</v>
      </c>
      <c r="H91" s="6" t="s">
        <v>752</v>
      </c>
      <c r="I91" s="10" t="s">
        <v>488</v>
      </c>
      <c r="J91" s="3">
        <v>5</v>
      </c>
      <c r="K91" s="8">
        <v>26</v>
      </c>
      <c r="L91" s="1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14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9">
        <f>テーブル1[[#This Row],[基礎Shine]]/SUM(テーブル1[[#This Row],[基礎Shine]:[基礎Dark]])*50*テーブル1[[#This Row],[効率]]</f>
        <v>16.493848884661176</v>
      </c>
      <c r="W91" s="9">
        <f>テーブル1[[#This Row],[基礎Fire]]/SUM(テーブル1[[#This Row],[基礎Shine]:[基礎Dark]])*50*テーブル1[[#This Row],[効率]]</f>
        <v>8.2469244423305881</v>
      </c>
      <c r="X91" s="9">
        <f>テーブル1[[#This Row],[基礎Wind]]/SUM(テーブル1[[#This Row],[基礎Shine]:[基礎Dark]])*50*テーブル1[[#This Row],[効率]]</f>
        <v>8.2469244423305881</v>
      </c>
      <c r="Y91" s="9">
        <f>テーブル1[[#This Row],[基礎Gaia]]/SUM(テーブル1[[#This Row],[基礎Shine]:[基礎Dark]])*50*テーブル1[[#This Row],[効率]]</f>
        <v>8.2469244423305881</v>
      </c>
      <c r="Z91" s="9">
        <f>テーブル1[[#This Row],[基礎Aqua]]/SUM(テーブル1[[#This Row],[基礎Shine]:[基礎Dark]])*50*テーブル1[[#This Row],[効率]]</f>
        <v>8.2469244423305881</v>
      </c>
      <c r="AA91" s="9">
        <f>テーブル1[[#This Row],[基礎Dark]]/SUM(テーブル1[[#This Row],[基礎Shine]:[基礎Dark]])*50*テーブル1[[#This Row],[効率]]</f>
        <v>16.493848884661176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>
        <v>11</v>
      </c>
      <c r="AR91" s="3"/>
      <c r="AS91" s="3"/>
      <c r="AT91" s="3"/>
      <c r="AU91" s="3"/>
      <c r="AV91" s="3"/>
      <c r="AW91" s="3">
        <v>2</v>
      </c>
      <c r="AX91" s="3">
        <v>1</v>
      </c>
      <c r="AY91" s="11">
        <f>SUM(テーブル1[[#This Row],[攻撃]:[感覚]])</f>
        <v>14</v>
      </c>
      <c r="AZ91" s="11" t="str">
        <f>LOWER(LEFT(テーブル1[[#This Row],[Type]],1))&amp;MID(SUBSTITUTE(PROPER(テーブル1[[#This Row],[Type]]),"_",""),2,LEN(テーブル1[[#This Row],[Type]]))</f>
        <v>time</v>
      </c>
      <c r="BA91" s="11" t="str" cm="1">
        <f t="array" ref="BA9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TIME(89, { MIRAGE }, 5, 26, 1.00, m(10.0, 5.0, 5.0, 5.0, 5.0, 10.0), e(0.0, 0.0, 0.0, 0.0, 0.0, 0.0, 0.0, 0.0, 0.0, 0.0, 0.0, 0.0, 0.0, 0.0, 0.0, 11.0, 0.0, 0.0, 0.0, 0.0, 0.0, 2.0, 1.0), c(0x89D585, 0xD5DEBC, 0xD8DEA7, 0x8DD586), "Timia", "時精ティーミャ"),</v>
      </c>
      <c r="BB91" s="11">
        <f>テーブル1[[#This Row],[Gaia]]*(テーブル1[[#This Row],[Aqua]]+テーブル1[[#This Row],[収穫]])*テーブル1[[#This Row],[効率]]/テーブル1[[#This Row],[コスト]]</f>
        <v>3.4516176532362826</v>
      </c>
    </row>
    <row r="92" spans="1:54" x14ac:dyDescent="0.15">
      <c r="A92" s="4">
        <v>90</v>
      </c>
      <c r="B92" s="4"/>
      <c r="C92" s="4" t="s">
        <v>983</v>
      </c>
      <c r="D92" s="6" t="s">
        <v>490</v>
      </c>
      <c r="E92" s="19" t="s">
        <v>497</v>
      </c>
      <c r="F92" s="6" t="s">
        <v>503</v>
      </c>
      <c r="G92" s="6" t="s">
        <v>526</v>
      </c>
      <c r="H92" s="6" t="s">
        <v>752</v>
      </c>
      <c r="I92" s="10" t="s">
        <v>542</v>
      </c>
      <c r="J92" s="3">
        <v>3</v>
      </c>
      <c r="K92" s="8">
        <v>59</v>
      </c>
      <c r="L92" s="7">
        <v>1</v>
      </c>
      <c r="M92" s="7"/>
      <c r="N92" s="7">
        <v>12</v>
      </c>
      <c r="O92" s="17">
        <v>12</v>
      </c>
      <c r="P92" s="7">
        <v>3</v>
      </c>
      <c r="Q92" s="7">
        <v>17</v>
      </c>
      <c r="R92" s="14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0.79586091687436422</v>
      </c>
      <c r="U92" s="5">
        <f>テーブル1[[#This Row],[特殊倍率]]*テーブル1[[#This Row],[分散度倍率]]*テーブル1[[#This Row],[レア度倍率]]</f>
        <v>1.1255173024064125</v>
      </c>
      <c r="V92" s="9">
        <f>テーブル1[[#This Row],[基礎Shine]]/SUM(テーブル1[[#This Row],[基礎Shine]:[基礎Dark]])*50*テーブル1[[#This Row],[効率]]</f>
        <v>1.2505747804515694</v>
      </c>
      <c r="W92" s="9">
        <f>テーブル1[[#This Row],[基礎Fire]]/SUM(テーブル1[[#This Row],[基礎Shine]:[基礎Dark]])*50*テーブル1[[#This Row],[効率]]</f>
        <v>0</v>
      </c>
      <c r="X92" s="9">
        <f>テーブル1[[#This Row],[基礎Wind]]/SUM(テーブル1[[#This Row],[基礎Shine]:[基礎Dark]])*50*テーブル1[[#This Row],[効率]]</f>
        <v>15.006897365418833</v>
      </c>
      <c r="Y92" s="9">
        <f>テーブル1[[#This Row],[基礎Gaia]]/SUM(テーブル1[[#This Row],[基礎Shine]:[基礎Dark]])*50*テーブル1[[#This Row],[効率]]</f>
        <v>15.006897365418833</v>
      </c>
      <c r="Z92" s="9">
        <f>テーブル1[[#This Row],[基礎Aqua]]/SUM(テーブル1[[#This Row],[基礎Shine]:[基礎Dark]])*50*テーブル1[[#This Row],[効率]]</f>
        <v>3.7517243413547083</v>
      </c>
      <c r="AA92" s="9">
        <f>テーブル1[[#This Row],[基礎Dark]]/SUM(テーブル1[[#This Row],[基礎Shine]:[基礎Dark]])*50*テーブル1[[#This Row],[効率]]</f>
        <v>21.25977126767668</v>
      </c>
      <c r="AB92" s="3"/>
      <c r="AC92" s="3">
        <v>13</v>
      </c>
      <c r="AD92" s="3">
        <v>5</v>
      </c>
      <c r="AE92" s="3"/>
      <c r="AF92" s="3"/>
      <c r="AG92" s="3"/>
      <c r="AH92" s="3">
        <v>7</v>
      </c>
      <c r="AI92" s="3"/>
      <c r="AJ92" s="3"/>
      <c r="AK92" s="3">
        <v>1</v>
      </c>
      <c r="AL92" s="3"/>
      <c r="AM92" s="3">
        <v>2</v>
      </c>
      <c r="AN92" s="3"/>
      <c r="AO92" s="3"/>
      <c r="AP92" s="3"/>
      <c r="AQ92" s="3">
        <v>7</v>
      </c>
      <c r="AR92" s="3"/>
      <c r="AS92" s="3"/>
      <c r="AT92" s="3"/>
      <c r="AU92" s="3">
        <v>1</v>
      </c>
      <c r="AV92" s="3"/>
      <c r="AW92" s="3"/>
      <c r="AX92" s="3"/>
      <c r="AY92" s="11">
        <f>SUM(テーブル1[[#This Row],[攻撃]:[感覚]])</f>
        <v>36</v>
      </c>
      <c r="AZ92" s="11" t="str">
        <f>LOWER(LEFT(テーブル1[[#This Row],[Type]],1))&amp;MID(SUBSTITUTE(PROPER(テーブル1[[#This Row],[Type]]),"_",""),2,LEN(テーブル1[[#This Row],[Type]]))</f>
        <v>nephrite</v>
      </c>
      <c r="BA92" s="11" t="str" cm="1">
        <f t="array" ref="BA9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NEPHRITE(90, { MIRAGE }, 3, 59, 1.00, m(1.0, 0.0, 12.0, 12.0, 3.0, 17.0), e(0.0, 13.0, 5.0, 0.0, 0.0, 0.0, 7.0, 0.0, 0.0, 1.0, 0.0, 2.0, 0.0, 0.0, 0.0, 7.0, 0.0, 0.0, 0.0, 1.0, 0.0, 0.0, 0.0), c(0x94D084, 0xA7D398, 0x88C698, 0x5EA15D), "Nephritia", "軟玉精ネフリーチャ"),</v>
      </c>
      <c r="BB92" s="11">
        <f>テーブル1[[#This Row],[Gaia]]*(テーブル1[[#This Row],[Aqua]]+テーブル1[[#This Row],[収穫]])*テーブル1[[#This Row],[効率]]/テーブル1[[#This Row],[コスト]]</f>
        <v>2.5054440360776629</v>
      </c>
    </row>
    <row r="93" spans="1:54" x14ac:dyDescent="0.15">
      <c r="A93" s="4">
        <v>91</v>
      </c>
      <c r="B93" s="4"/>
      <c r="C93" s="4" t="s">
        <v>982</v>
      </c>
      <c r="D93" s="6" t="s">
        <v>492</v>
      </c>
      <c r="E93" s="19" t="s">
        <v>499</v>
      </c>
      <c r="F93" s="6" t="s">
        <v>505</v>
      </c>
      <c r="G93" s="6" t="s">
        <v>528</v>
      </c>
      <c r="H93" s="6" t="s">
        <v>752</v>
      </c>
      <c r="I93" s="10" t="s">
        <v>541</v>
      </c>
      <c r="J93" s="3">
        <v>4</v>
      </c>
      <c r="K93" s="8">
        <v>66</v>
      </c>
      <c r="L93" s="17">
        <v>10</v>
      </c>
      <c r="M93" s="7">
        <v>51</v>
      </c>
      <c r="N93" s="7"/>
      <c r="O93" s="7">
        <v>19</v>
      </c>
      <c r="P93" s="7"/>
      <c r="Q93" s="7">
        <v>42</v>
      </c>
      <c r="R93" s="14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9">
        <f>テーブル1[[#This Row],[基礎Shine]]/SUM(テーブル1[[#This Row],[基礎Shine]:[基礎Dark]])*50*テーブル1[[#This Row],[効率]]</f>
        <v>5.6828536983454505</v>
      </c>
      <c r="W93" s="9">
        <f>テーブル1[[#This Row],[基礎Fire]]/SUM(テーブル1[[#This Row],[基礎Shine]:[基礎Dark]])*50*テーブル1[[#This Row],[効率]]</f>
        <v>28.982553861561801</v>
      </c>
      <c r="X93" s="9">
        <f>テーブル1[[#This Row],[基礎Wind]]/SUM(テーブル1[[#This Row],[基礎Shine]:[基礎Dark]])*50*テーブル1[[#This Row],[効率]]</f>
        <v>0</v>
      </c>
      <c r="Y93" s="9">
        <f>テーブル1[[#This Row],[基礎Gaia]]/SUM(テーブル1[[#This Row],[基礎Shine]:[基礎Dark]])*50*テーブル1[[#This Row],[効率]]</f>
        <v>10.797422026856356</v>
      </c>
      <c r="Z93" s="9">
        <f>テーブル1[[#This Row],[基礎Aqua]]/SUM(テーブル1[[#This Row],[基礎Shine]:[基礎Dark]])*50*テーブル1[[#This Row],[効率]]</f>
        <v>0</v>
      </c>
      <c r="AA93" s="9">
        <f>テーブル1[[#This Row],[基礎Dark]]/SUM(テーブル1[[#This Row],[基礎Shine]:[基礎Dark]])*50*テーブル1[[#This Row],[効率]]</f>
        <v>23.867985533050895</v>
      </c>
      <c r="AB93" s="3"/>
      <c r="AC93" s="3">
        <v>4</v>
      </c>
      <c r="AD93" s="3"/>
      <c r="AE93" s="3">
        <v>1</v>
      </c>
      <c r="AF93" s="3"/>
      <c r="AG93" s="3"/>
      <c r="AH93" s="3">
        <v>11</v>
      </c>
      <c r="AI93" s="3"/>
      <c r="AJ93" s="3"/>
      <c r="AK93" s="3">
        <v>4</v>
      </c>
      <c r="AL93" s="3">
        <v>2</v>
      </c>
      <c r="AM93" s="3">
        <v>5</v>
      </c>
      <c r="AN93" s="3">
        <v>5</v>
      </c>
      <c r="AO93" s="3">
        <v>5</v>
      </c>
      <c r="AP93" s="3"/>
      <c r="AQ93" s="3">
        <v>6</v>
      </c>
      <c r="AR93" s="3">
        <v>5</v>
      </c>
      <c r="AS93" s="3">
        <v>5</v>
      </c>
      <c r="AT93" s="3"/>
      <c r="AU93" s="3">
        <v>1</v>
      </c>
      <c r="AV93" s="3">
        <v>14</v>
      </c>
      <c r="AW93" s="3">
        <v>5</v>
      </c>
      <c r="AX93" s="3">
        <v>5</v>
      </c>
      <c r="AY93" s="11">
        <f>SUM(テーブル1[[#This Row],[攻撃]:[感覚]])</f>
        <v>78</v>
      </c>
      <c r="AZ93" s="11" t="str">
        <f>LOWER(LEFT(テーブル1[[#This Row],[Type]],1))&amp;MID(SUBSTITUTE(PROPER(テーブル1[[#This Row],[Type]]),"_",""),2,LEN(テーブル1[[#This Row],[Type]]))</f>
        <v>tourmaline</v>
      </c>
      <c r="BA93" s="11" t="str" cm="1">
        <f t="array" ref="BA9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TOURMALINE(91, { MIRAGE }, 4, 66, 1.00, m(10.0, 51.0, 0.0, 19.0, 0.0, 42.0), e(0.0, 4.0, 0.0, 1.0, 0.0, 0.0, 11.0, 0.0, 0.0, 4.0, 2.0, 5.0, 5.0, 5.0, 0.0, 6.0, 5.0, 5.0, 0.0, 1.0, 14.0, 5.0, 5.0), c(0xF3F3F2, 0x3CCB5D, 0xB15498, 0xD7F5FF), "Tourmalinia", "電気石精トウルマリーニャ"),</v>
      </c>
      <c r="BB93" s="11">
        <f>テーブル1[[#This Row],[Gaia]]*(テーブル1[[#This Row],[Aqua]]+テーブル1[[#This Row],[収穫]])*テーブル1[[#This Row],[効率]]/テーブル1[[#This Row],[コスト]]</f>
        <v>0</v>
      </c>
    </row>
    <row r="94" spans="1:54" x14ac:dyDescent="0.15">
      <c r="A94" s="4">
        <v>92</v>
      </c>
      <c r="B94" s="4"/>
      <c r="C94" s="4" t="s">
        <v>982</v>
      </c>
      <c r="D94" s="6" t="s">
        <v>491</v>
      </c>
      <c r="E94" s="19" t="s">
        <v>498</v>
      </c>
      <c r="F94" s="6" t="s">
        <v>504</v>
      </c>
      <c r="G94" s="6" t="s">
        <v>527</v>
      </c>
      <c r="H94" s="6" t="s">
        <v>752</v>
      </c>
      <c r="I94" s="10" t="s">
        <v>540</v>
      </c>
      <c r="J94" s="3">
        <v>4</v>
      </c>
      <c r="K94" s="8">
        <v>72</v>
      </c>
      <c r="L94" s="17">
        <v>11</v>
      </c>
      <c r="M94" s="7">
        <v>38</v>
      </c>
      <c r="N94" s="7">
        <v>40</v>
      </c>
      <c r="O94" s="7"/>
      <c r="P94" s="7"/>
      <c r="Q94" s="7">
        <v>35</v>
      </c>
      <c r="R94" s="14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0.74742462431746914</v>
      </c>
      <c r="U94" s="5">
        <f>テーブル1[[#This Row],[特殊倍率]]*テーブル1[[#This Row],[分散度倍率]]*テーブル1[[#This Row],[レア度倍率]]</f>
        <v>1.2570133745218282</v>
      </c>
      <c r="V94" s="9">
        <f>テーブル1[[#This Row],[基礎Shine]]/SUM(テーブル1[[#This Row],[基礎Shine]:[基礎Dark]])*50*テーブル1[[#This Row],[効率]]</f>
        <v>5.5754625482823021</v>
      </c>
      <c r="W94" s="9">
        <f>テーブル1[[#This Row],[基礎Fire]]/SUM(テーブル1[[#This Row],[基礎Shine]:[基礎Dark]])*50*テーブル1[[#This Row],[効率]]</f>
        <v>19.260688803157045</v>
      </c>
      <c r="X94" s="9">
        <f>テーブル1[[#This Row],[基礎Wind]]/SUM(テーブル1[[#This Row],[基礎Shine]:[基礎Dark]])*50*テーブル1[[#This Row],[効率]]</f>
        <v>20.274409266481101</v>
      </c>
      <c r="Y94" s="9">
        <f>テーブル1[[#This Row],[基礎Gaia]]/SUM(テーブル1[[#This Row],[基礎Shine]:[基礎Dark]])*50*テーブル1[[#This Row],[効率]]</f>
        <v>0</v>
      </c>
      <c r="Z94" s="9">
        <f>テーブル1[[#This Row],[基礎Aqua]]/SUM(テーブル1[[#This Row],[基礎Shine]:[基礎Dark]])*50*テーブル1[[#This Row],[効率]]</f>
        <v>0</v>
      </c>
      <c r="AA94" s="9">
        <f>テーブル1[[#This Row],[基礎Dark]]/SUM(テーブル1[[#This Row],[基礎Shine]:[基礎Dark]])*50*テーブル1[[#This Row],[効率]]</f>
        <v>17.740108108170965</v>
      </c>
      <c r="AB94" s="3">
        <v>2</v>
      </c>
      <c r="AC94" s="3">
        <v>3</v>
      </c>
      <c r="AD94" s="3"/>
      <c r="AE94" s="3">
        <v>16</v>
      </c>
      <c r="AF94" s="3">
        <v>11</v>
      </c>
      <c r="AG94" s="3"/>
      <c r="AH94" s="3">
        <v>15</v>
      </c>
      <c r="AI94" s="3"/>
      <c r="AJ94" s="3"/>
      <c r="AK94" s="3"/>
      <c r="AL94" s="3"/>
      <c r="AM94" s="3">
        <v>6</v>
      </c>
      <c r="AN94" s="3"/>
      <c r="AO94" s="3">
        <v>6</v>
      </c>
      <c r="AP94" s="3"/>
      <c r="AQ94" s="3">
        <v>3</v>
      </c>
      <c r="AR94" s="3">
        <v>8</v>
      </c>
      <c r="AS94" s="3"/>
      <c r="AT94" s="3"/>
      <c r="AU94" s="3">
        <v>1</v>
      </c>
      <c r="AV94" s="3"/>
      <c r="AW94" s="3">
        <v>2</v>
      </c>
      <c r="AX94" s="3">
        <v>3</v>
      </c>
      <c r="AY94" s="11">
        <f>SUM(テーブル1[[#This Row],[攻撃]:[感覚]])</f>
        <v>76</v>
      </c>
      <c r="AZ94" s="11" t="str">
        <f>LOWER(LEFT(テーブル1[[#This Row],[Type]],1))&amp;MID(SUBSTITUTE(PROPER(テーブル1[[#This Row],[Type]]),"_",""),2,LEN(テーブル1[[#This Row],[Type]]))</f>
        <v>topaz</v>
      </c>
      <c r="BA94" s="11" t="str" cm="1">
        <f t="array" ref="BA9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TOPAZ(92, { MIRAGE }, 4, 72, 1.00, m(11.0, 38.0, 40.0, 0.0, 0.0, 35.0), e(2.0, 3.0, 0.0, 16.0, 11.0, 0.0, 15.0, 0.0, 0.0, 0.0, 0.0, 6.0, 0.0, 6.0, 0.0, 3.0, 8.0, 0.0, 0.0, 1.0, 0.0, 2.0, 3.0), c(0xEED891, 0xEEAF2D, 0xCD7102, 0xFF9800), "Topazia", "黄玉精トパージャ"),</v>
      </c>
      <c r="BB94" s="11">
        <f>テーブル1[[#This Row],[Gaia]]*(テーブル1[[#This Row],[Aqua]]+テーブル1[[#This Row],[収穫]])*テーブル1[[#This Row],[効率]]/テーブル1[[#This Row],[コスト]]</f>
        <v>0</v>
      </c>
    </row>
    <row r="95" spans="1:54" x14ac:dyDescent="0.15">
      <c r="A95" s="4">
        <v>93</v>
      </c>
      <c r="B95" s="4"/>
      <c r="C95" s="4" t="s">
        <v>984</v>
      </c>
      <c r="D95" s="6" t="s">
        <v>489</v>
      </c>
      <c r="E95" s="19" t="s">
        <v>500</v>
      </c>
      <c r="F95" s="6" t="s">
        <v>547</v>
      </c>
      <c r="G95" s="6" t="s">
        <v>529</v>
      </c>
      <c r="H95" s="6" t="s">
        <v>752</v>
      </c>
      <c r="I95" s="18" t="s">
        <v>1017</v>
      </c>
      <c r="J95" s="3">
        <v>1</v>
      </c>
      <c r="K95" s="8">
        <v>54</v>
      </c>
      <c r="L95" s="7"/>
      <c r="M95" s="7"/>
      <c r="N95" s="7"/>
      <c r="O95" s="7">
        <v>2</v>
      </c>
      <c r="P95" s="17">
        <v>13</v>
      </c>
      <c r="Q95" s="7">
        <v>5</v>
      </c>
      <c r="R95" s="14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0.92807139077084078</v>
      </c>
      <c r="U95" s="5">
        <f>テーブル1[[#This Row],[特殊倍率]]*テーブル1[[#This Row],[分散度倍率]]*テーブル1[[#This Row],[レア度倍率]]</f>
        <v>0.92807139077084078</v>
      </c>
      <c r="V95" s="9">
        <f>テーブル1[[#This Row],[基礎Shine]]/SUM(テーブル1[[#This Row],[基礎Shine]:[基礎Dark]])*50*テーブル1[[#This Row],[効率]]</f>
        <v>0</v>
      </c>
      <c r="W95" s="9">
        <f>テーブル1[[#This Row],[基礎Fire]]/SUM(テーブル1[[#This Row],[基礎Shine]:[基礎Dark]])*50*テーブル1[[#This Row],[効率]]</f>
        <v>0</v>
      </c>
      <c r="X95" s="9">
        <f>テーブル1[[#This Row],[基礎Wind]]/SUM(テーブル1[[#This Row],[基礎Shine]:[基礎Dark]])*50*テーブル1[[#This Row],[効率]]</f>
        <v>0</v>
      </c>
      <c r="Y95" s="9">
        <f>テーブル1[[#This Row],[基礎Gaia]]/SUM(テーブル1[[#This Row],[基礎Shine]:[基礎Dark]])*50*テーブル1[[#This Row],[効率]]</f>
        <v>4.6403569538542042</v>
      </c>
      <c r="Z95" s="9">
        <f>テーブル1[[#This Row],[基礎Aqua]]/SUM(テーブル1[[#This Row],[基礎Shine]:[基礎Dark]])*50*テーブル1[[#This Row],[効率]]</f>
        <v>30.162320200052324</v>
      </c>
      <c r="AA95" s="9">
        <f>テーブル1[[#This Row],[基礎Dark]]/SUM(テーブル1[[#This Row],[基礎Shine]:[基礎Dark]])*50*テーブル1[[#This Row],[効率]]</f>
        <v>11.600892384635509</v>
      </c>
      <c r="AB95" s="3">
        <v>2</v>
      </c>
      <c r="AC95" s="3">
        <v>4</v>
      </c>
      <c r="AD95" s="3">
        <v>3</v>
      </c>
      <c r="AE95" s="3"/>
      <c r="AF95" s="3"/>
      <c r="AG95" s="3">
        <v>3</v>
      </c>
      <c r="AH95" s="3"/>
      <c r="AI95" s="3">
        <v>5</v>
      </c>
      <c r="AJ95" s="3">
        <v>1</v>
      </c>
      <c r="AK95" s="3"/>
      <c r="AL95" s="3">
        <v>6</v>
      </c>
      <c r="AM95" s="3">
        <v>2</v>
      </c>
      <c r="AN95" s="3">
        <v>2</v>
      </c>
      <c r="AO95" s="3">
        <v>1</v>
      </c>
      <c r="AP95" s="3">
        <v>13</v>
      </c>
      <c r="AQ95" s="3">
        <v>3</v>
      </c>
      <c r="AR95" s="3">
        <v>4</v>
      </c>
      <c r="AS95" s="3">
        <v>4</v>
      </c>
      <c r="AT95" s="3"/>
      <c r="AU95" s="3"/>
      <c r="AV95" s="3"/>
      <c r="AW95" s="3">
        <v>1</v>
      </c>
      <c r="AX95" s="3">
        <v>9</v>
      </c>
      <c r="AY95" s="11">
        <f>SUM(テーブル1[[#This Row],[攻撃]:[感覚]])</f>
        <v>63</v>
      </c>
      <c r="AZ95" s="11" t="str">
        <f>LOWER(LEFT(テーブル1[[#This Row],[Type]],1))&amp;MID(SUBSTITUTE(PROPER(テーブル1[[#This Row],[Type]]),"_",""),2,LEN(テーブル1[[#This Row],[Type]]))</f>
        <v>cow</v>
      </c>
      <c r="BA95" s="11" t="str" cm="1">
        <f t="array" ref="BA9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COW(93, { MIRAGE }, 1, 54, 1.00, m(0.0, 0.0, 0.0, 2.0, 13.0, 5.0), e(2.0, 4.0, 3.0, 0.0, 0.0, 3.0, 0.0, 5.0, 1.0, 0.0, 6.0, 2.0, 2.0, 1.0, 13.0, 3.0, 4.0, 4.0, 0.0, 0.0, 0.0, 1.0, 9.0), c(0x433626, 0x644B37, 0x4A3828, 0xADADAD), "Cowia", "牛精ツォーウャ"),</v>
      </c>
      <c r="BB95" s="11">
        <f>テーブル1[[#This Row],[Gaia]]*(テーブル1[[#This Row],[Aqua]]+テーブル1[[#This Row],[収穫]])*テーブル1[[#This Row],[効率]]/テーブル1[[#This Row],[コスト]]</f>
        <v>2.6447457201614406</v>
      </c>
    </row>
    <row r="96" spans="1:54" x14ac:dyDescent="0.15">
      <c r="A96" s="4">
        <v>94</v>
      </c>
      <c r="B96" s="4"/>
      <c r="C96" s="4" t="s">
        <v>984</v>
      </c>
      <c r="D96" s="6" t="s">
        <v>496</v>
      </c>
      <c r="E96" s="19" t="s">
        <v>501</v>
      </c>
      <c r="F96" s="6" t="s">
        <v>506</v>
      </c>
      <c r="G96" s="6" t="s">
        <v>530</v>
      </c>
      <c r="H96" s="6" t="s">
        <v>752</v>
      </c>
      <c r="I96" s="18" t="s">
        <v>534</v>
      </c>
      <c r="J96" s="3">
        <v>1</v>
      </c>
      <c r="K96" s="8">
        <v>53</v>
      </c>
      <c r="L96" s="7"/>
      <c r="M96" s="7"/>
      <c r="N96" s="7"/>
      <c r="O96" s="7"/>
      <c r="P96" s="17">
        <v>13</v>
      </c>
      <c r="Q96" s="7">
        <v>6</v>
      </c>
      <c r="R96" s="14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0.93802111772140639</v>
      </c>
      <c r="U96" s="5">
        <f>テーブル1[[#This Row],[特殊倍率]]*テーブル1[[#This Row],[分散度倍率]]*テーブル1[[#This Row],[レア度倍率]]</f>
        <v>0.93802111772140639</v>
      </c>
      <c r="V96" s="9">
        <f>テーブル1[[#This Row],[基礎Shine]]/SUM(テーブル1[[#This Row],[基礎Shine]:[基礎Dark]])*50*テーブル1[[#This Row],[効率]]</f>
        <v>0</v>
      </c>
      <c r="W96" s="9">
        <f>テーブル1[[#This Row],[基礎Fire]]/SUM(テーブル1[[#This Row],[基礎Shine]:[基礎Dark]])*50*テーブル1[[#This Row],[効率]]</f>
        <v>0</v>
      </c>
      <c r="X96" s="9">
        <f>テーブル1[[#This Row],[基礎Wind]]/SUM(テーブル1[[#This Row],[基礎Shine]:[基礎Dark]])*50*テーブル1[[#This Row],[効率]]</f>
        <v>0</v>
      </c>
      <c r="Y96" s="9">
        <f>テーブル1[[#This Row],[基礎Gaia]]/SUM(テーブル1[[#This Row],[基礎Shine]:[基礎Dark]])*50*テーブル1[[#This Row],[効率]]</f>
        <v>0</v>
      </c>
      <c r="Z96" s="9">
        <f>テーブル1[[#This Row],[基礎Aqua]]/SUM(テーブル1[[#This Row],[基礎Shine]:[基礎Dark]])*50*テーブル1[[#This Row],[効率]]</f>
        <v>32.090196132574427</v>
      </c>
      <c r="AA96" s="9">
        <f>テーブル1[[#This Row],[基礎Dark]]/SUM(テーブル1[[#This Row],[基礎Shine]:[基礎Dark]])*50*テーブル1[[#This Row],[効率]]</f>
        <v>14.81085975349589</v>
      </c>
      <c r="AB96" s="3">
        <v>1</v>
      </c>
      <c r="AC96" s="3"/>
      <c r="AD96" s="3"/>
      <c r="AE96" s="3"/>
      <c r="AF96" s="3"/>
      <c r="AG96" s="3">
        <v>3</v>
      </c>
      <c r="AH96" s="3"/>
      <c r="AI96" s="3">
        <v>4</v>
      </c>
      <c r="AJ96" s="3"/>
      <c r="AK96" s="3"/>
      <c r="AL96" s="3">
        <v>6</v>
      </c>
      <c r="AM96" s="3"/>
      <c r="AN96" s="3">
        <v>1</v>
      </c>
      <c r="AO96" s="3"/>
      <c r="AP96" s="3">
        <v>15</v>
      </c>
      <c r="AQ96" s="3">
        <v>3</v>
      </c>
      <c r="AR96" s="3">
        <v>4</v>
      </c>
      <c r="AS96" s="3">
        <v>2</v>
      </c>
      <c r="AT96" s="3"/>
      <c r="AU96" s="3"/>
      <c r="AV96" s="3"/>
      <c r="AW96" s="3">
        <v>1</v>
      </c>
      <c r="AX96" s="3">
        <v>8</v>
      </c>
      <c r="AY96" s="11">
        <f>SUM(テーブル1[[#This Row],[攻撃]:[感覚]])</f>
        <v>48</v>
      </c>
      <c r="AZ96" s="11" t="str">
        <f>LOWER(LEFT(テーブル1[[#This Row],[Type]],1))&amp;MID(SUBSTITUTE(PROPER(テーブル1[[#This Row],[Type]]),"_",""),2,LEN(テーブル1[[#This Row],[Type]]))</f>
        <v>pig</v>
      </c>
      <c r="BA96" s="11" t="str" cm="1">
        <f t="array" ref="BA9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PIG(94, { MIRAGE }, 1, 53, 1.00, m(0.0, 0.0, 0.0, 0.0, 13.0, 6.0), e(1.0, 0.0, 0.0, 0.0, 0.0, 3.0, 0.0, 4.0, 0.0, 0.0, 6.0, 0.0, 1.0, 0.0, 15.0, 3.0, 4.0, 2.0, 0.0, 0.0, 0.0, 1.0, 8.0), c(0xDB98A2, 0xF68C87, 0xC76B73, 0xDC94A1), "Pigia", "豚精ピーギャ"),</v>
      </c>
      <c r="BB96" s="11">
        <f>テーブル1[[#This Row],[Gaia]]*(テーブル1[[#This Row],[Aqua]]+テーブル1[[#This Row],[収穫]])*テーブル1[[#This Row],[効率]]/テーブル1[[#This Row],[コスト]]</f>
        <v>0</v>
      </c>
    </row>
    <row r="97" spans="1:54" x14ac:dyDescent="0.15">
      <c r="A97" s="4">
        <v>95</v>
      </c>
      <c r="B97" s="4"/>
      <c r="C97" s="4" t="s">
        <v>992</v>
      </c>
      <c r="D97" s="6" t="s">
        <v>494</v>
      </c>
      <c r="E97" s="19" t="s">
        <v>502</v>
      </c>
      <c r="F97" s="6" t="s">
        <v>507</v>
      </c>
      <c r="G97" s="6" t="s">
        <v>533</v>
      </c>
      <c r="H97" s="6" t="s">
        <v>752</v>
      </c>
      <c r="I97" s="10" t="s">
        <v>535</v>
      </c>
      <c r="J97" s="3">
        <v>1</v>
      </c>
      <c r="K97" s="8">
        <v>21</v>
      </c>
      <c r="L97" s="7">
        <v>0.1</v>
      </c>
      <c r="M97" s="7">
        <v>2</v>
      </c>
      <c r="N97" s="7"/>
      <c r="O97" s="17">
        <v>12</v>
      </c>
      <c r="P97" s="7">
        <v>6</v>
      </c>
      <c r="Q97" s="7"/>
      <c r="R97" s="14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0.91066983359197839</v>
      </c>
      <c r="U97" s="5">
        <f>テーブル1[[#This Row],[特殊倍率]]*テーブル1[[#This Row],[分散度倍率]]*テーブル1[[#This Row],[レア度倍率]]</f>
        <v>0.91066983359197839</v>
      </c>
      <c r="V97" s="9">
        <f>テーブル1[[#This Row],[基礎Shine]]/SUM(テーブル1[[#This Row],[基礎Shine]:[基礎Dark]])*50*テーブル1[[#This Row],[効率]]</f>
        <v>0.22653478447561651</v>
      </c>
      <c r="W97" s="9">
        <f>テーブル1[[#This Row],[基礎Fire]]/SUM(テーブル1[[#This Row],[基礎Shine]:[基礎Dark]])*50*テーブル1[[#This Row],[効率]]</f>
        <v>4.5306956895123296</v>
      </c>
      <c r="X97" s="9">
        <f>テーブル1[[#This Row],[基礎Wind]]/SUM(テーブル1[[#This Row],[基礎Shine]:[基礎Dark]])*50*テーブル1[[#This Row],[効率]]</f>
        <v>0</v>
      </c>
      <c r="Y97" s="9">
        <f>テーブル1[[#This Row],[基礎Gaia]]/SUM(テーブル1[[#This Row],[基礎Shine]:[基礎Dark]])*50*テーブル1[[#This Row],[効率]]</f>
        <v>27.184174137073981</v>
      </c>
      <c r="Z97" s="9">
        <f>テーブル1[[#This Row],[基礎Aqua]]/SUM(テーブル1[[#This Row],[基礎Shine]:[基礎Dark]])*50*テーブル1[[#This Row],[効率]]</f>
        <v>13.592087068536991</v>
      </c>
      <c r="AA97" s="9">
        <f>テーブル1[[#This Row],[基礎Dark]]/SUM(テーブル1[[#This Row],[基礎Shine]:[基礎Dark]])*50*テーブル1[[#This Row],[効率]]</f>
        <v>0</v>
      </c>
      <c r="AB97" s="3"/>
      <c r="AC97" s="3">
        <v>3</v>
      </c>
      <c r="AD97" s="3">
        <v>2</v>
      </c>
      <c r="AE97" s="3"/>
      <c r="AF97" s="3"/>
      <c r="AG97" s="3"/>
      <c r="AH97" s="3">
        <v>6</v>
      </c>
      <c r="AI97" s="3"/>
      <c r="AJ97" s="3"/>
      <c r="AK97" s="3"/>
      <c r="AL97" s="3">
        <v>3</v>
      </c>
      <c r="AM97" s="3"/>
      <c r="AN97" s="3">
        <v>2</v>
      </c>
      <c r="AO97" s="3">
        <v>2</v>
      </c>
      <c r="AP97" s="3">
        <v>9</v>
      </c>
      <c r="AQ97" s="3">
        <v>8</v>
      </c>
      <c r="AR97" s="3">
        <v>2</v>
      </c>
      <c r="AS97" s="3">
        <v>2</v>
      </c>
      <c r="AT97" s="3"/>
      <c r="AU97" s="3">
        <v>1</v>
      </c>
      <c r="AV97" s="3"/>
      <c r="AW97" s="3"/>
      <c r="AX97" s="3"/>
      <c r="AY97" s="11">
        <f>SUM(テーブル1[[#This Row],[攻撃]:[感覚]])</f>
        <v>40</v>
      </c>
      <c r="AZ97" s="11" t="str">
        <f>LOWER(LEFT(テーブル1[[#This Row],[Type]],1))&amp;MID(SUBSTITUTE(PROPER(テーブル1[[#This Row],[Type]]),"_",""),2,LEN(テーブル1[[#This Row],[Type]]))</f>
        <v>sugar</v>
      </c>
      <c r="BA97" s="11" t="str" cm="1">
        <f t="array" ref="BA9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SUGAR(95, { MIRAGE }, 1, 21, 1.00, m(0.1, 2.0, 0.0, 12.0, 6.0, 0.0), e(0.0, 3.0, 2.0, 0.0, 0.0, 0.0, 6.0, 0.0, 0.0, 0.0, 3.0, 0.0, 2.0, 2.0, 9.0, 8.0, 2.0, 2.0, 0.0, 1.0, 0.0, 0.0, 0.0), c(0xE3E3E3, 0xE3E3E3, 0xCECED8, 0xF7F7F7), "Sugaria", "砂糖精スガーリャ"),</v>
      </c>
      <c r="BB97" s="11">
        <f>テーブル1[[#This Row],[Gaia]]*(テーブル1[[#This Row],[Aqua]]+テーブル1[[#This Row],[収穫]])*テーブル1[[#This Row],[効率]]/テーブル1[[#This Row],[コスト]]</f>
        <v>18.380700164859025</v>
      </c>
    </row>
    <row r="98" spans="1:54" x14ac:dyDescent="0.15">
      <c r="A98" s="4">
        <v>96</v>
      </c>
      <c r="B98" s="4"/>
      <c r="C98" s="4" t="s">
        <v>994</v>
      </c>
      <c r="D98" s="6" t="s">
        <v>493</v>
      </c>
      <c r="E98" s="19" t="s">
        <v>551</v>
      </c>
      <c r="F98" s="6" t="s">
        <v>544</v>
      </c>
      <c r="G98" s="6" t="s">
        <v>531</v>
      </c>
      <c r="H98" s="6" t="s">
        <v>47</v>
      </c>
      <c r="I98" s="10" t="s">
        <v>549</v>
      </c>
      <c r="J98" s="3">
        <v>3</v>
      </c>
      <c r="K98" s="8">
        <v>47</v>
      </c>
      <c r="L98" s="7"/>
      <c r="M98" s="7"/>
      <c r="N98" s="7">
        <v>5</v>
      </c>
      <c r="O98" s="17">
        <v>13</v>
      </c>
      <c r="P98" s="7">
        <v>11</v>
      </c>
      <c r="Q98" s="7"/>
      <c r="R98" s="14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98" s="5">
        <f>テーブル1[[#This Row],[特殊倍率]]*テーブル1[[#This Row],[分散度倍率]]*テーブル1[[#This Row],[レア度倍率]]</f>
        <v>1.1923817123165452</v>
      </c>
      <c r="V98" s="9">
        <f>テーブル1[[#This Row],[基礎Shine]]/SUM(テーブル1[[#This Row],[基礎Shine]:[基礎Dark]])*50*テーブル1[[#This Row],[効率]]</f>
        <v>0</v>
      </c>
      <c r="W98" s="9">
        <f>テーブル1[[#This Row],[基礎Fire]]/SUM(テーブル1[[#This Row],[基礎Shine]:[基礎Dark]])*50*テーブル1[[#This Row],[効率]]</f>
        <v>0</v>
      </c>
      <c r="X98" s="9">
        <f>テーブル1[[#This Row],[基礎Wind]]/SUM(テーブル1[[#This Row],[基礎Shine]:[基礎Dark]])*50*テーブル1[[#This Row],[効率]]</f>
        <v>10.279152692384011</v>
      </c>
      <c r="Y98" s="9">
        <f>テーブル1[[#This Row],[基礎Gaia]]/SUM(テーブル1[[#This Row],[基礎Shine]:[基礎Dark]])*50*テーブル1[[#This Row],[効率]]</f>
        <v>26.72579700019843</v>
      </c>
      <c r="Z98" s="9">
        <f>テーブル1[[#This Row],[基礎Aqua]]/SUM(テーブル1[[#This Row],[基礎Shine]:[基礎Dark]])*50*テーブル1[[#This Row],[効率]]</f>
        <v>22.614135923244824</v>
      </c>
      <c r="AA98" s="9">
        <f>テーブル1[[#This Row],[基礎Dark]]/SUM(テーブル1[[#This Row],[基礎Shine]:[基礎Dark]])*50*テーブル1[[#This Row],[効率]]</f>
        <v>0</v>
      </c>
      <c r="AB98" s="3"/>
      <c r="AC98" s="3">
        <v>8</v>
      </c>
      <c r="AD98" s="3">
        <v>3</v>
      </c>
      <c r="AE98" s="3"/>
      <c r="AF98" s="3">
        <v>2</v>
      </c>
      <c r="AG98" s="3">
        <v>1</v>
      </c>
      <c r="AH98" s="3"/>
      <c r="AI98" s="3"/>
      <c r="AJ98" s="3">
        <v>2</v>
      </c>
      <c r="AK98" s="3"/>
      <c r="AL98" s="3"/>
      <c r="AM98" s="3"/>
      <c r="AN98" s="3">
        <v>1</v>
      </c>
      <c r="AO98" s="3"/>
      <c r="AP98" s="3">
        <v>13</v>
      </c>
      <c r="AQ98" s="3">
        <v>1</v>
      </c>
      <c r="AR98" s="3">
        <v>7</v>
      </c>
      <c r="AS98" s="3"/>
      <c r="AT98" s="3"/>
      <c r="AU98" s="3"/>
      <c r="AV98" s="3"/>
      <c r="AW98" s="3"/>
      <c r="AX98" s="3"/>
      <c r="AY98" s="11">
        <f>SUM(テーブル1[[#This Row],[攻撃]:[感覚]])</f>
        <v>38</v>
      </c>
      <c r="AZ98" s="11" t="str">
        <f>LOWER(LEFT(テーブル1[[#This Row],[Type]],1))&amp;MID(SUBSTITUTE(PROPER(テーブル1[[#This Row],[Type]]),"_",""),2,LEN(テーブル1[[#This Row],[Type]]))</f>
        <v>cake</v>
      </c>
      <c r="BA98" s="11" t="str" cm="1">
        <f t="array" ref="BA9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CAKE(96, { BREAD }, 3, 47, 1.00, m(0.0, 0.0, 5.0, 13.0, 11.0, 0.0), e(0.0, 8.0, 3.0, 0.0, 2.0, 1.0, 0.0, 0.0, 2.0, 0.0, 0.0, 0.0, 1.0, 0.0, 13.0, 1.0, 7.0, 0.0, 0.0, 0.0, 0.0, 0.0, 0.0), c(0xCC850C, 0xF5F0DC, 0xD3D0BF, 0xDE3334), "Cakia", "蛋麭精ツァーキャ"),</v>
      </c>
      <c r="BB98" s="11">
        <f>テーブル1[[#This Row],[Gaia]]*(テーブル1[[#This Row],[Aqua]]+テーブル1[[#This Row],[収穫]])*テーブル1[[#This Row],[効率]]/テーブル1[[#This Row],[コスト]]</f>
        <v>17.367120747727473</v>
      </c>
    </row>
    <row r="99" spans="1:54" x14ac:dyDescent="0.15">
      <c r="A99" s="4">
        <v>97</v>
      </c>
      <c r="B99" s="4"/>
      <c r="C99" s="4" t="s">
        <v>994</v>
      </c>
      <c r="D99" s="6" t="s">
        <v>495</v>
      </c>
      <c r="E99" s="19" t="s">
        <v>550</v>
      </c>
      <c r="F99" s="6" t="s">
        <v>545</v>
      </c>
      <c r="G99" s="6" t="s">
        <v>532</v>
      </c>
      <c r="H99" s="6" t="s">
        <v>47</v>
      </c>
      <c r="I99" s="10" t="s">
        <v>537</v>
      </c>
      <c r="J99" s="3">
        <v>3</v>
      </c>
      <c r="K99" s="8">
        <v>28</v>
      </c>
      <c r="L99" s="7"/>
      <c r="M99" s="7"/>
      <c r="N99" s="7"/>
      <c r="O99" s="17">
        <v>13</v>
      </c>
      <c r="P99" s="7">
        <v>8</v>
      </c>
      <c r="Q99" s="7">
        <v>2</v>
      </c>
      <c r="R99" s="14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0.89885097319554186</v>
      </c>
      <c r="U99" s="5">
        <f>テーブル1[[#This Row],[特殊倍率]]*テーブル1[[#This Row],[分散度倍率]]*テーブル1[[#This Row],[レア度倍率]]</f>
        <v>1.2711672368453908</v>
      </c>
      <c r="V99" s="9">
        <f>テーブル1[[#This Row],[基礎Shine]]/SUM(テーブル1[[#This Row],[基礎Shine]:[基礎Dark]])*50*テーブル1[[#This Row],[効率]]</f>
        <v>0</v>
      </c>
      <c r="W99" s="9">
        <f>テーブル1[[#This Row],[基礎Fire]]/SUM(テーブル1[[#This Row],[基礎Shine]:[基礎Dark]])*50*テーブル1[[#This Row],[効率]]</f>
        <v>0</v>
      </c>
      <c r="X99" s="9">
        <f>テーブル1[[#This Row],[基礎Wind]]/SUM(テーブル1[[#This Row],[基礎Shine]:[基礎Dark]])*50*テーブル1[[#This Row],[効率]]</f>
        <v>0</v>
      </c>
      <c r="Y99" s="9">
        <f>テーブル1[[#This Row],[基礎Gaia]]/SUM(テーブル1[[#This Row],[基礎Shine]:[基礎Dark]])*50*テーブル1[[#This Row],[効率]]</f>
        <v>35.924291476065392</v>
      </c>
      <c r="Z99" s="9">
        <f>テーブル1[[#This Row],[基礎Aqua]]/SUM(テーブル1[[#This Row],[基礎Shine]:[基礎Dark]])*50*テーブル1[[#This Row],[効率]]</f>
        <v>22.107256292963317</v>
      </c>
      <c r="AA99" s="9">
        <f>テーブル1[[#This Row],[基礎Dark]]/SUM(テーブル1[[#This Row],[基礎Shine]:[基礎Dark]])*50*テーブル1[[#This Row],[効率]]</f>
        <v>5.5268140732408293</v>
      </c>
      <c r="AB99" s="3"/>
      <c r="AC99" s="3">
        <v>5</v>
      </c>
      <c r="AD99" s="3">
        <v>5</v>
      </c>
      <c r="AE99" s="3"/>
      <c r="AF99" s="3">
        <v>4</v>
      </c>
      <c r="AG99" s="3"/>
      <c r="AH99" s="3"/>
      <c r="AI99" s="3"/>
      <c r="AJ99" s="3">
        <v>2</v>
      </c>
      <c r="AK99" s="3"/>
      <c r="AL99" s="3"/>
      <c r="AM99" s="3"/>
      <c r="AN99" s="3">
        <v>1</v>
      </c>
      <c r="AO99" s="3"/>
      <c r="AP99" s="3">
        <v>10</v>
      </c>
      <c r="AQ99" s="3"/>
      <c r="AR99" s="3">
        <v>6</v>
      </c>
      <c r="AS99" s="3"/>
      <c r="AT99" s="3"/>
      <c r="AU99" s="3"/>
      <c r="AV99" s="3"/>
      <c r="AW99" s="3"/>
      <c r="AX99" s="3"/>
      <c r="AY99" s="11">
        <f>SUM(テーブル1[[#This Row],[攻撃]:[感覚]])</f>
        <v>33</v>
      </c>
      <c r="AZ99" s="11" t="str">
        <f>LOWER(LEFT(テーブル1[[#This Row],[Type]],1))&amp;MID(SUBSTITUTE(PROPER(テーブル1[[#This Row],[Type]]),"_",""),2,LEN(テーブル1[[#This Row],[Type]]))</f>
        <v>cookie</v>
      </c>
      <c r="BA99" s="11" t="str" cm="1">
        <f t="array" ref="BA9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COOKIE(97, { BREAD }, 3, 28, 1.00, m(0.0, 0.0, 0.0, 13.0, 8.0, 2.0), e(0.0, 5.0, 5.0, 0.0, 4.0, 0.0, 0.0, 0.0, 2.0, 0.0, 0.0, 0.0, 1.0, 0.0, 10.0, 0.0, 6.0, 0.0, 0.0, 0.0, 0.0, 0.0, 0.0), c(0xCC850C, 0xE9994F, 0xDA843C, 0x882500), "Cookia", "麭精ツォーキャ"),</v>
      </c>
      <c r="BB99" s="11">
        <f>テーブル1[[#This Row],[Gaia]]*(テーブル1[[#This Row],[Aqua]]+テーブル1[[#This Row],[収穫]])*テーブル1[[#This Row],[効率]]/テーブル1[[#This Row],[コスト]]</f>
        <v>44.209788052574979</v>
      </c>
    </row>
    <row r="100" spans="1:54" x14ac:dyDescent="0.15">
      <c r="A100" s="4">
        <v>98</v>
      </c>
      <c r="B100" s="4"/>
      <c r="C100" s="4" t="s">
        <v>994</v>
      </c>
      <c r="D100" s="6" t="s">
        <v>706</v>
      </c>
      <c r="E100" s="19" t="s">
        <v>543</v>
      </c>
      <c r="F100" s="6" t="s">
        <v>546</v>
      </c>
      <c r="G100" s="6" t="s">
        <v>707</v>
      </c>
      <c r="H100" s="6" t="s">
        <v>752</v>
      </c>
      <c r="I100" s="10" t="s">
        <v>643</v>
      </c>
      <c r="J100" s="3">
        <v>6</v>
      </c>
      <c r="K100" s="8">
        <v>26</v>
      </c>
      <c r="L100" s="7">
        <v>0.1</v>
      </c>
      <c r="M100" s="7"/>
      <c r="N100" s="7">
        <v>3</v>
      </c>
      <c r="O100" s="17">
        <v>15</v>
      </c>
      <c r="P100" s="7">
        <v>9</v>
      </c>
      <c r="Q100" s="7"/>
      <c r="R100" s="14">
        <v>1</v>
      </c>
      <c r="S100" s="5">
        <f>2^((テーブル1[[#This Row],[レア]]-1)/4)</f>
        <v>2.3784142300054421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00" s="5">
        <f>テーブル1[[#This Row],[特殊倍率]]*テーブル1[[#This Row],[分散度倍率]]*テーブル1[[#This Row],[レア度倍率]]</f>
        <v>2.1267738999036983</v>
      </c>
      <c r="V100" s="9">
        <f>テーブル1[[#This Row],[基礎Shine]]/SUM(テーブル1[[#This Row],[基礎Shine]:[基礎Dark]])*50*テーブル1[[#This Row],[効率]]</f>
        <v>0.39239370846931704</v>
      </c>
      <c r="W100" s="9">
        <f>テーブル1[[#This Row],[基礎Fire]]/SUM(テーブル1[[#This Row],[基礎Shine]:[基礎Dark]])*50*テーブル1[[#This Row],[効率]]</f>
        <v>0</v>
      </c>
      <c r="X100" s="9">
        <f>テーブル1[[#This Row],[基礎Wind]]/SUM(テーブル1[[#This Row],[基礎Shine]:[基礎Dark]])*50*テーブル1[[#This Row],[効率]]</f>
        <v>11.771811254079509</v>
      </c>
      <c r="Y100" s="9">
        <f>テーブル1[[#This Row],[基礎Gaia]]/SUM(テーブル1[[#This Row],[基礎Shine]:[基礎Dark]])*50*テーブル1[[#This Row],[効率]]</f>
        <v>58.859056270397545</v>
      </c>
      <c r="Z100" s="9">
        <f>テーブル1[[#This Row],[基礎Aqua]]/SUM(テーブル1[[#This Row],[基礎Shine]:[基礎Dark]])*50*テーブル1[[#This Row],[効率]]</f>
        <v>35.315433762238534</v>
      </c>
      <c r="AA100" s="9">
        <f>テーブル1[[#This Row],[基礎Dark]]/SUM(テーブル1[[#This Row],[基礎Shine]:[基礎Dark]])*50*テーブル1[[#This Row],[効率]]</f>
        <v>0</v>
      </c>
      <c r="AB100" s="3"/>
      <c r="AC100" s="3">
        <v>5</v>
      </c>
      <c r="AD100" s="3">
        <v>3</v>
      </c>
      <c r="AE100" s="3"/>
      <c r="AF100" s="3"/>
      <c r="AG100" s="3">
        <v>3</v>
      </c>
      <c r="AH100" s="3"/>
      <c r="AI100" s="3">
        <v>1</v>
      </c>
      <c r="AJ100" s="3"/>
      <c r="AK100" s="3"/>
      <c r="AL100" s="3"/>
      <c r="AM100" s="3"/>
      <c r="AN100" s="3">
        <v>1</v>
      </c>
      <c r="AO100" s="3"/>
      <c r="AP100" s="3">
        <v>12</v>
      </c>
      <c r="AQ100" s="3">
        <v>2</v>
      </c>
      <c r="AR100" s="3">
        <v>2</v>
      </c>
      <c r="AS100" s="3"/>
      <c r="AT100" s="3"/>
      <c r="AU100" s="3"/>
      <c r="AV100" s="3"/>
      <c r="AW100" s="3"/>
      <c r="AX100" s="3"/>
      <c r="AY100" s="11">
        <f>SUM(テーブル1[[#This Row],[攻撃]:[感覚]])</f>
        <v>29</v>
      </c>
      <c r="AZ100" s="11" t="str">
        <f>LOWER(LEFT(テーブル1[[#This Row],[Type]],1))&amp;MID(SUBSTITUTE(PROPER(テーブル1[[#This Row],[Type]]),"_",""),2,LEN(テーブル1[[#This Row],[Type]]))</f>
        <v>darkChocolate</v>
      </c>
      <c r="BA100" s="11" t="str" cm="1">
        <f t="array" ref="BA10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DARK_CHOCOLATE(98, { MIRAGE }, 6, 26, 1.00, m(0.1, 0.0, 3.0, 15.0, 9.0, 0.0), e(0.0, 5.0, 3.0, 0.0, 0.0, 3.0, 0.0, 1.0, 0.0, 0.0, 0.0, 0.0, 1.0, 0.0, 12.0, 2.0, 2.0, 0.0, 0.0, 0.0, 0.0, 0.0, 0.0), c(0x882500, 0x882500, 0x882500, 0x882500), "Darke Chocolatia", "濃智代子齢糖精ダルケキョツォラーチャ"),</v>
      </c>
      <c r="BB100" s="11">
        <f>テーブル1[[#This Row],[Gaia]]*(テーブル1[[#This Row],[Aqua]]+テーブル1[[#This Row],[収穫]])*テーブル1[[#This Row],[効率]]/テーブル1[[#This Row],[コスト]]</f>
        <v>184.47393634369774</v>
      </c>
    </row>
    <row r="101" spans="1:54" x14ac:dyDescent="0.15">
      <c r="A101" s="4">
        <v>99</v>
      </c>
      <c r="B101" s="4"/>
      <c r="C101" s="4" t="s">
        <v>994</v>
      </c>
      <c r="D101" s="6" t="s">
        <v>709</v>
      </c>
      <c r="E101" s="19" t="s">
        <v>548</v>
      </c>
      <c r="F101" s="6" t="s">
        <v>593</v>
      </c>
      <c r="G101" s="6" t="s">
        <v>708</v>
      </c>
      <c r="H101" s="6" t="s">
        <v>720</v>
      </c>
      <c r="I101" s="10" t="s">
        <v>539</v>
      </c>
      <c r="J101" s="3">
        <v>5</v>
      </c>
      <c r="K101" s="8">
        <v>90</v>
      </c>
      <c r="L101" s="7">
        <v>3</v>
      </c>
      <c r="M101" s="7"/>
      <c r="N101" s="7">
        <v>8</v>
      </c>
      <c r="O101" s="17">
        <v>11</v>
      </c>
      <c r="P101" s="7">
        <v>2</v>
      </c>
      <c r="Q101" s="7">
        <v>21</v>
      </c>
      <c r="R101" s="14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0.85347959773330051</v>
      </c>
      <c r="U101" s="5">
        <f>テーブル1[[#This Row],[特殊倍率]]*テーブル1[[#This Row],[分散度倍率]]*テーブル1[[#This Row],[レア度倍率]]</f>
        <v>1.706959195466601</v>
      </c>
      <c r="V101" s="9">
        <f>テーブル1[[#This Row],[基礎Shine]]/SUM(テーブル1[[#This Row],[基礎Shine]:[基礎Dark]])*50*テーブル1[[#This Row],[効率]]</f>
        <v>5.6898639848886701</v>
      </c>
      <c r="W101" s="9">
        <f>テーブル1[[#This Row],[基礎Fire]]/SUM(テーブル1[[#This Row],[基礎Shine]:[基礎Dark]])*50*テーブル1[[#This Row],[効率]]</f>
        <v>0</v>
      </c>
      <c r="X101" s="9">
        <f>テーブル1[[#This Row],[基礎Wind]]/SUM(テーブル1[[#This Row],[基礎Shine]:[基礎Dark]])*50*テーブル1[[#This Row],[効率]]</f>
        <v>15.172970626369787</v>
      </c>
      <c r="Y101" s="9">
        <f>テーブル1[[#This Row],[基礎Gaia]]/SUM(テーブル1[[#This Row],[基礎Shine]:[基礎Dark]])*50*テーブル1[[#This Row],[効率]]</f>
        <v>20.862834611258457</v>
      </c>
      <c r="Z101" s="9">
        <f>テーブル1[[#This Row],[基礎Aqua]]/SUM(テーブル1[[#This Row],[基礎Shine]:[基礎Dark]])*50*テーブル1[[#This Row],[効率]]</f>
        <v>3.7932426565924469</v>
      </c>
      <c r="AA101" s="9">
        <f>テーブル1[[#This Row],[基礎Dark]]/SUM(テーブル1[[#This Row],[基礎Shine]:[基礎Dark]])*50*テーブル1[[#This Row],[効率]]</f>
        <v>39.829047894220686</v>
      </c>
      <c r="AB101" s="3"/>
      <c r="AC101" s="3">
        <v>12</v>
      </c>
      <c r="AD101" s="3">
        <v>10</v>
      </c>
      <c r="AE101" s="3">
        <v>11</v>
      </c>
      <c r="AF101" s="3">
        <v>3</v>
      </c>
      <c r="AG101" s="3">
        <v>2</v>
      </c>
      <c r="AH101" s="3">
        <v>4</v>
      </c>
      <c r="AI101" s="3"/>
      <c r="AJ101" s="3"/>
      <c r="AK101" s="3"/>
      <c r="AL101" s="3"/>
      <c r="AM101" s="3"/>
      <c r="AN101" s="3">
        <v>1</v>
      </c>
      <c r="AO101" s="3"/>
      <c r="AP101" s="3">
        <v>9</v>
      </c>
      <c r="AQ101" s="3">
        <v>14</v>
      </c>
      <c r="AR101" s="3">
        <v>6</v>
      </c>
      <c r="AS101" s="3"/>
      <c r="AT101" s="3"/>
      <c r="AU101" s="3"/>
      <c r="AV101" s="3">
        <v>5</v>
      </c>
      <c r="AW101" s="3"/>
      <c r="AX101" s="3"/>
      <c r="AY101" s="11">
        <f>SUM(テーブル1[[#This Row],[攻撃]:[感覚]])</f>
        <v>77</v>
      </c>
      <c r="AZ101" s="11" t="str">
        <f>LOWER(LEFT(テーブル1[[#This Row],[Type]],1))&amp;MID(SUBSTITUTE(PROPER(テーブル1[[#This Row],[Type]]),"_",""),2,LEN(テーブル1[[#This Row],[Type]]))</f>
        <v>enchantedGoldenApple</v>
      </c>
      <c r="BA101" s="11" t="str" cm="1">
        <f t="array" ref="BA10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ENCHANTED_GOLDEN_APPLE(99, { GOLDEN_APPLE }, 5, 90, 1.00, m(3.0, 0.0, 8.0, 11.0, 2.0, 21.0), e(0.0, 12.0, 10.0, 11.0, 3.0, 2.0, 4.0, 0.0, 0.0, 0.0, 0.0, 0.0, 1.0, 0.0, 9.0, 14.0, 6.0, 0.0, 0.0, 0.0, 5.0, 0.0, 0.0), c(0xFF755D, 0xDEDE00, 0xDEDE00, 0xDE4FD7), "Enchantede Goldene Applia", "付魔金林檎精エンキャンテーデゴルデーネアップーリャ"),</v>
      </c>
      <c r="BB101" s="11">
        <f>テーブル1[[#This Row],[Gaia]]*(テーブル1[[#This Row],[Aqua]]+テーブル1[[#This Row],[収穫]])*テーブル1[[#This Row],[効率]]/テーブル1[[#This Row],[コスト]]</f>
        <v>5.4578339924961448</v>
      </c>
    </row>
    <row r="102" spans="1:54" x14ac:dyDescent="0.15">
      <c r="A102" s="4">
        <v>100</v>
      </c>
      <c r="B102" s="4"/>
      <c r="C102" s="4" t="s">
        <v>998</v>
      </c>
      <c r="D102" s="6" t="s">
        <v>580</v>
      </c>
      <c r="E102" s="19" t="s">
        <v>579</v>
      </c>
      <c r="F102" s="6" t="s">
        <v>582</v>
      </c>
      <c r="G102" s="6" t="s">
        <v>581</v>
      </c>
      <c r="H102" s="6" t="s">
        <v>315</v>
      </c>
      <c r="I102" s="10" t="s">
        <v>600</v>
      </c>
      <c r="J102" s="3">
        <v>4</v>
      </c>
      <c r="K102" s="8">
        <v>28</v>
      </c>
      <c r="L102" s="7">
        <v>3</v>
      </c>
      <c r="M102" s="7"/>
      <c r="N102" s="17">
        <v>12</v>
      </c>
      <c r="O102" s="7"/>
      <c r="P102" s="7"/>
      <c r="Q102" s="7"/>
      <c r="R102" s="14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0.9659363289248456</v>
      </c>
      <c r="U102" s="5">
        <f>テーブル1[[#This Row],[特殊倍率]]*テーブル1[[#This Row],[分散度倍率]]*テーブル1[[#This Row],[レア度倍率]]</f>
        <v>1.6245047927124709</v>
      </c>
      <c r="V102" s="9">
        <f>テーブル1[[#This Row],[基礎Shine]]/SUM(テーブル1[[#This Row],[基礎Shine]:[基礎Dark]])*50*テーブル1[[#This Row],[効率]]</f>
        <v>16.245047927124709</v>
      </c>
      <c r="W102" s="9">
        <f>テーブル1[[#This Row],[基礎Fire]]/SUM(テーブル1[[#This Row],[基礎Shine]:[基礎Dark]])*50*テーブル1[[#This Row],[効率]]</f>
        <v>0</v>
      </c>
      <c r="X102" s="9">
        <f>テーブル1[[#This Row],[基礎Wind]]/SUM(テーブル1[[#This Row],[基礎Shine]:[基礎Dark]])*50*テーブル1[[#This Row],[効率]]</f>
        <v>64.980191708498836</v>
      </c>
      <c r="Y102" s="9">
        <f>テーブル1[[#This Row],[基礎Gaia]]/SUM(テーブル1[[#This Row],[基礎Shine]:[基礎Dark]])*50*テーブル1[[#This Row],[効率]]</f>
        <v>0</v>
      </c>
      <c r="Z102" s="9">
        <f>テーブル1[[#This Row],[基礎Aqua]]/SUM(テーブル1[[#This Row],[基礎Shine]:[基礎Dark]])*50*テーブル1[[#This Row],[効率]]</f>
        <v>0</v>
      </c>
      <c r="AA102" s="9">
        <f>テーブル1[[#This Row],[基礎Dark]]/SUM(テーブル1[[#This Row],[基礎Shine]:[基礎Dark]])*50*テーブル1[[#This Row],[効率]]</f>
        <v>0</v>
      </c>
      <c r="AB102" s="3"/>
      <c r="AC102" s="3">
        <v>4</v>
      </c>
      <c r="AD102" s="3">
        <v>11</v>
      </c>
      <c r="AE102" s="3">
        <v>3</v>
      </c>
      <c r="AF102" s="3"/>
      <c r="AG102" s="3"/>
      <c r="AH102" s="3"/>
      <c r="AI102" s="3"/>
      <c r="AJ102" s="3"/>
      <c r="AK102" s="3"/>
      <c r="AL102" s="3"/>
      <c r="AM102" s="3">
        <v>2</v>
      </c>
      <c r="AN102" s="3"/>
      <c r="AO102" s="3"/>
      <c r="AP102" s="3"/>
      <c r="AQ102" s="3">
        <v>9</v>
      </c>
      <c r="AR102" s="3"/>
      <c r="AS102" s="3"/>
      <c r="AT102" s="3"/>
      <c r="AU102" s="3"/>
      <c r="AV102" s="3"/>
      <c r="AW102" s="3">
        <v>1</v>
      </c>
      <c r="AX102" s="3"/>
      <c r="AY102" s="11">
        <f>SUM(テーブル1[[#This Row],[攻撃]:[感覚]])</f>
        <v>30</v>
      </c>
      <c r="AZ102" s="11" t="str">
        <f>LOWER(LEFT(テーブル1[[#This Row],[Type]],1))&amp;MID(SUBSTITUTE(PROPER(テーブル1[[#This Row],[Type]]),"_",""),2,LEN(テーブル1[[#This Row],[Type]]))</f>
        <v>fortune</v>
      </c>
      <c r="BA102" s="11" t="str" cm="1">
        <f t="array" ref="BA10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FORTUNE(100, { ENCHANT }, 4, 28, 1.00, m(3.0, 0.0, 12.0, 0.0, 0.0, 0.0), e(0.0, 4.0, 11.0, 3.0, 0.0, 0.0, 0.0, 0.0, 0.0, 0.0, 0.0, 2.0, 0.0, 0.0, 0.0, 9.0, 0.0, 0.0, 0.0, 0.0, 0.0, 1.0, 0.0), c(0xD0C2FF, 0xD0F5FF, 0xDBF7FF, 0xE2BBFF), "Fortunia", "幸運精フォルトゥーニャ"),</v>
      </c>
      <c r="BB102" s="11">
        <f>テーブル1[[#This Row],[Gaia]]*(テーブル1[[#This Row],[Aqua]]+テーブル1[[#This Row],[収穫]])*テーブル1[[#This Row],[効率]]/テーブル1[[#This Row],[コスト]]</f>
        <v>0</v>
      </c>
    </row>
    <row r="103" spans="1:54" x14ac:dyDescent="0.15">
      <c r="A103" s="4">
        <v>101</v>
      </c>
      <c r="B103" s="4"/>
      <c r="C103" s="4" t="s">
        <v>985</v>
      </c>
      <c r="D103" s="6" t="s">
        <v>710</v>
      </c>
      <c r="E103" s="19" t="s">
        <v>569</v>
      </c>
      <c r="F103" s="6" t="s">
        <v>595</v>
      </c>
      <c r="G103" s="6" t="s">
        <v>711</v>
      </c>
      <c r="H103" s="6" t="s">
        <v>752</v>
      </c>
      <c r="I103" s="10" t="s">
        <v>602</v>
      </c>
      <c r="J103" s="3">
        <v>2</v>
      </c>
      <c r="K103" s="8">
        <v>41</v>
      </c>
      <c r="L103" s="7"/>
      <c r="M103" s="17">
        <v>19</v>
      </c>
      <c r="N103" s="7"/>
      <c r="O103" s="7"/>
      <c r="P103" s="7">
        <v>2</v>
      </c>
      <c r="Q103" s="7">
        <v>9</v>
      </c>
      <c r="R103" s="14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0.92287715434352802</v>
      </c>
      <c r="U103" s="5">
        <f>テーブル1[[#This Row],[特殊倍率]]*テーブル1[[#This Row],[分散度倍率]]*テーブル1[[#This Row],[レア度倍率]]</f>
        <v>1.0974920782187878</v>
      </c>
      <c r="V103" s="9">
        <f>テーブル1[[#This Row],[基礎Shine]]/SUM(テーブル1[[#This Row],[基礎Shine]:[基礎Dark]])*50*テーブル1[[#This Row],[効率]]</f>
        <v>0</v>
      </c>
      <c r="W103" s="9">
        <f>テーブル1[[#This Row],[基礎Fire]]/SUM(テーブル1[[#This Row],[基礎Shine]:[基礎Dark]])*50*テーブル1[[#This Row],[効率]]</f>
        <v>34.75391581026161</v>
      </c>
      <c r="X103" s="9">
        <f>テーブル1[[#This Row],[基礎Wind]]/SUM(テーブル1[[#This Row],[基礎Shine]:[基礎Dark]])*50*テーブル1[[#This Row],[効率]]</f>
        <v>0</v>
      </c>
      <c r="Y103" s="9">
        <f>テーブル1[[#This Row],[基礎Gaia]]/SUM(テーブル1[[#This Row],[基礎Shine]:[基礎Dark]])*50*テーブル1[[#This Row],[効率]]</f>
        <v>0</v>
      </c>
      <c r="Z103" s="9">
        <f>テーブル1[[#This Row],[基礎Aqua]]/SUM(テーブル1[[#This Row],[基礎Shine]:[基礎Dark]])*50*テーブル1[[#This Row],[効率]]</f>
        <v>3.6583069273959596</v>
      </c>
      <c r="AA103" s="9">
        <f>テーブル1[[#This Row],[基礎Dark]]/SUM(テーブル1[[#This Row],[基礎Shine]:[基礎Dark]])*50*テーブル1[[#This Row],[効率]]</f>
        <v>16.462381173281816</v>
      </c>
      <c r="AB103" s="16">
        <v>7</v>
      </c>
      <c r="AC103" s="16"/>
      <c r="AD103" s="16">
        <v>1</v>
      </c>
      <c r="AE103" s="16"/>
      <c r="AF103" s="16"/>
      <c r="AG103" s="16">
        <v>1</v>
      </c>
      <c r="AH103" s="16"/>
      <c r="AI103" s="16">
        <v>1</v>
      </c>
      <c r="AJ103" s="16">
        <v>1</v>
      </c>
      <c r="AK103" s="16"/>
      <c r="AL103" s="16">
        <v>5</v>
      </c>
      <c r="AM103" s="16">
        <v>1</v>
      </c>
      <c r="AN103" s="16">
        <v>4</v>
      </c>
      <c r="AO103" s="16">
        <v>1</v>
      </c>
      <c r="AP103" s="16">
        <v>1</v>
      </c>
      <c r="AQ103" s="16">
        <v>2</v>
      </c>
      <c r="AR103" s="16">
        <v>2</v>
      </c>
      <c r="AS103" s="3">
        <v>5</v>
      </c>
      <c r="AT103" s="3"/>
      <c r="AU103" s="3"/>
      <c r="AV103" s="3"/>
      <c r="AW103" s="3">
        <v>1</v>
      </c>
      <c r="AX103" s="3">
        <v>1</v>
      </c>
      <c r="AY103" s="11">
        <f>SUM(テーブル1[[#This Row],[攻撃]:[感覚]])</f>
        <v>34</v>
      </c>
      <c r="AZ103" s="11" t="str">
        <f>LOWER(LEFT(テーブル1[[#This Row],[Type]],1))&amp;MID(SUBSTITUTE(PROPER(テーブル1[[#This Row],[Type]]),"_",""),2,LEN(テーブル1[[#This Row],[Type]]))</f>
        <v>rottenFlesh</v>
      </c>
      <c r="BA103" s="11" t="str" cm="1">
        <f t="array" ref="BA10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ROTTEN_FLESH(101, { MIRAGE }, 2, 41, 1.00, m(0.0, 19.0, 0.0, 0.0, 2.0, 9.0), e(7.0, 0.0, 1.0, 0.0, 0.0, 1.0, 0.0, 1.0, 1.0, 0.0, 5.0, 1.0, 4.0, 1.0, 1.0, 2.0, 2.0, 5.0, 0.0, 0.0, 0.0, 1.0, 1.0), c(0x846129, 0xBD5B2D, 0xBD5B2D, 0xBD422D), "Rottene Fleshia", "腐肉精ロッテーネフレーシャ"),</v>
      </c>
      <c r="BB103" s="11">
        <f>テーブル1[[#This Row],[Gaia]]*(テーブル1[[#This Row],[Aqua]]+テーブル1[[#This Row],[収穫]])*テーブル1[[#This Row],[効率]]/テーブル1[[#This Row],[コスト]]</f>
        <v>0</v>
      </c>
    </row>
    <row r="104" spans="1:54" x14ac:dyDescent="0.15">
      <c r="A104" s="4">
        <v>102</v>
      </c>
      <c r="B104" s="4"/>
      <c r="C104" s="4" t="s">
        <v>989</v>
      </c>
      <c r="D104" s="6" t="s">
        <v>712</v>
      </c>
      <c r="E104" s="19" t="s">
        <v>578</v>
      </c>
      <c r="F104" s="6" t="s">
        <v>587</v>
      </c>
      <c r="G104" s="6" t="s">
        <v>713</v>
      </c>
      <c r="H104" s="6" t="s">
        <v>755</v>
      </c>
      <c r="I104" s="10" t="s">
        <v>603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17">
        <v>10</v>
      </c>
      <c r="Q104" s="7"/>
      <c r="R104" s="14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9">
        <f>テーブル1[[#This Row],[基礎Shine]]/SUM(テーブル1[[#This Row],[基礎Shine]:[基礎Dark]])*50*テーブル1[[#This Row],[効率]]</f>
        <v>0</v>
      </c>
      <c r="W104" s="9">
        <f>テーブル1[[#This Row],[基礎Fire]]/SUM(テーブル1[[#This Row],[基礎Shine]:[基礎Dark]])*50*テーブル1[[#This Row],[効率]]</f>
        <v>29.12829945539465</v>
      </c>
      <c r="X104" s="9">
        <f>テーブル1[[#This Row],[基礎Wind]]/SUM(テーブル1[[#This Row],[基礎Shine]:[基礎Dark]])*50*テーブル1[[#This Row],[効率]]</f>
        <v>0</v>
      </c>
      <c r="Y104" s="9">
        <f>テーブル1[[#This Row],[基礎Gaia]]/SUM(テーブル1[[#This Row],[基礎Shine]:[基礎Dark]])*50*テーブル1[[#This Row],[効率]]</f>
        <v>9.7094331517982155</v>
      </c>
      <c r="Z104" s="9">
        <f>テーブル1[[#This Row],[基礎Aqua]]/SUM(テーブル1[[#This Row],[基礎Shine]:[基礎Dark]])*50*テーブル1[[#This Row],[効率]]</f>
        <v>32.364777172660716</v>
      </c>
      <c r="AA104" s="9">
        <f>テーブル1[[#This Row],[基礎Dark]]/SUM(テーブル1[[#This Row],[基礎Shine]:[基礎Dark]])*50*テーブル1[[#This Row],[効率]]</f>
        <v>0</v>
      </c>
      <c r="AB104" s="3">
        <v>4</v>
      </c>
      <c r="AC104" s="3"/>
      <c r="AD104" s="3">
        <v>6</v>
      </c>
      <c r="AE104" s="3"/>
      <c r="AF104" s="3"/>
      <c r="AG104" s="3">
        <v>2</v>
      </c>
      <c r="AH104" s="3"/>
      <c r="AI104" s="3"/>
      <c r="AJ104" s="3"/>
      <c r="AK104" s="3"/>
      <c r="AL104" s="3"/>
      <c r="AM104" s="3"/>
      <c r="AN104" s="3">
        <v>6</v>
      </c>
      <c r="AO104" s="3"/>
      <c r="AP104" s="3">
        <v>1</v>
      </c>
      <c r="AQ104" s="3">
        <v>1</v>
      </c>
      <c r="AR104" s="3">
        <v>4</v>
      </c>
      <c r="AS104" s="3"/>
      <c r="AT104" s="3"/>
      <c r="AU104" s="3"/>
      <c r="AV104" s="3"/>
      <c r="AW104" s="3"/>
      <c r="AX104" s="3">
        <v>1</v>
      </c>
      <c r="AY104" s="11">
        <f>SUM(テーブル1[[#This Row],[攻撃]:[感覚]])</f>
        <v>25</v>
      </c>
      <c r="AZ104" s="11" t="str">
        <f>LOWER(LEFT(テーブル1[[#This Row],[Type]],1))&amp;MID(SUBSTITUTE(PROPER(テーブル1[[#This Row],[Type]]),"_",""),2,LEN(テーブル1[[#This Row],[Type]]))</f>
        <v>poisonousPotato</v>
      </c>
      <c r="BA104" s="11" t="str" cm="1">
        <f t="array" ref="BA10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POISONOUS_POTATO(102, { POTATO }, 4, 40, 1.00, m(0.0, 9.0, 0.0, 3.0, 10.0, 0.0), e(4.0, 0.0, 6.0, 0.0, 0.0, 2.0, 0.0, 0.0, 0.0, 0.0, 0.0, 0.0, 6.0, 0.0, 1.0, 1.0, 4.0, 0.0, 0.0, 0.0, 0.0, 0.0, 1.0), c(0xFFE861, 0xC1D245, 0xB7C035, 0x01A900), "Poisonouse Potatia", "悪芋精ポイソノウセポターチャ"),</v>
      </c>
      <c r="BB104" s="11">
        <f>テーブル1[[#This Row],[Gaia]]*(テーブル1[[#This Row],[Aqua]]+テーブル1[[#This Row],[収穫]])*テーブル1[[#This Row],[効率]]/テーブル1[[#This Row],[コスト]]</f>
        <v>13.261475967358445</v>
      </c>
    </row>
    <row r="105" spans="1:54" x14ac:dyDescent="0.15">
      <c r="A105" s="4">
        <v>103</v>
      </c>
      <c r="B105" s="4"/>
      <c r="C105" s="4" t="s">
        <v>989</v>
      </c>
      <c r="D105" s="6" t="s">
        <v>583</v>
      </c>
      <c r="E105" s="19" t="s">
        <v>570</v>
      </c>
      <c r="F105" s="6" t="s">
        <v>588</v>
      </c>
      <c r="G105" s="6" t="s">
        <v>585</v>
      </c>
      <c r="H105" s="6" t="s">
        <v>752</v>
      </c>
      <c r="I105" s="10" t="s">
        <v>604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17">
        <v>14</v>
      </c>
      <c r="Q105" s="7">
        <v>1</v>
      </c>
      <c r="R105" s="14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0.96021446293864166</v>
      </c>
      <c r="U105" s="5">
        <f>テーブル1[[#This Row],[特殊倍率]]*テーブル1[[#This Row],[分散度倍率]]*テーブル1[[#This Row],[レア度倍率]]</f>
        <v>1.3579483162746249</v>
      </c>
      <c r="V105" s="9">
        <f>テーブル1[[#This Row],[基礎Shine]]/SUM(テーブル1[[#This Row],[基礎Shine]:[基礎Dark]])*50*テーブル1[[#This Row],[効率]]</f>
        <v>0.3751238442747582</v>
      </c>
      <c r="W105" s="9">
        <f>テーブル1[[#This Row],[基礎Fire]]/SUM(テーブル1[[#This Row],[基礎Shine]:[基礎Dark]])*50*テーブル1[[#This Row],[効率]]</f>
        <v>0</v>
      </c>
      <c r="X105" s="9">
        <f>テーブル1[[#This Row],[基礎Wind]]/SUM(テーブル1[[#This Row],[基礎Shine]:[基礎Dark]])*50*テーブル1[[#This Row],[効率]]</f>
        <v>3.7512384427475824</v>
      </c>
      <c r="Y105" s="9">
        <f>テーブル1[[#This Row],[基礎Gaia]]/SUM(テーブル1[[#This Row],[基礎Shine]:[基礎Dark]])*50*テーブル1[[#This Row],[効率]]</f>
        <v>7.5024768854951649</v>
      </c>
      <c r="Z105" s="9">
        <f>テーブル1[[#This Row],[基礎Aqua]]/SUM(テーブル1[[#This Row],[基礎Shine]:[基礎Dark]])*50*テーブル1[[#This Row],[効率]]</f>
        <v>52.517338198466149</v>
      </c>
      <c r="AA105" s="9">
        <f>テーブル1[[#This Row],[基礎Dark]]/SUM(テーブル1[[#This Row],[基礎Shine]:[基礎Dark]])*50*テーブル1[[#This Row],[効率]]</f>
        <v>3.7512384427475824</v>
      </c>
      <c r="AB105" s="3"/>
      <c r="AC105" s="3"/>
      <c r="AD105" s="3">
        <v>8</v>
      </c>
      <c r="AE105" s="3"/>
      <c r="AF105" s="3"/>
      <c r="AG105" s="3">
        <v>7</v>
      </c>
      <c r="AH105" s="3">
        <v>2</v>
      </c>
      <c r="AI105" s="3"/>
      <c r="AJ105" s="3"/>
      <c r="AK105" s="3"/>
      <c r="AL105" s="3"/>
      <c r="AM105" s="3">
        <v>1</v>
      </c>
      <c r="AN105" s="3">
        <v>1</v>
      </c>
      <c r="AO105" s="3"/>
      <c r="AP105" s="3">
        <v>6</v>
      </c>
      <c r="AQ105" s="3"/>
      <c r="AR105" s="3">
        <v>4</v>
      </c>
      <c r="AS105" s="3"/>
      <c r="AT105" s="3"/>
      <c r="AU105" s="3"/>
      <c r="AV105" s="3"/>
      <c r="AW105" s="3"/>
      <c r="AX105" s="3">
        <v>2</v>
      </c>
      <c r="AY105" s="11">
        <f>SUM(テーブル1[[#This Row],[攻撃]:[感覚]])</f>
        <v>31</v>
      </c>
      <c r="AZ105" s="11" t="str">
        <f>LOWER(LEFT(テーブル1[[#This Row],[Type]],1))&amp;MID(SUBSTITUTE(PROPER(テーブル1[[#This Row],[Type]]),"_",""),2,LEN(テーブル1[[#This Row],[Type]]))</f>
        <v>melon</v>
      </c>
      <c r="BA105" s="11" t="str" cm="1">
        <f t="array" ref="BA10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MELON(103, { MIRAGE }, 3, 56, 1.00, m(0.1, 0.0, 1.0, 2.0, 14.0, 1.0), e(0.0, 0.0, 8.0, 0.0, 0.0, 7.0, 2.0, 0.0, 0.0, 0.0, 0.0, 1.0, 1.0, 0.0, 6.0, 0.0, 4.0, 0.0, 0.0, 0.0, 0.0, 0.0, 2.0), c(0xFF5440, 0xA6EE63, 0x195612, 0x01A900), "Melonia", "西瓜精メローニャ"),</v>
      </c>
      <c r="BB105" s="11">
        <f>テーブル1[[#This Row],[Gaia]]*(テーブル1[[#This Row],[Aqua]]+テーブル1[[#This Row],[収穫]])*テーブル1[[#This Row],[効率]]/テーブル1[[#This Row],[コスト]]</f>
        <v>11.009806791918844</v>
      </c>
    </row>
    <row r="106" spans="1:54" x14ac:dyDescent="0.15">
      <c r="A106" s="4">
        <v>104</v>
      </c>
      <c r="B106" s="4"/>
      <c r="C106" s="4" t="s">
        <v>994</v>
      </c>
      <c r="D106" s="6" t="s">
        <v>714</v>
      </c>
      <c r="E106" s="19" t="s">
        <v>574</v>
      </c>
      <c r="F106" s="6" t="s">
        <v>589</v>
      </c>
      <c r="G106" s="6" t="s">
        <v>715</v>
      </c>
      <c r="H106" s="6" t="s">
        <v>755</v>
      </c>
      <c r="I106" s="18" t="s">
        <v>1019</v>
      </c>
      <c r="J106" s="3">
        <v>3</v>
      </c>
      <c r="K106" s="8">
        <v>38</v>
      </c>
      <c r="L106" s="7"/>
      <c r="M106" s="7"/>
      <c r="N106" s="7"/>
      <c r="O106" s="17">
        <v>12</v>
      </c>
      <c r="P106" s="7">
        <v>5</v>
      </c>
      <c r="Q106" s="7"/>
      <c r="R106" s="14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0.94387431268169353</v>
      </c>
      <c r="U106" s="5">
        <f>テーブル1[[#This Row],[特殊倍率]]*テーブル1[[#This Row],[分散度倍率]]*テーブル1[[#This Row],[レア度倍率]]</f>
        <v>1.3348398541700346</v>
      </c>
      <c r="V106" s="9">
        <f>テーブル1[[#This Row],[基礎Shine]]/SUM(テーブル1[[#This Row],[基礎Shine]:[基礎Dark]])*50*テーブル1[[#This Row],[効率]]</f>
        <v>0</v>
      </c>
      <c r="W106" s="9">
        <f>テーブル1[[#This Row],[基礎Fire]]/SUM(テーブル1[[#This Row],[基礎Shine]:[基礎Dark]])*50*テーブル1[[#This Row],[効率]]</f>
        <v>0</v>
      </c>
      <c r="X106" s="9">
        <f>テーブル1[[#This Row],[基礎Wind]]/SUM(テーブル1[[#This Row],[基礎Shine]:[基礎Dark]])*50*テーブル1[[#This Row],[効率]]</f>
        <v>0</v>
      </c>
      <c r="Y106" s="9">
        <f>テーブル1[[#This Row],[基礎Gaia]]/SUM(テーブル1[[#This Row],[基礎Shine]:[基礎Dark]])*50*テーブル1[[#This Row],[効率]]</f>
        <v>47.111994853060047</v>
      </c>
      <c r="Z106" s="9">
        <f>テーブル1[[#This Row],[基礎Aqua]]/SUM(テーブル1[[#This Row],[基礎Shine]:[基礎Dark]])*50*テーブル1[[#This Row],[効率]]</f>
        <v>19.629997855441687</v>
      </c>
      <c r="AA106" s="9">
        <f>テーブル1[[#This Row],[基礎Dark]]/SUM(テーブル1[[#This Row],[基礎Shine]:[基礎Dark]])*50*テーブル1[[#This Row],[効率]]</f>
        <v>0</v>
      </c>
      <c r="AB106" s="3"/>
      <c r="AC106" s="15">
        <v>4</v>
      </c>
      <c r="AD106" s="3">
        <v>8</v>
      </c>
      <c r="AE106" s="3"/>
      <c r="AF106" s="15">
        <v>4</v>
      </c>
      <c r="AG106" s="15">
        <v>1</v>
      </c>
      <c r="AH106" s="3"/>
      <c r="AI106" s="3"/>
      <c r="AJ106" s="3"/>
      <c r="AK106" s="3"/>
      <c r="AL106" s="3"/>
      <c r="AM106" s="3"/>
      <c r="AN106" s="3">
        <v>1</v>
      </c>
      <c r="AO106" s="3"/>
      <c r="AP106" s="3">
        <v>3</v>
      </c>
      <c r="AQ106" s="3"/>
      <c r="AR106" s="3">
        <v>11</v>
      </c>
      <c r="AS106" s="3"/>
      <c r="AT106" s="3"/>
      <c r="AU106" s="3">
        <v>1</v>
      </c>
      <c r="AV106" s="3"/>
      <c r="AW106" s="3"/>
      <c r="AX106" s="3">
        <v>1</v>
      </c>
      <c r="AY106" s="11">
        <f>SUM(テーブル1[[#This Row],[攻撃]:[感覚]])</f>
        <v>34</v>
      </c>
      <c r="AZ106" s="11" t="str">
        <f>LOWER(LEFT(テーブル1[[#This Row],[Type]],1))&amp;MID(SUBSTITUTE(PROPER(テーブル1[[#This Row],[Type]]),"_",""),2,LEN(テーブル1[[#This Row],[Type]]))</f>
        <v>bakedPotato</v>
      </c>
      <c r="BA106" s="11" t="str" cm="1">
        <f t="array" ref="BA10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BAKED_POTATO(104, { POTATO }, 3, 38, 1.00, m(0.0, 0.0, 0.0, 12.0, 5.0, 0.0), e(0.0, 4.0, 8.0, 0.0, 4.0, 1.0, 0.0, 0.0, 0.0, 0.0, 0.0, 0.0, 1.0, 0.0, 3.0, 0.0, 11.0, 0.0, 0.0, 1.0, 0.0, 0.0, 1.0), c(0xEEA72E, 0xF2B362, 0xF1AE5B, 0x01A900), "Bakede Potatia", "焼芋精バケーデポターチャ"),</v>
      </c>
      <c r="BB106" s="11">
        <f>テーブル1[[#This Row],[Gaia]]*(テーブル1[[#This Row],[Aqua]]+テーブル1[[#This Row],[収穫]])*テーブル1[[#This Row],[効率]]/テーブル1[[#This Row],[コスト]]</f>
        <v>45.725442114489162</v>
      </c>
    </row>
    <row r="107" spans="1:54" x14ac:dyDescent="0.15">
      <c r="A107" s="4">
        <v>105</v>
      </c>
      <c r="B107" s="4"/>
      <c r="C107" s="4" t="s">
        <v>994</v>
      </c>
      <c r="D107" s="6" t="s">
        <v>716</v>
      </c>
      <c r="E107" s="19" t="s">
        <v>599</v>
      </c>
      <c r="F107" s="6" t="s">
        <v>590</v>
      </c>
      <c r="G107" s="6" t="s">
        <v>718</v>
      </c>
      <c r="H107" s="6" t="s">
        <v>944</v>
      </c>
      <c r="I107" s="18" t="s">
        <v>1015</v>
      </c>
      <c r="J107" s="3">
        <v>2</v>
      </c>
      <c r="K107" s="8">
        <v>39</v>
      </c>
      <c r="L107" s="7"/>
      <c r="M107" s="7"/>
      <c r="N107" s="7">
        <v>1</v>
      </c>
      <c r="O107" s="17">
        <v>10</v>
      </c>
      <c r="P107" s="7">
        <v>2</v>
      </c>
      <c r="Q107" s="7">
        <v>7</v>
      </c>
      <c r="R107" s="14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07" s="5">
        <f>テーブル1[[#This Row],[特殊倍率]]*テーブル1[[#This Row],[分散度倍率]]*テーブル1[[#This Row],[レア度倍率]]</f>
        <v>1.0352649238413774</v>
      </c>
      <c r="V107" s="9">
        <f>テーブル1[[#This Row],[基礎Shine]]/SUM(テーブル1[[#This Row],[基礎Shine]:[基礎Dark]])*50*テーブル1[[#This Row],[効率]]</f>
        <v>0</v>
      </c>
      <c r="W107" s="9">
        <f>テーブル1[[#This Row],[基礎Fire]]/SUM(テーブル1[[#This Row],[基礎Shine]:[基礎Dark]])*50*テーブル1[[#This Row],[効率]]</f>
        <v>0</v>
      </c>
      <c r="X107" s="9">
        <f>テーブル1[[#This Row],[基礎Wind]]/SUM(テーブル1[[#This Row],[基礎Shine]:[基礎Dark]])*50*テーブル1[[#This Row],[効率]]</f>
        <v>2.5881623096034434</v>
      </c>
      <c r="Y107" s="9">
        <f>テーブル1[[#This Row],[基礎Gaia]]/SUM(テーブル1[[#This Row],[基礎Shine]:[基礎Dark]])*50*テーブル1[[#This Row],[効率]]</f>
        <v>25.881623096034435</v>
      </c>
      <c r="Z107" s="9">
        <f>テーブル1[[#This Row],[基礎Aqua]]/SUM(テーブル1[[#This Row],[基礎Shine]:[基礎Dark]])*50*テーブル1[[#This Row],[効率]]</f>
        <v>5.1763246192068868</v>
      </c>
      <c r="AA107" s="9">
        <f>テーブル1[[#This Row],[基礎Dark]]/SUM(テーブル1[[#This Row],[基礎Shine]:[基礎Dark]])*50*テーブル1[[#This Row],[効率]]</f>
        <v>18.117136167224103</v>
      </c>
      <c r="AB107" s="3">
        <v>4</v>
      </c>
      <c r="AC107" s="15">
        <v>3</v>
      </c>
      <c r="AD107" s="3"/>
      <c r="AE107" s="3"/>
      <c r="AF107" s="15">
        <v>4</v>
      </c>
      <c r="AG107" s="15">
        <v>1</v>
      </c>
      <c r="AH107" s="3"/>
      <c r="AI107" s="3">
        <v>5</v>
      </c>
      <c r="AJ107" s="3"/>
      <c r="AK107" s="3"/>
      <c r="AL107" s="3">
        <v>4</v>
      </c>
      <c r="AM107" s="3"/>
      <c r="AN107" s="3">
        <v>1</v>
      </c>
      <c r="AO107" s="3"/>
      <c r="AP107" s="3">
        <v>4</v>
      </c>
      <c r="AQ107" s="3">
        <v>2</v>
      </c>
      <c r="AR107" s="3">
        <v>2</v>
      </c>
      <c r="AS107" s="3">
        <v>1</v>
      </c>
      <c r="AT107" s="3"/>
      <c r="AU107" s="3"/>
      <c r="AV107" s="3"/>
      <c r="AW107" s="3">
        <v>5</v>
      </c>
      <c r="AX107" s="3">
        <v>4</v>
      </c>
      <c r="AY107" s="11">
        <f>SUM(テーブル1[[#This Row],[攻撃]:[感覚]])</f>
        <v>40</v>
      </c>
      <c r="AZ107" s="11" t="str">
        <f>LOWER(LEFT(テーブル1[[#This Row],[Type]],1))&amp;MID(SUBSTITUTE(PROPER(テーブル1[[#This Row],[Type]]),"_",""),2,LEN(テーブル1[[#This Row],[Type]]))</f>
        <v>cookedChicken</v>
      </c>
      <c r="BA107" s="11" t="str" cm="1">
        <f t="array" ref="BA10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COOKED_CHICKEN(105, { RAW_CHICKEN }, 2, 39, 1.00, m(0.0, 0.0, 1.0, 10.0, 2.0, 7.0), e(4.0, 3.0, 0.0, 0.0, 4.0, 1.0, 0.0, 5.0, 0.0, 0.0, 4.0, 0.0, 1.0, 0.0, 4.0, 2.0, 2.0, 1.0, 0.0, 0.0, 0.0, 5.0, 4.0), c(0xE68641, 0xEDEDED, 0xEDEDED, 0xD93117), "Cookede Chickenia", "焼鶏精ツォーケーデキッケーニャ"),</v>
      </c>
      <c r="BB107" s="11">
        <f>テーブル1[[#This Row],[Gaia]]*(テーブル1[[#This Row],[Aqua]]+テーブル1[[#This Row],[収穫]])*テーブル1[[#This Row],[効率]]/テーブル1[[#This Row],[コスト]]</f>
        <v>3.5563124104738608</v>
      </c>
    </row>
    <row r="108" spans="1:54" x14ac:dyDescent="0.15">
      <c r="A108" s="4">
        <v>106</v>
      </c>
      <c r="B108" s="4"/>
      <c r="C108" s="4" t="s">
        <v>994</v>
      </c>
      <c r="D108" s="6" t="s">
        <v>717</v>
      </c>
      <c r="E108" s="19" t="s">
        <v>573</v>
      </c>
      <c r="F108" s="6" t="s">
        <v>591</v>
      </c>
      <c r="G108" s="6" t="s">
        <v>719</v>
      </c>
      <c r="H108" s="6" t="s">
        <v>307</v>
      </c>
      <c r="I108" s="18" t="s">
        <v>1013</v>
      </c>
      <c r="J108" s="3">
        <v>3</v>
      </c>
      <c r="K108" s="8">
        <v>31</v>
      </c>
      <c r="L108" s="7"/>
      <c r="M108" s="7"/>
      <c r="N108" s="7"/>
      <c r="O108" s="17">
        <v>14</v>
      </c>
      <c r="P108" s="7">
        <v>1</v>
      </c>
      <c r="Q108" s="7">
        <v>2</v>
      </c>
      <c r="R108" s="14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0.97073058774918641</v>
      </c>
      <c r="U108" s="5">
        <f>テーブル1[[#This Row],[特殊倍率]]*テーブル1[[#This Row],[分散度倍率]]*テーブル1[[#This Row],[レア度倍率]]</f>
        <v>1.3728203626053053</v>
      </c>
      <c r="V108" s="9">
        <f>テーブル1[[#This Row],[基礎Shine]]/SUM(テーブル1[[#This Row],[基礎Shine]:[基礎Dark]])*50*テーブル1[[#This Row],[効率]]</f>
        <v>0</v>
      </c>
      <c r="W108" s="9">
        <f>テーブル1[[#This Row],[基礎Fire]]/SUM(テーブル1[[#This Row],[基礎Shine]:[基礎Dark]])*50*テーブル1[[#This Row],[効率]]</f>
        <v>0</v>
      </c>
      <c r="X108" s="9">
        <f>テーブル1[[#This Row],[基礎Wind]]/SUM(テーブル1[[#This Row],[基礎Shine]:[基礎Dark]])*50*テーブル1[[#This Row],[効率]]</f>
        <v>0</v>
      </c>
      <c r="Y108" s="9">
        <f>テーブル1[[#This Row],[基礎Gaia]]/SUM(テーブル1[[#This Row],[基礎Shine]:[基礎Dark]])*50*テーブル1[[#This Row],[効率]]</f>
        <v>56.527897283747855</v>
      </c>
      <c r="Z108" s="9">
        <f>テーブル1[[#This Row],[基礎Aqua]]/SUM(テーブル1[[#This Row],[基礎Shine]:[基礎Dark]])*50*テーブル1[[#This Row],[効率]]</f>
        <v>4.0377069488391326</v>
      </c>
      <c r="AA108" s="9">
        <f>テーブル1[[#This Row],[基礎Dark]]/SUM(テーブル1[[#This Row],[基礎Shine]:[基礎Dark]])*50*テーブル1[[#This Row],[効率]]</f>
        <v>8.0754138976782652</v>
      </c>
      <c r="AB108" s="3"/>
      <c r="AC108" s="15">
        <v>4</v>
      </c>
      <c r="AD108" s="3"/>
      <c r="AE108" s="3"/>
      <c r="AF108" s="15">
        <v>4</v>
      </c>
      <c r="AG108" s="15">
        <v>4</v>
      </c>
      <c r="AH108" s="3"/>
      <c r="AI108" s="3"/>
      <c r="AJ108" s="3"/>
      <c r="AK108" s="3"/>
      <c r="AL108" s="3">
        <v>4</v>
      </c>
      <c r="AM108" s="3"/>
      <c r="AN108" s="3">
        <v>1</v>
      </c>
      <c r="AO108" s="3"/>
      <c r="AP108" s="3">
        <v>8</v>
      </c>
      <c r="AQ108" s="3">
        <v>1</v>
      </c>
      <c r="AR108" s="3">
        <v>1</v>
      </c>
      <c r="AS108" s="3">
        <v>1</v>
      </c>
      <c r="AT108" s="3"/>
      <c r="AU108" s="3">
        <v>1</v>
      </c>
      <c r="AV108" s="3"/>
      <c r="AW108" s="3"/>
      <c r="AX108" s="3">
        <v>5</v>
      </c>
      <c r="AY108" s="11">
        <f>SUM(テーブル1[[#This Row],[攻撃]:[感覚]])</f>
        <v>34</v>
      </c>
      <c r="AZ108" s="11" t="str">
        <f>LOWER(LEFT(テーブル1[[#This Row],[Type]],1))&amp;MID(SUBSTITUTE(PROPER(テーブル1[[#This Row],[Type]]),"_",""),2,LEN(テーブル1[[#This Row],[Type]]))</f>
        <v>cookedSalmon</v>
      </c>
      <c r="BA108" s="11" t="str" cm="1">
        <f t="array" ref="BA10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COOKED_SALMON(106, { SALMON }, 3, 31, 1.00, m(0.0, 0.0, 0.0, 14.0, 1.0, 2.0), e(0.0, 4.0, 0.0, 0.0, 4.0, 4.0, 0.0, 0.0, 0.0, 0.0, 4.0, 0.0, 1.0, 0.0, 8.0, 1.0, 1.0, 1.0, 0.0, 1.0, 0.0, 0.0, 5.0), c(0xBA4F23, 0xFF6763, 0x6B8073, 0xBD928B), "Cookede Salmonia", "焼鮭精ツォーケーデサルモーニャ"),</v>
      </c>
      <c r="BB108" s="11">
        <f>テーブル1[[#This Row],[Gaia]]*(テーブル1[[#This Row],[Aqua]]+テーブル1[[#This Row],[収穫]])*テーブル1[[#This Row],[効率]]/テーブル1[[#This Row],[コスト]]</f>
        <v>10.107637189687418</v>
      </c>
    </row>
    <row r="109" spans="1:54" x14ac:dyDescent="0.15">
      <c r="A109" s="4">
        <v>107</v>
      </c>
      <c r="B109" s="4"/>
      <c r="C109" s="4" t="s">
        <v>994</v>
      </c>
      <c r="D109" s="6" t="s">
        <v>584</v>
      </c>
      <c r="E109" s="19" t="s">
        <v>571</v>
      </c>
      <c r="F109" s="6" t="s">
        <v>592</v>
      </c>
      <c r="G109" s="6" t="s">
        <v>586</v>
      </c>
      <c r="H109" s="6" t="s">
        <v>947</v>
      </c>
      <c r="I109" s="10" t="s">
        <v>1018</v>
      </c>
      <c r="J109" s="3">
        <v>2</v>
      </c>
      <c r="K109" s="8">
        <v>54</v>
      </c>
      <c r="L109" s="7"/>
      <c r="M109" s="7"/>
      <c r="N109" s="7"/>
      <c r="O109" s="17">
        <v>12</v>
      </c>
      <c r="P109" s="7">
        <v>3</v>
      </c>
      <c r="Q109" s="7">
        <v>5</v>
      </c>
      <c r="R109" s="14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0.9117224885582168</v>
      </c>
      <c r="U109" s="5">
        <f>テーブル1[[#This Row],[特殊倍率]]*テーブル1[[#This Row],[分散度倍率]]*テーブル1[[#This Row],[レア度倍率]]</f>
        <v>1.0842268703014184</v>
      </c>
      <c r="V109" s="9">
        <f>テーブル1[[#This Row],[基礎Shine]]/SUM(テーブル1[[#This Row],[基礎Shine]:[基礎Dark]])*50*テーブル1[[#This Row],[効率]]</f>
        <v>0</v>
      </c>
      <c r="W109" s="9">
        <f>テーブル1[[#This Row],[基礎Fire]]/SUM(テーブル1[[#This Row],[基礎Shine]:[基礎Dark]])*50*テーブル1[[#This Row],[効率]]</f>
        <v>0</v>
      </c>
      <c r="X109" s="9">
        <f>テーブル1[[#This Row],[基礎Wind]]/SUM(テーブル1[[#This Row],[基礎Shine]:[基礎Dark]])*50*テーブル1[[#This Row],[効率]]</f>
        <v>0</v>
      </c>
      <c r="Y109" s="9">
        <f>テーブル1[[#This Row],[基礎Gaia]]/SUM(テーブル1[[#This Row],[基礎Shine]:[基礎Dark]])*50*テーブル1[[#This Row],[効率]]</f>
        <v>32.526806109042553</v>
      </c>
      <c r="Z109" s="9">
        <f>テーブル1[[#This Row],[基礎Aqua]]/SUM(テーブル1[[#This Row],[基礎Shine]:[基礎Dark]])*50*テーブル1[[#This Row],[効率]]</f>
        <v>8.1317015272606383</v>
      </c>
      <c r="AA109" s="9">
        <f>テーブル1[[#This Row],[基礎Dark]]/SUM(テーブル1[[#This Row],[基礎Shine]:[基礎Dark]])*50*テーブル1[[#This Row],[効率]]</f>
        <v>13.552835878767731</v>
      </c>
      <c r="AB109" s="3">
        <v>5</v>
      </c>
      <c r="AC109" s="15">
        <v>6</v>
      </c>
      <c r="AD109" s="3">
        <v>2</v>
      </c>
      <c r="AE109" s="3"/>
      <c r="AF109" s="15">
        <v>4</v>
      </c>
      <c r="AG109" s="15">
        <v>1</v>
      </c>
      <c r="AH109" s="3"/>
      <c r="AI109" s="3">
        <v>3</v>
      </c>
      <c r="AJ109" s="3">
        <v>1</v>
      </c>
      <c r="AK109" s="3"/>
      <c r="AL109" s="3">
        <v>4</v>
      </c>
      <c r="AM109" s="3">
        <v>1</v>
      </c>
      <c r="AN109" s="3">
        <v>1</v>
      </c>
      <c r="AO109" s="3">
        <v>1</v>
      </c>
      <c r="AP109" s="3">
        <v>7</v>
      </c>
      <c r="AQ109" s="3">
        <v>2</v>
      </c>
      <c r="AR109" s="3">
        <v>3</v>
      </c>
      <c r="AS109" s="3">
        <v>2</v>
      </c>
      <c r="AT109" s="3"/>
      <c r="AU109" s="3"/>
      <c r="AV109" s="3"/>
      <c r="AW109" s="3">
        <v>1</v>
      </c>
      <c r="AX109" s="3">
        <v>4</v>
      </c>
      <c r="AY109" s="11">
        <f>SUM(テーブル1[[#This Row],[攻撃]:[感覚]])</f>
        <v>48</v>
      </c>
      <c r="AZ109" s="11" t="str">
        <f>LOWER(LEFT(テーブル1[[#This Row],[Type]],1))&amp;MID(SUBSTITUTE(PROPER(テーブル1[[#This Row],[Type]]),"_",""),2,LEN(テーブル1[[#This Row],[Type]]))</f>
        <v>steak</v>
      </c>
      <c r="BA109" s="11" t="str" cm="1">
        <f t="array" ref="BA10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STEAK(107, { RAW_BEEF }, 2, 54, 1.00, m(0.0, 0.0, 0.0, 12.0, 3.0, 5.0), e(5.0, 6.0, 2.0, 0.0, 4.0, 1.0, 0.0, 3.0, 1.0, 0.0, 4.0, 1.0, 1.0, 1.0, 7.0, 2.0, 3.0, 2.0, 0.0, 0.0, 0.0, 1.0, 4.0), c(0x854B3C, 0x644B37, 0x4A3828, 0xADADAD), "Steakia", "焼牛精ステアキャ"),</v>
      </c>
      <c r="BB109" s="11">
        <f>テーブル1[[#This Row],[Gaia]]*(テーブル1[[#This Row],[Aqua]]+テーブル1[[#This Row],[収穫]])*テーブル1[[#This Row],[効率]]/テーブル1[[#This Row],[コスト]]</f>
        <v>6.6168336208120468</v>
      </c>
    </row>
    <row r="110" spans="1:54" x14ac:dyDescent="0.15">
      <c r="A110" s="4">
        <v>108</v>
      </c>
      <c r="B110" s="4"/>
      <c r="C110" s="4" t="s">
        <v>994</v>
      </c>
      <c r="D110" s="6" t="s">
        <v>720</v>
      </c>
      <c r="E110" s="19" t="s">
        <v>572</v>
      </c>
      <c r="F110" s="6" t="s">
        <v>594</v>
      </c>
      <c r="G110" s="6" t="s">
        <v>722</v>
      </c>
      <c r="H110" s="6" t="s">
        <v>233</v>
      </c>
      <c r="I110" s="10" t="s">
        <v>601</v>
      </c>
      <c r="J110" s="3">
        <v>3</v>
      </c>
      <c r="K110" s="8">
        <v>72</v>
      </c>
      <c r="L110" s="7">
        <v>1</v>
      </c>
      <c r="M110" s="7"/>
      <c r="N110" s="7">
        <v>18</v>
      </c>
      <c r="O110" s="17">
        <v>14</v>
      </c>
      <c r="P110" s="7">
        <v>2</v>
      </c>
      <c r="Q110" s="7">
        <v>11</v>
      </c>
      <c r="R110" s="14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0.80602075232333747</v>
      </c>
      <c r="U110" s="5">
        <f>テーブル1[[#This Row],[特殊倍率]]*テーブル1[[#This Row],[分散度倍率]]*テーブル1[[#This Row],[レア度倍率]]</f>
        <v>1.1398854794898292</v>
      </c>
      <c r="V110" s="9">
        <f>テーブル1[[#This Row],[基礎Shine]]/SUM(テーブル1[[#This Row],[基礎Shine]:[基礎Dark]])*50*テーブル1[[#This Row],[効率]]</f>
        <v>1.2390059559672055</v>
      </c>
      <c r="W110" s="9">
        <f>テーブル1[[#This Row],[基礎Fire]]/SUM(テーブル1[[#This Row],[基礎Shine]:[基礎Dark]])*50*テーブル1[[#This Row],[効率]]</f>
        <v>0</v>
      </c>
      <c r="X110" s="9">
        <f>テーブル1[[#This Row],[基礎Wind]]/SUM(テーブル1[[#This Row],[基礎Shine]:[基礎Dark]])*50*テーブル1[[#This Row],[効率]]</f>
        <v>22.302107207409701</v>
      </c>
      <c r="Y110" s="9">
        <f>テーブル1[[#This Row],[基礎Gaia]]/SUM(テーブル1[[#This Row],[基礎Shine]:[基礎Dark]])*50*テーブル1[[#This Row],[効率]]</f>
        <v>17.346083383540883</v>
      </c>
      <c r="Z110" s="9">
        <f>テーブル1[[#This Row],[基礎Aqua]]/SUM(テーブル1[[#This Row],[基礎Shine]:[基礎Dark]])*50*テーブル1[[#This Row],[効率]]</f>
        <v>2.4780119119344111</v>
      </c>
      <c r="AA110" s="9">
        <f>テーブル1[[#This Row],[基礎Dark]]/SUM(テーブル1[[#This Row],[基礎Shine]:[基礎Dark]])*50*テーブル1[[#This Row],[効率]]</f>
        <v>13.629065515639263</v>
      </c>
      <c r="AB110" s="3"/>
      <c r="AC110" s="3">
        <v>3</v>
      </c>
      <c r="AD110" s="3">
        <v>10</v>
      </c>
      <c r="AE110" s="3">
        <v>3</v>
      </c>
      <c r="AF110" s="3"/>
      <c r="AG110" s="3">
        <v>2</v>
      </c>
      <c r="AH110" s="3">
        <v>3</v>
      </c>
      <c r="AI110" s="3"/>
      <c r="AJ110" s="3"/>
      <c r="AK110" s="3"/>
      <c r="AL110" s="3"/>
      <c r="AM110" s="3"/>
      <c r="AN110" s="3">
        <v>1</v>
      </c>
      <c r="AO110" s="3"/>
      <c r="AP110" s="3">
        <v>8</v>
      </c>
      <c r="AQ110" s="3">
        <v>2</v>
      </c>
      <c r="AR110" s="3">
        <v>6</v>
      </c>
      <c r="AS110" s="3"/>
      <c r="AT110" s="3"/>
      <c r="AU110" s="3"/>
      <c r="AV110" s="3">
        <v>5</v>
      </c>
      <c r="AW110" s="3"/>
      <c r="AX110" s="3"/>
      <c r="AY110" s="11">
        <f>SUM(テーブル1[[#This Row],[攻撃]:[感覚]])</f>
        <v>43</v>
      </c>
      <c r="AZ110" s="11" t="str">
        <f>LOWER(LEFT(テーブル1[[#This Row],[Type]],1))&amp;MID(SUBSTITUTE(PROPER(テーブル1[[#This Row],[Type]]),"_",""),2,LEN(テーブル1[[#This Row],[Type]]))</f>
        <v>goldenApple</v>
      </c>
      <c r="BA110" s="11" t="str" cm="1">
        <f t="array" ref="BA1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GOLDEN_APPLE(108, { APPLE }, 3, 72, 1.00, m(1.0, 0.0, 18.0, 14.0, 2.0, 11.0), e(0.0, 3.0, 10.0, 3.0, 0.0, 2.0, 3.0, 0.0, 0.0, 0.0, 0.0, 0.0, 1.0, 0.0, 8.0, 2.0, 6.0, 0.0, 0.0, 0.0, 5.0, 0.0, 0.0), c(0xFF755D, 0xDEDE00, 0xDEDE00, 0x01A900), "Goldene Applia", "金林檎精ゴルデーネアップーリャ"),</v>
      </c>
      <c r="BB110" s="11">
        <f>テーブル1[[#This Row],[Gaia]]*(テーブル1[[#This Row],[Aqua]]+テーブル1[[#This Row],[収穫]])*テーブル1[[#This Row],[効率]]/テーブル1[[#This Row],[コスト]]</f>
        <v>3.4266957867656846</v>
      </c>
    </row>
    <row r="111" spans="1:54" x14ac:dyDescent="0.15">
      <c r="A111" s="4">
        <v>109</v>
      </c>
      <c r="B111" s="4"/>
      <c r="C111" s="4" t="s">
        <v>988</v>
      </c>
      <c r="D111" s="6" t="s">
        <v>575</v>
      </c>
      <c r="E111" s="19" t="s">
        <v>598</v>
      </c>
      <c r="F111" s="6" t="s">
        <v>576</v>
      </c>
      <c r="G111" s="6" t="s">
        <v>577</v>
      </c>
      <c r="H111" s="6" t="s">
        <v>752</v>
      </c>
      <c r="I111" s="10" t="s">
        <v>605</v>
      </c>
      <c r="J111" s="3">
        <v>7</v>
      </c>
      <c r="K111" s="8">
        <v>33</v>
      </c>
      <c r="L111" s="17">
        <v>13</v>
      </c>
      <c r="M111" s="7"/>
      <c r="N111" s="7">
        <v>24</v>
      </c>
      <c r="O111" s="7">
        <v>11</v>
      </c>
      <c r="P111" s="7">
        <v>41</v>
      </c>
      <c r="Q111" s="7"/>
      <c r="R111" s="14">
        <v>1</v>
      </c>
      <c r="S111" s="5">
        <f>2^((テーブル1[[#This Row],[レア]]-1)/4)</f>
        <v>2.8284271247461898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0.85018791588181186</v>
      </c>
      <c r="U111" s="5">
        <f>テーブル1[[#This Row],[特殊倍率]]*テーブル1[[#This Row],[分散度倍率]]*テーブル1[[#This Row],[レア度倍率]]</f>
        <v>2.4046945624115486</v>
      </c>
      <c r="V111" s="9">
        <f>テーブル1[[#This Row],[基礎Shine]]/SUM(テーブル1[[#This Row],[基礎Shine]:[基礎Dark]])*50*テーブル1[[#This Row],[効率]]</f>
        <v>17.562376017612433</v>
      </c>
      <c r="W111" s="9">
        <f>テーブル1[[#This Row],[基礎Fire]]/SUM(テーブル1[[#This Row],[基礎Shine]:[基礎Dark]])*50*テーブル1[[#This Row],[効率]]</f>
        <v>0</v>
      </c>
      <c r="X111" s="9">
        <f>テーブル1[[#This Row],[基礎Wind]]/SUM(テーブル1[[#This Row],[基礎Shine]:[基礎Dark]])*50*テーブル1[[#This Row],[効率]]</f>
        <v>32.422848032515262</v>
      </c>
      <c r="Y111" s="9">
        <f>テーブル1[[#This Row],[基礎Gaia]]/SUM(テーブル1[[#This Row],[基礎Shine]:[基礎Dark]])*50*テーブル1[[#This Row],[効率]]</f>
        <v>14.860472014902827</v>
      </c>
      <c r="Z111" s="9">
        <f>テーブル1[[#This Row],[基礎Aqua]]/SUM(テーブル1[[#This Row],[基礎Shine]:[基礎Dark]])*50*テーブル1[[#This Row],[効率]]</f>
        <v>55.389032055546906</v>
      </c>
      <c r="AA111" s="9">
        <f>テーブル1[[#This Row],[基礎Dark]]/SUM(テーブル1[[#This Row],[基礎Shine]:[基礎Dark]])*50*テーブル1[[#This Row],[効率]]</f>
        <v>0</v>
      </c>
      <c r="AB111" s="3">
        <v>6</v>
      </c>
      <c r="AC111" s="3">
        <v>3</v>
      </c>
      <c r="AD111" s="3">
        <v>2</v>
      </c>
      <c r="AE111" s="3">
        <v>6</v>
      </c>
      <c r="AF111" s="3"/>
      <c r="AG111" s="3">
        <v>1</v>
      </c>
      <c r="AH111" s="3"/>
      <c r="AI111" s="3">
        <v>10</v>
      </c>
      <c r="AJ111" s="3">
        <v>3</v>
      </c>
      <c r="AK111" s="3">
        <v>8</v>
      </c>
      <c r="AL111" s="3">
        <v>11</v>
      </c>
      <c r="AM111" s="3">
        <v>7</v>
      </c>
      <c r="AN111" s="3">
        <v>2</v>
      </c>
      <c r="AO111" s="3"/>
      <c r="AP111" s="3">
        <v>16</v>
      </c>
      <c r="AQ111" s="3">
        <v>11</v>
      </c>
      <c r="AR111" s="3">
        <v>2</v>
      </c>
      <c r="AS111" s="3">
        <v>10</v>
      </c>
      <c r="AT111" s="3"/>
      <c r="AU111" s="3"/>
      <c r="AV111" s="3"/>
      <c r="AW111" s="3">
        <v>12</v>
      </c>
      <c r="AX111" s="3">
        <v>14</v>
      </c>
      <c r="AY111" s="11">
        <f>SUM(テーブル1[[#This Row],[攻撃]:[感覚]])</f>
        <v>124</v>
      </c>
      <c r="AZ111" s="11" t="str">
        <f>LOWER(LEFT(テーブル1[[#This Row],[Type]],1))&amp;MID(SUBSTITUTE(PROPER(テーブル1[[#This Row],[Type]]),"_",""),2,LEN(テーブル1[[#This Row],[Type]]))</f>
        <v>cupid</v>
      </c>
      <c r="BA111" s="11" t="str" cm="1">
        <f t="array" ref="BA1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CUPID(109, { MIRAGE }, 7, 33, 1.00, m(13.0, 0.0, 24.0, 11.0, 41.0, 0.0), e(6.0, 3.0, 2.0, 6.0, 0.0, 1.0, 0.0, 10.0, 3.0, 8.0, 11.0, 7.0, 2.0, 0.0, 16.0, 11.0, 2.0, 10.0, 0.0, 0.0, 0.0, 12.0, 14.0), c(0xCDBBAD, 0xE4F4FF, 0xDDEEFF, 0x893F1E), "Cupidia", "恋射手精ツピージャ"),</v>
      </c>
      <c r="BB111" s="11">
        <f>テーブル1[[#This Row],[Gaia]]*(テーブル1[[#This Row],[Aqua]]+テーブル1[[#This Row],[収穫]])*テーブル1[[#This Row],[効率]]/テーブル1[[#This Row],[コスト]]</f>
        <v>62.145185040653843</v>
      </c>
    </row>
    <row r="112" spans="1:54" x14ac:dyDescent="0.15">
      <c r="A112" s="4">
        <v>110</v>
      </c>
      <c r="B112" s="4"/>
      <c r="C112" s="4" t="s">
        <v>985</v>
      </c>
      <c r="D112" s="6" t="s">
        <v>721</v>
      </c>
      <c r="E112" s="19" t="s">
        <v>618</v>
      </c>
      <c r="F112" s="6" t="s">
        <v>635</v>
      </c>
      <c r="G112" s="6" t="s">
        <v>723</v>
      </c>
      <c r="H112" s="6" t="s">
        <v>45</v>
      </c>
      <c r="I112" s="10" t="s">
        <v>637</v>
      </c>
      <c r="J112" s="3">
        <v>3</v>
      </c>
      <c r="K112" s="8">
        <v>34</v>
      </c>
      <c r="L112" s="7">
        <v>0.1</v>
      </c>
      <c r="M112" s="17">
        <v>11</v>
      </c>
      <c r="N112" s="7"/>
      <c r="O112" s="7"/>
      <c r="P112" s="7">
        <v>1</v>
      </c>
      <c r="Q112" s="7">
        <v>4</v>
      </c>
      <c r="R112" s="14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0.93774835178224503</v>
      </c>
      <c r="U112" s="5">
        <f>テーブル1[[#This Row],[特殊倍率]]*テーブル1[[#This Row],[分散度倍率]]*テーブル1[[#This Row],[レア度倍率]]</f>
        <v>1.3261764371834672</v>
      </c>
      <c r="V112" s="9">
        <f>テーブル1[[#This Row],[基礎Shine]]/SUM(テーブル1[[#This Row],[基礎Shine]:[基礎Dark]])*50*テーブル1[[#This Row],[効率]]</f>
        <v>0.41185603639238111</v>
      </c>
      <c r="W112" s="9">
        <f>テーブル1[[#This Row],[基礎Fire]]/SUM(テーブル1[[#This Row],[基礎Shine]:[基礎Dark]])*50*テーブル1[[#This Row],[効率]]</f>
        <v>45.304164003161922</v>
      </c>
      <c r="X112" s="9">
        <f>テーブル1[[#This Row],[基礎Wind]]/SUM(テーブル1[[#This Row],[基礎Shine]:[基礎Dark]])*50*テーブル1[[#This Row],[効率]]</f>
        <v>0</v>
      </c>
      <c r="Y112" s="9">
        <f>テーブル1[[#This Row],[基礎Gaia]]/SUM(テーブル1[[#This Row],[基礎Shine]:[基礎Dark]])*50*テーブル1[[#This Row],[効率]]</f>
        <v>0</v>
      </c>
      <c r="Z112" s="9">
        <f>テーブル1[[#This Row],[基礎Aqua]]/SUM(テーブル1[[#This Row],[基礎Shine]:[基礎Dark]])*50*テーブル1[[#This Row],[効率]]</f>
        <v>4.1185603639238106</v>
      </c>
      <c r="AA112" s="9">
        <f>テーブル1[[#This Row],[基礎Dark]]/SUM(テーブル1[[#This Row],[基礎Shine]:[基礎Dark]])*50*テーブル1[[#This Row],[効率]]</f>
        <v>16.474241455695243</v>
      </c>
      <c r="AB112" s="3">
        <v>6</v>
      </c>
      <c r="AC112" s="3"/>
      <c r="AD112" s="3"/>
      <c r="AE112" s="3">
        <v>4</v>
      </c>
      <c r="AF112" s="3"/>
      <c r="AG112" s="3">
        <v>2</v>
      </c>
      <c r="AH112" s="3">
        <v>3</v>
      </c>
      <c r="AI112" s="3">
        <v>1</v>
      </c>
      <c r="AJ112" s="3"/>
      <c r="AK112" s="3"/>
      <c r="AL112" s="3">
        <v>3</v>
      </c>
      <c r="AM112" s="3"/>
      <c r="AN112" s="3">
        <v>4</v>
      </c>
      <c r="AO112" s="3">
        <v>1</v>
      </c>
      <c r="AP112" s="3">
        <v>4</v>
      </c>
      <c r="AQ112" s="3">
        <v>1</v>
      </c>
      <c r="AR112" s="3">
        <v>2</v>
      </c>
      <c r="AS112" s="3">
        <v>2</v>
      </c>
      <c r="AT112" s="3"/>
      <c r="AU112" s="3"/>
      <c r="AV112" s="3"/>
      <c r="AW112" s="3">
        <v>2</v>
      </c>
      <c r="AX112" s="3">
        <v>12</v>
      </c>
      <c r="AY112" s="11">
        <f>SUM(テーブル1[[#This Row],[攻撃]:[感覚]])</f>
        <v>47</v>
      </c>
      <c r="AZ112" s="11" t="str">
        <f>LOWER(LEFT(テーブル1[[#This Row],[Type]],1))&amp;MID(SUBSTITUTE(PROPER(テーブル1[[#This Row],[Type]]),"_",""),2,LEN(テーブル1[[#This Row],[Type]]))</f>
        <v>spiderEye</v>
      </c>
      <c r="BA112" s="11" t="str" cm="1">
        <f t="array" ref="BA1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SPIDER_EYE(110, { SPIDER }, 3, 34, 1.00, m(0.1, 11.0, 0.0, 0.0, 1.0, 4.0), e(6.0, 0.0, 0.0, 4.0, 0.0, 2.0, 3.0, 1.0, 0.0, 0.0, 3.0, 0.0, 4.0, 1.0, 4.0, 1.0, 2.0, 2.0, 0.0, 0.0, 0.0, 2.0, 12.0), c(0x494422, 0xC45F6B, 0x65062B, 0x7B0D27), "Spidere Eyia", "蜘蛛目精スピデーレエーヤ"),</v>
      </c>
      <c r="BB112" s="11">
        <f>テーブル1[[#This Row],[Gaia]]*(テーブル1[[#This Row],[Aqua]]+テーブル1[[#This Row],[収穫]])*テーブル1[[#This Row],[効率]]/テーブル1[[#This Row],[コスト]]</f>
        <v>0</v>
      </c>
    </row>
    <row r="113" spans="1:54" x14ac:dyDescent="0.15">
      <c r="A113" s="4">
        <v>111</v>
      </c>
      <c r="B113" s="4"/>
      <c r="C113" s="4" t="s">
        <v>984</v>
      </c>
      <c r="D113" s="6" t="s">
        <v>608</v>
      </c>
      <c r="E113" s="19" t="s">
        <v>617</v>
      </c>
      <c r="F113" s="6" t="s">
        <v>634</v>
      </c>
      <c r="G113" s="6" t="s">
        <v>621</v>
      </c>
      <c r="H113" s="6" t="s">
        <v>752</v>
      </c>
      <c r="I113" s="10" t="s">
        <v>638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17">
        <v>11</v>
      </c>
      <c r="Q113" s="7"/>
      <c r="R113" s="14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113" s="5">
        <f>テーブル1[[#This Row],[特殊倍率]]*テーブル1[[#This Row],[分散度倍率]]*テーブル1[[#This Row],[レア度倍率]]</f>
        <v>1.3746753157810041</v>
      </c>
      <c r="V113" s="9">
        <f>テーブル1[[#This Row],[基礎Shine]]/SUM(テーブル1[[#This Row],[基礎Shine]:[基礎Dark]])*50*テーブル1[[#This Row],[効率]]</f>
        <v>5.0913900584481624</v>
      </c>
      <c r="W113" s="9">
        <f>テーブル1[[#This Row],[基礎Fire]]/SUM(テーブル1[[#This Row],[基礎Shine]:[基礎Dark]])*50*テーブル1[[#This Row],[効率]]</f>
        <v>0</v>
      </c>
      <c r="X113" s="9">
        <f>テーブル1[[#This Row],[基礎Wind]]/SUM(テーブル1[[#This Row],[基礎Shine]:[基礎Dark]])*50*テーブル1[[#This Row],[効率]]</f>
        <v>20.36556023379265</v>
      </c>
      <c r="Y113" s="9">
        <f>テーブル1[[#This Row],[基礎Gaia]]/SUM(テーブル1[[#This Row],[基礎Shine]:[基礎Dark]])*50*テーブル1[[#This Row],[効率]]</f>
        <v>15.274170175344489</v>
      </c>
      <c r="Z113" s="9">
        <f>テーブル1[[#This Row],[基礎Aqua]]/SUM(テーブル1[[#This Row],[基礎Shine]:[基礎Dark]])*50*テーブル1[[#This Row],[効率]]</f>
        <v>28.002645321464897</v>
      </c>
      <c r="AA113" s="9">
        <f>テーブル1[[#This Row],[基礎Dark]]/SUM(テーブル1[[#This Row],[基礎Shine]:[基礎Dark]])*50*テーブル1[[#This Row],[効率]]</f>
        <v>0</v>
      </c>
      <c r="AB113" s="3">
        <v>16</v>
      </c>
      <c r="AC113" s="3"/>
      <c r="AD113" s="3"/>
      <c r="AE113" s="3">
        <v>1</v>
      </c>
      <c r="AF113" s="3"/>
      <c r="AG113" s="3">
        <v>2</v>
      </c>
      <c r="AH113" s="3">
        <v>2</v>
      </c>
      <c r="AI113" s="3">
        <v>2</v>
      </c>
      <c r="AJ113" s="3">
        <v>12</v>
      </c>
      <c r="AK113" s="3">
        <v>6</v>
      </c>
      <c r="AL113" s="3">
        <v>2</v>
      </c>
      <c r="AM113" s="3">
        <v>2</v>
      </c>
      <c r="AN113" s="3">
        <v>1</v>
      </c>
      <c r="AO113" s="3">
        <v>1</v>
      </c>
      <c r="AP113" s="3">
        <v>5</v>
      </c>
      <c r="AQ113" s="3">
        <v>5</v>
      </c>
      <c r="AR113" s="3">
        <v>1</v>
      </c>
      <c r="AS113" s="3">
        <v>4</v>
      </c>
      <c r="AT113" s="3"/>
      <c r="AU113" s="3"/>
      <c r="AV113" s="3"/>
      <c r="AW113" s="3">
        <v>7</v>
      </c>
      <c r="AX113" s="3">
        <v>7</v>
      </c>
      <c r="AY113" s="11">
        <f>SUM(テーブル1[[#This Row],[攻撃]:[感覚]])</f>
        <v>76</v>
      </c>
      <c r="AZ113" s="11" t="str">
        <f>LOWER(LEFT(テーブル1[[#This Row],[Type]],1))&amp;MID(SUBSTITUTE(PROPER(テーブル1[[#This Row],[Type]]),"_",""),2,LEN(テーブル1[[#This Row],[Type]]))</f>
        <v>shulker</v>
      </c>
      <c r="BA113" s="11" t="str" cm="1">
        <f t="array" ref="BA1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SHULKER(111, { MIRAGE }, 4, 48, 1.00, m(2.0, 0.0, 8.0, 6.0, 11.0, 0.0), e(16.0, 0.0, 0.0, 1.0, 0.0, 2.0, 2.0, 2.0, 12.0, 6.0, 2.0, 2.0, 1.0, 1.0, 5.0, 5.0, 1.0, 4.0, 0.0, 0.0, 0.0, 7.0, 7.0), c(0xDDE8A7, 0xB27AAA, 0x4B324B, 0x7B4873), "Shulkeria", "潜影貝精シュルケーリャ"),</v>
      </c>
      <c r="BB113" s="11">
        <f>テーブル1[[#This Row],[Gaia]]*(テーブル1[[#This Row],[Aqua]]+テーブル1[[#This Row],[収穫]])*テーブル1[[#This Row],[効率]]/テーブル1[[#This Row],[コスト]]</f>
        <v>12.249421577802655</v>
      </c>
    </row>
    <row r="114" spans="1:54" x14ac:dyDescent="0.15">
      <c r="A114" s="4">
        <v>112</v>
      </c>
      <c r="B114" s="4"/>
      <c r="C114" s="4" t="s">
        <v>987</v>
      </c>
      <c r="D114" s="6" t="s">
        <v>610</v>
      </c>
      <c r="E114" s="19" t="s">
        <v>615</v>
      </c>
      <c r="F114" s="6" t="s">
        <v>633</v>
      </c>
      <c r="G114" s="6" t="s">
        <v>622</v>
      </c>
      <c r="H114" s="6" t="s">
        <v>752</v>
      </c>
      <c r="I114" s="10" t="s">
        <v>639</v>
      </c>
      <c r="J114" s="3">
        <v>3</v>
      </c>
      <c r="K114" s="8">
        <v>52</v>
      </c>
      <c r="L114" s="7"/>
      <c r="M114" s="7">
        <v>6</v>
      </c>
      <c r="N114" s="17">
        <v>10</v>
      </c>
      <c r="O114" s="7"/>
      <c r="P114" s="7">
        <v>4</v>
      </c>
      <c r="Q114" s="7">
        <v>3</v>
      </c>
      <c r="R114" s="14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9">
        <f>テーブル1[[#This Row],[基礎Shine]]/SUM(テーブル1[[#This Row],[基礎Shine]:[基礎Dark]])*50*テーブル1[[#This Row],[効率]]</f>
        <v>0</v>
      </c>
      <c r="W114" s="9">
        <f>テーブル1[[#This Row],[基礎Fire]]/SUM(テーブル1[[#This Row],[基礎Shine]:[基礎Dark]])*50*テーブル1[[#This Row],[効率]]</f>
        <v>15.404252105602572</v>
      </c>
      <c r="X114" s="9">
        <f>テーブル1[[#This Row],[基礎Wind]]/SUM(テーブル1[[#This Row],[基礎Shine]:[基礎Dark]])*50*テーブル1[[#This Row],[効率]]</f>
        <v>25.673753509337622</v>
      </c>
      <c r="Y114" s="9">
        <f>テーブル1[[#This Row],[基礎Gaia]]/SUM(テーブル1[[#This Row],[基礎Shine]:[基礎Dark]])*50*テーブル1[[#This Row],[効率]]</f>
        <v>0</v>
      </c>
      <c r="Z114" s="9">
        <f>テーブル1[[#This Row],[基礎Aqua]]/SUM(テーブル1[[#This Row],[基礎Shine]:[基礎Dark]])*50*テーブル1[[#This Row],[効率]]</f>
        <v>10.269501403735047</v>
      </c>
      <c r="AA114" s="9">
        <f>テーブル1[[#This Row],[基礎Dark]]/SUM(テーブル1[[#This Row],[基礎Shine]:[基礎Dark]])*50*テーブル1[[#This Row],[効率]]</f>
        <v>7.7021260528012858</v>
      </c>
      <c r="AB114" s="3">
        <v>8</v>
      </c>
      <c r="AC114" s="3">
        <v>1</v>
      </c>
      <c r="AD114" s="3"/>
      <c r="AE114" s="3"/>
      <c r="AF114" s="3"/>
      <c r="AG114" s="3">
        <v>5</v>
      </c>
      <c r="AH114" s="3"/>
      <c r="AI114" s="3">
        <v>1</v>
      </c>
      <c r="AJ114" s="3">
        <v>2</v>
      </c>
      <c r="AK114" s="3"/>
      <c r="AL114" s="3">
        <v>6</v>
      </c>
      <c r="AM114" s="3"/>
      <c r="AN114" s="3">
        <v>2</v>
      </c>
      <c r="AO114" s="3"/>
      <c r="AP114" s="3"/>
      <c r="AQ114" s="3">
        <v>1</v>
      </c>
      <c r="AR114" s="3">
        <v>1</v>
      </c>
      <c r="AS114" s="3">
        <v>2</v>
      </c>
      <c r="AT114" s="3"/>
      <c r="AU114" s="3"/>
      <c r="AV114" s="3"/>
      <c r="AW114" s="3">
        <v>4</v>
      </c>
      <c r="AX114" s="3">
        <v>3</v>
      </c>
      <c r="AY114" s="11">
        <f>SUM(テーブル1[[#This Row],[攻撃]:[感覚]])</f>
        <v>36</v>
      </c>
      <c r="AZ114" s="11" t="str">
        <f>LOWER(LEFT(テーブル1[[#This Row],[Type]],1))&amp;MID(SUBSTITUTE(PROPER(テーブル1[[#This Row],[Type]]),"_",""),2,LEN(テーブル1[[#This Row],[Type]]))</f>
        <v>slime</v>
      </c>
      <c r="BA114" s="11" t="str" cm="1">
        <f t="array" ref="BA1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SLIME(112, { MIRAGE }, 3, 52, 1.00, m(0.0, 6.0, 10.0, 0.0, 4.0, 3.0), e(8.0, 1.0, 0.0, 0.0, 0.0, 5.0, 0.0, 1.0, 2.0, 0.0, 6.0, 0.0, 2.0, 0.0, 0.0, 1.0, 1.0, 2.0, 0.0, 0.0, 0.0, 4.0, 3.0), c(0x74BE5F, 0x71BC5E, 0x569746, 0x488A36), "Slimia", "吐泥精スリーミャ"),</v>
      </c>
      <c r="BB114" s="11">
        <f>テーブル1[[#This Row],[Gaia]]*(テーブル1[[#This Row],[Aqua]]+テーブル1[[#This Row],[収穫]])*テーブル1[[#This Row],[効率]]/テーブル1[[#This Row],[コスト]]</f>
        <v>0</v>
      </c>
    </row>
    <row r="115" spans="1:54" x14ac:dyDescent="0.15">
      <c r="A115" s="4">
        <v>113</v>
      </c>
      <c r="B115" s="4"/>
      <c r="C115" s="4" t="s">
        <v>987</v>
      </c>
      <c r="D115" s="6" t="s">
        <v>724</v>
      </c>
      <c r="E115" s="19" t="s">
        <v>620</v>
      </c>
      <c r="F115" s="6" t="s">
        <v>632</v>
      </c>
      <c r="G115" s="6" t="s">
        <v>725</v>
      </c>
      <c r="H115" s="6" t="s">
        <v>610</v>
      </c>
      <c r="I115" s="10" t="s">
        <v>640</v>
      </c>
      <c r="J115" s="3">
        <v>4</v>
      </c>
      <c r="K115" s="8">
        <v>68</v>
      </c>
      <c r="L115" s="7"/>
      <c r="M115" s="7">
        <v>9</v>
      </c>
      <c r="N115" s="17">
        <v>10</v>
      </c>
      <c r="O115" s="7"/>
      <c r="P115" s="7"/>
      <c r="Q115" s="7"/>
      <c r="R115" s="14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9">
        <f>テーブル1[[#This Row],[基礎Shine]]/SUM(テーブル1[[#This Row],[基礎Shine]:[基礎Dark]])*50*テーブル1[[#This Row],[効率]]</f>
        <v>0</v>
      </c>
      <c r="W115" s="9">
        <f>テーブル1[[#This Row],[基礎Fire]]/SUM(テーブル1[[#This Row],[基礎Shine]:[基礎Dark]])*50*テーブル1[[#This Row],[効率]]</f>
        <v>35.159768778056417</v>
      </c>
      <c r="X115" s="9">
        <f>テーブル1[[#This Row],[基礎Wind]]/SUM(テーブル1[[#This Row],[基礎Shine]:[基礎Dark]])*50*テーブル1[[#This Row],[効率]]</f>
        <v>39.066409753396023</v>
      </c>
      <c r="Y115" s="9">
        <f>テーブル1[[#This Row],[基礎Gaia]]/SUM(テーブル1[[#This Row],[基礎Shine]:[基礎Dark]])*50*テーブル1[[#This Row],[効率]]</f>
        <v>0</v>
      </c>
      <c r="Z115" s="9">
        <f>テーブル1[[#This Row],[基礎Aqua]]/SUM(テーブル1[[#This Row],[基礎Shine]:[基礎Dark]])*50*テーブル1[[#This Row],[効率]]</f>
        <v>0</v>
      </c>
      <c r="AA115" s="9">
        <f>テーブル1[[#This Row],[基礎Dark]]/SUM(テーブル1[[#This Row],[基礎Shine]:[基礎Dark]])*50*テーブル1[[#This Row],[効率]]</f>
        <v>0</v>
      </c>
      <c r="AB115" s="3">
        <v>14</v>
      </c>
      <c r="AC115" s="3">
        <v>1</v>
      </c>
      <c r="AD115" s="3"/>
      <c r="AE115" s="3">
        <v>4</v>
      </c>
      <c r="AF115" s="3">
        <v>14</v>
      </c>
      <c r="AG115" s="3"/>
      <c r="AH115" s="3"/>
      <c r="AI115" s="3">
        <v>1</v>
      </c>
      <c r="AJ115" s="3">
        <v>1</v>
      </c>
      <c r="AK115" s="3"/>
      <c r="AL115" s="3">
        <v>6</v>
      </c>
      <c r="AM115" s="3"/>
      <c r="AN115" s="3">
        <v>3</v>
      </c>
      <c r="AO115" s="3"/>
      <c r="AP115" s="3"/>
      <c r="AQ115" s="3">
        <v>1</v>
      </c>
      <c r="AR115" s="3">
        <v>8</v>
      </c>
      <c r="AS115" s="3">
        <v>2</v>
      </c>
      <c r="AT115" s="3"/>
      <c r="AU115" s="3"/>
      <c r="AV115" s="3"/>
      <c r="AW115" s="3">
        <v>4</v>
      </c>
      <c r="AX115" s="3">
        <v>2</v>
      </c>
      <c r="AY115" s="11">
        <f>SUM(テーブル1[[#This Row],[攻撃]:[感覚]])</f>
        <v>61</v>
      </c>
      <c r="AZ115" s="11" t="str">
        <f>LOWER(LEFT(テーブル1[[#This Row],[Type]],1))&amp;MID(SUBSTITUTE(PROPER(テーブル1[[#This Row],[Type]]),"_",""),2,LEN(テーブル1[[#This Row],[Type]]))</f>
        <v>magmaCube</v>
      </c>
      <c r="BA115" s="11" t="str" cm="1">
        <f t="array" ref="BA1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MAGMA_CUBE(113, { SLIME }, 4, 68, 1.00, m(0.0, 9.0, 10.0, 0.0, 0.0, 0.0), e(14.0, 1.0, 0.0, 4.0, 14.0, 0.0, 0.0, 1.0, 1.0, 0.0, 6.0, 0.0, 3.0, 0.0, 0.0, 1.0, 8.0, 2.0, 0.0, 0.0, 0.0, 4.0, 2.0), c(0x3A0000, 0x592301, 0x300000, 0xE35C05), "Magme Cubia", "溶岩賽精マグメツービャ"),</v>
      </c>
      <c r="BB115" s="11">
        <f>テーブル1[[#This Row],[Gaia]]*(テーブル1[[#This Row],[Aqua]]+テーブル1[[#This Row],[収穫]])*テーブル1[[#This Row],[効率]]/テーブル1[[#This Row],[コスト]]</f>
        <v>0</v>
      </c>
    </row>
    <row r="116" spans="1:54" x14ac:dyDescent="0.15">
      <c r="A116" s="4">
        <v>114</v>
      </c>
      <c r="B116" s="4"/>
      <c r="C116" s="4" t="s">
        <v>987</v>
      </c>
      <c r="D116" s="6" t="s">
        <v>609</v>
      </c>
      <c r="E116" s="19" t="s">
        <v>619</v>
      </c>
      <c r="F116" s="6" t="s">
        <v>631</v>
      </c>
      <c r="G116" s="6" t="s">
        <v>623</v>
      </c>
      <c r="H116" s="6" t="s">
        <v>752</v>
      </c>
      <c r="I116" s="10" t="s">
        <v>641</v>
      </c>
      <c r="J116" s="3">
        <v>3</v>
      </c>
      <c r="K116" s="8">
        <v>26</v>
      </c>
      <c r="L116" s="7">
        <v>0.1</v>
      </c>
      <c r="M116" s="7">
        <v>15</v>
      </c>
      <c r="N116" s="17">
        <v>10</v>
      </c>
      <c r="O116" s="7">
        <v>2</v>
      </c>
      <c r="P116" s="7"/>
      <c r="Q116" s="7"/>
      <c r="R116" s="14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9">
        <f>テーブル1[[#This Row],[基礎Shine]]/SUM(テーブル1[[#This Row],[基礎Shine]:[基礎Dark]])*50*テーブル1[[#This Row],[効率]]</f>
        <v>0.23331869499700769</v>
      </c>
      <c r="W116" s="9">
        <f>テーブル1[[#This Row],[基礎Fire]]/SUM(テーブル1[[#This Row],[基礎Shine]:[基礎Dark]])*50*テーブル1[[#This Row],[効率]]</f>
        <v>34.997804249551152</v>
      </c>
      <c r="X116" s="9">
        <f>テーブル1[[#This Row],[基礎Wind]]/SUM(テーブル1[[#This Row],[基礎Shine]:[基礎Dark]])*50*テーブル1[[#This Row],[効率]]</f>
        <v>23.331869499700769</v>
      </c>
      <c r="Y116" s="9">
        <f>テーブル1[[#This Row],[基礎Gaia]]/SUM(テーブル1[[#This Row],[基礎Shine]:[基礎Dark]])*50*テーブル1[[#This Row],[効率]]</f>
        <v>4.6663738999401536</v>
      </c>
      <c r="Z116" s="9">
        <f>テーブル1[[#This Row],[基礎Aqua]]/SUM(テーブル1[[#This Row],[基礎Shine]:[基礎Dark]])*50*テーブル1[[#This Row],[効率]]</f>
        <v>0</v>
      </c>
      <c r="AA116" s="9">
        <f>テーブル1[[#This Row],[基礎Dark]]/SUM(テーブル1[[#This Row],[基礎Shine]:[基礎Dark]])*50*テーブル1[[#This Row],[効率]]</f>
        <v>0</v>
      </c>
      <c r="AB116" s="3">
        <v>15</v>
      </c>
      <c r="AC116" s="3">
        <v>1</v>
      </c>
      <c r="AD116" s="3"/>
      <c r="AE116" s="3">
        <v>9</v>
      </c>
      <c r="AF116" s="3">
        <v>16</v>
      </c>
      <c r="AG116" s="3"/>
      <c r="AH116" s="3"/>
      <c r="AI116" s="3">
        <v>3</v>
      </c>
      <c r="AJ116" s="3"/>
      <c r="AK116" s="3"/>
      <c r="AL116" s="3">
        <v>4</v>
      </c>
      <c r="AM116" s="3">
        <v>1</v>
      </c>
      <c r="AN116" s="3">
        <v>2</v>
      </c>
      <c r="AO116" s="3"/>
      <c r="AP116" s="3">
        <v>1</v>
      </c>
      <c r="AQ116" s="3">
        <v>3</v>
      </c>
      <c r="AR116" s="3">
        <v>13</v>
      </c>
      <c r="AS116" s="3">
        <v>3</v>
      </c>
      <c r="AT116" s="3"/>
      <c r="AU116" s="3"/>
      <c r="AV116" s="3"/>
      <c r="AW116" s="3">
        <v>11</v>
      </c>
      <c r="AX116" s="3">
        <v>6</v>
      </c>
      <c r="AY116" s="11">
        <f>SUM(テーブル1[[#This Row],[攻撃]:[感覚]])</f>
        <v>88</v>
      </c>
      <c r="AZ116" s="11" t="str">
        <f>LOWER(LEFT(テーブル1[[#This Row],[Type]],1))&amp;MID(SUBSTITUTE(PROPER(テーブル1[[#This Row],[Type]]),"_",""),2,LEN(テーブル1[[#This Row],[Type]]))</f>
        <v>blaze</v>
      </c>
      <c r="BA116" s="11" t="str" cm="1">
        <f t="array" ref="BA1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BLAZE(114, { MIRAGE }, 3, 26, 1.00, m(0.1, 15.0, 10.0, 2.0, 0.0, 0.0), e(15.0, 1.0, 0.0, 9.0, 16.0, 0.0, 0.0, 3.0, 0.0, 0.0, 4.0, 1.0, 2.0, 0.0, 1.0, 3.0, 13.0, 3.0, 0.0, 0.0, 0.0, 11.0, 6.0), c(0xE7DA21, 0xCB6E06, 0xB44500, 0xFF8025), "Blazia", "烈炎精ブラージャ"),</v>
      </c>
      <c r="BB116" s="11">
        <f>テーブル1[[#This Row],[Gaia]]*(テーブル1[[#This Row],[Aqua]]+テーブル1[[#This Row],[収穫]])*テーブル1[[#This Row],[効率]]/テーブル1[[#This Row],[コスト]]</f>
        <v>0</v>
      </c>
    </row>
    <row r="117" spans="1:54" x14ac:dyDescent="0.15">
      <c r="A117" s="4">
        <v>115</v>
      </c>
      <c r="B117" s="4"/>
      <c r="C117" s="4" t="s">
        <v>989</v>
      </c>
      <c r="D117" s="6" t="s">
        <v>606</v>
      </c>
      <c r="E117" s="19" t="s">
        <v>614</v>
      </c>
      <c r="F117" s="6" t="s">
        <v>630</v>
      </c>
      <c r="G117" s="6" t="s">
        <v>624</v>
      </c>
      <c r="H117" s="6" t="s">
        <v>752</v>
      </c>
      <c r="I117" s="10" t="s">
        <v>642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17">
        <v>13</v>
      </c>
      <c r="Q117" s="7"/>
      <c r="R117" s="14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0.87988361729131659</v>
      </c>
      <c r="U117" s="5">
        <f>テーブル1[[#This Row],[特殊倍率]]*テーブル1[[#This Row],[分散度倍率]]*テーブル1[[#This Row],[レア度倍率]]</f>
        <v>1.2443433448832779</v>
      </c>
      <c r="V117" s="9">
        <f>テーブル1[[#This Row],[基礎Shine]]/SUM(テーブル1[[#This Row],[基礎Shine]:[基礎Dark]])*50*テーブル1[[#This Row],[効率]]</f>
        <v>0</v>
      </c>
      <c r="W117" s="9">
        <f>テーブル1[[#This Row],[基礎Fire]]/SUM(テーブル1[[#This Row],[基礎Shine]:[基礎Dark]])*50*テーブル1[[#This Row],[効率]]</f>
        <v>19.909493518132447</v>
      </c>
      <c r="X117" s="9">
        <f>テーブル1[[#This Row],[基礎Wind]]/SUM(テーブル1[[#This Row],[基礎Shine]:[基礎Dark]])*50*テーブル1[[#This Row],[効率]]</f>
        <v>0</v>
      </c>
      <c r="Y117" s="9">
        <f>テーブル1[[#This Row],[基礎Gaia]]/SUM(テーブル1[[#This Row],[基礎Shine]:[基礎Dark]])*50*テーブル1[[#This Row],[効率]]</f>
        <v>9.9547467590662233</v>
      </c>
      <c r="Z117" s="9">
        <f>テーブル1[[#This Row],[基礎Aqua]]/SUM(テーブル1[[#This Row],[基礎Shine]:[基礎Dark]])*50*テーブル1[[#This Row],[効率]]</f>
        <v>32.352926966965228</v>
      </c>
      <c r="AA117" s="9">
        <f>テーブル1[[#This Row],[基礎Dark]]/SUM(テーブル1[[#This Row],[基礎Shine]:[基礎Dark]])*50*テーブル1[[#This Row],[効率]]</f>
        <v>0</v>
      </c>
      <c r="AB117" s="3">
        <v>2</v>
      </c>
      <c r="AC117" s="3"/>
      <c r="AD117" s="3">
        <v>8</v>
      </c>
      <c r="AE117" s="3"/>
      <c r="AF117" s="3">
        <v>8</v>
      </c>
      <c r="AG117" s="3">
        <v>3</v>
      </c>
      <c r="AH117" s="3">
        <v>2</v>
      </c>
      <c r="AI117" s="3"/>
      <c r="AJ117" s="3"/>
      <c r="AK117" s="3"/>
      <c r="AL117" s="3"/>
      <c r="AM117" s="3"/>
      <c r="AN117" s="3">
        <v>1</v>
      </c>
      <c r="AO117" s="3"/>
      <c r="AP117" s="3">
        <v>2</v>
      </c>
      <c r="AQ117" s="3"/>
      <c r="AR117" s="3">
        <v>5</v>
      </c>
      <c r="AS117" s="3"/>
      <c r="AT117" s="3"/>
      <c r="AU117" s="3"/>
      <c r="AV117" s="3"/>
      <c r="AW117" s="3"/>
      <c r="AX117" s="3">
        <v>1</v>
      </c>
      <c r="AY117" s="11">
        <f>SUM(テーブル1[[#This Row],[攻撃]:[感覚]])</f>
        <v>32</v>
      </c>
      <c r="AZ117" s="11" t="str">
        <f>LOWER(LEFT(テーブル1[[#This Row],[Type]],1))&amp;MID(SUBSTITUTE(PROPER(テーブル1[[#This Row],[Type]]),"_",""),2,LEN(テーブル1[[#This Row],[Type]]))</f>
        <v>beetroot</v>
      </c>
      <c r="BA117" s="11" t="str" cm="1">
        <f t="array" ref="BA1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BEETROOT(115, { MIRAGE }, 3, 35, 1.00, m(0.0, 8.0, 0.0, 4.0, 13.0, 0.0), e(2.0, 0.0, 8.0, 0.0, 8.0, 3.0, 2.0, 0.0, 0.0, 0.0, 0.0, 0.0, 1.0, 0.0, 2.0, 0.0, 5.0, 0.0, 0.0, 0.0, 0.0, 0.0, 1.0), c(0xC1727C, 0xA74D55, 0x96383D, 0x01A900), "Beetrootia", "火焔菜精ベートローチャ"),</v>
      </c>
      <c r="BB117" s="11">
        <f>テーブル1[[#This Row],[Gaia]]*(テーブル1[[#This Row],[Aqua]]+テーブル1[[#This Row],[収穫]])*テーブル1[[#This Row],[効率]]/テーブル1[[#This Row],[コスト]]</f>
        <v>14.281618996943861</v>
      </c>
    </row>
    <row r="118" spans="1:54" x14ac:dyDescent="0.15">
      <c r="A118" s="4">
        <v>116</v>
      </c>
      <c r="B118" s="4"/>
      <c r="C118" s="4" t="s">
        <v>994</v>
      </c>
      <c r="D118" s="6" t="s">
        <v>726</v>
      </c>
      <c r="E118" s="19" t="s">
        <v>616</v>
      </c>
      <c r="F118" s="6" t="s">
        <v>629</v>
      </c>
      <c r="G118" s="6" t="s">
        <v>729</v>
      </c>
      <c r="H118" s="6" t="s">
        <v>950</v>
      </c>
      <c r="I118" s="10" t="s">
        <v>647</v>
      </c>
      <c r="J118" s="3">
        <v>3</v>
      </c>
      <c r="K118" s="8">
        <v>46</v>
      </c>
      <c r="L118" s="7"/>
      <c r="M118" s="7">
        <v>2</v>
      </c>
      <c r="N118" s="7">
        <v>4</v>
      </c>
      <c r="O118" s="17">
        <v>17</v>
      </c>
      <c r="P118" s="7">
        <v>10</v>
      </c>
      <c r="Q118" s="7">
        <v>1</v>
      </c>
      <c r="R118" s="14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18" s="5">
        <f>テーブル1[[#This Row],[特殊倍率]]*テーブル1[[#This Row],[分散度倍率]]*テーブル1[[#This Row],[レア度倍率]]</f>
        <v>1.2311444133449163</v>
      </c>
      <c r="V118" s="9">
        <f>テーブル1[[#This Row],[基礎Shine]]/SUM(テーブル1[[#This Row],[基礎Shine]:[基礎Dark]])*50*テーブル1[[#This Row],[効率]]</f>
        <v>0</v>
      </c>
      <c r="W118" s="9">
        <f>テーブル1[[#This Row],[基礎Fire]]/SUM(テーブル1[[#This Row],[基礎Shine]:[基礎Dark]])*50*テーブル1[[#This Row],[効率]]</f>
        <v>3.6210129804262241</v>
      </c>
      <c r="X118" s="9">
        <f>テーブル1[[#This Row],[基礎Wind]]/SUM(テーブル1[[#This Row],[基礎Shine]:[基礎Dark]])*50*テーブル1[[#This Row],[効率]]</f>
        <v>7.2420259608524482</v>
      </c>
      <c r="Y118" s="9">
        <f>テーブル1[[#This Row],[基礎Gaia]]/SUM(テーブル1[[#This Row],[基礎Shine]:[基礎Dark]])*50*テーブル1[[#This Row],[効率]]</f>
        <v>30.778610333622908</v>
      </c>
      <c r="Z118" s="9">
        <f>テーブル1[[#This Row],[基礎Aqua]]/SUM(テーブル1[[#This Row],[基礎Shine]:[基礎Dark]])*50*テーブル1[[#This Row],[効率]]</f>
        <v>18.105064902131122</v>
      </c>
      <c r="AA118" s="9">
        <f>テーブル1[[#This Row],[基礎Dark]]/SUM(テーブル1[[#This Row],[基礎Shine]:[基礎Dark]])*50*テーブル1[[#This Row],[効率]]</f>
        <v>1.8105064902131121</v>
      </c>
      <c r="AB118" s="3"/>
      <c r="AC118" s="3">
        <v>6</v>
      </c>
      <c r="AD118" s="3">
        <v>7</v>
      </c>
      <c r="AE118" s="3"/>
      <c r="AF118" s="3">
        <v>2</v>
      </c>
      <c r="AG118" s="3"/>
      <c r="AH118" s="3"/>
      <c r="AI118" s="3"/>
      <c r="AJ118" s="3">
        <v>2</v>
      </c>
      <c r="AK118" s="3"/>
      <c r="AL118" s="3"/>
      <c r="AM118" s="3"/>
      <c r="AN118" s="3">
        <v>1</v>
      </c>
      <c r="AO118" s="3"/>
      <c r="AP118" s="3">
        <v>6</v>
      </c>
      <c r="AQ118" s="3"/>
      <c r="AR118" s="3">
        <v>7</v>
      </c>
      <c r="AS118" s="3"/>
      <c r="AT118" s="3"/>
      <c r="AU118" s="3"/>
      <c r="AV118" s="3"/>
      <c r="AW118" s="3"/>
      <c r="AX118" s="3">
        <v>1</v>
      </c>
      <c r="AY118" s="11">
        <f>SUM(テーブル1[[#This Row],[攻撃]:[感覚]])</f>
        <v>32</v>
      </c>
      <c r="AZ118" s="11" t="str">
        <f>LOWER(LEFT(テーブル1[[#This Row],[Type]],1))&amp;MID(SUBSTITUTE(PROPER(テーブル1[[#This Row],[Type]]),"_",""),2,LEN(テーブル1[[#This Row],[Type]]))</f>
        <v>pumpkinPie</v>
      </c>
      <c r="BA118" s="11" t="str" cm="1">
        <f t="array" ref="BA1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PUMPKIN_PIE(116, { PUMPKIN }, 3, 46, 1.00, m(0.0, 2.0, 4.0, 17.0, 10.0, 1.0), e(0.0, 6.0, 7.0, 0.0, 2.0, 0.0, 0.0, 0.0, 2.0, 0.0, 0.0, 0.0, 1.0, 0.0, 6.0, 0.0, 7.0, 0.0, 0.0, 0.0, 0.0, 0.0, 1.0), c(0xE48A40, 0xF0B96A, 0xB68538, 0xED783F), "Pumpkine Pia", "南瓜餡餅精プンプキーネピャ"),</v>
      </c>
      <c r="BB118" s="11">
        <f>テーブル1[[#This Row],[Gaia]]*(テーブル1[[#This Row],[Aqua]]+テーブル1[[#This Row],[収穫]])*テーブル1[[#This Row],[効率]]/テーブル1[[#This Row],[コスト]]</f>
        <v>20.680523247542876</v>
      </c>
    </row>
    <row r="119" spans="1:54" x14ac:dyDescent="0.15">
      <c r="A119" s="4">
        <v>117</v>
      </c>
      <c r="B119" s="4"/>
      <c r="C119" s="4" t="s">
        <v>994</v>
      </c>
      <c r="D119" s="6" t="s">
        <v>727</v>
      </c>
      <c r="E119" s="19" t="s">
        <v>613</v>
      </c>
      <c r="F119" s="6" t="s">
        <v>628</v>
      </c>
      <c r="G119" s="6" t="s">
        <v>728</v>
      </c>
      <c r="H119" s="6" t="s">
        <v>606</v>
      </c>
      <c r="I119" s="10" t="s">
        <v>644</v>
      </c>
      <c r="J119" s="3">
        <v>3</v>
      </c>
      <c r="K119" s="8">
        <v>28</v>
      </c>
      <c r="L119" s="7"/>
      <c r="M119" s="7">
        <v>7</v>
      </c>
      <c r="N119" s="7"/>
      <c r="O119" s="17">
        <v>14</v>
      </c>
      <c r="P119" s="7">
        <v>4</v>
      </c>
      <c r="Q119" s="7"/>
      <c r="R119" s="14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0.8967993532733447</v>
      </c>
      <c r="U119" s="5">
        <f>テーブル1[[#This Row],[特殊倍率]]*テーブル1[[#This Row],[分散度倍率]]*テーブル1[[#This Row],[レア度倍率]]</f>
        <v>1.2682658081265847</v>
      </c>
      <c r="V119" s="9">
        <f>テーブル1[[#This Row],[基礎Shine]]/SUM(テーブル1[[#This Row],[基礎Shine]:[基礎Dark]])*50*テーブル1[[#This Row],[効率]]</f>
        <v>0</v>
      </c>
      <c r="W119" s="9">
        <f>テーブル1[[#This Row],[基礎Fire]]/SUM(テーブル1[[#This Row],[基礎Shine]:[基礎Dark]])*50*テーブル1[[#This Row],[効率]]</f>
        <v>17.755721313772188</v>
      </c>
      <c r="X119" s="9">
        <f>テーブル1[[#This Row],[基礎Wind]]/SUM(テーブル1[[#This Row],[基礎Shine]:[基礎Dark]])*50*テーブル1[[#This Row],[効率]]</f>
        <v>0</v>
      </c>
      <c r="Y119" s="9">
        <f>テーブル1[[#This Row],[基礎Gaia]]/SUM(テーブル1[[#This Row],[基礎Shine]:[基礎Dark]])*50*テーブル1[[#This Row],[効率]]</f>
        <v>35.511442627544376</v>
      </c>
      <c r="Z119" s="9">
        <f>テーブル1[[#This Row],[基礎Aqua]]/SUM(テーブル1[[#This Row],[基礎Shine]:[基礎Dark]])*50*テーブル1[[#This Row],[効率]]</f>
        <v>10.146126465012678</v>
      </c>
      <c r="AA119" s="9">
        <f>テーブル1[[#This Row],[基礎Dark]]/SUM(テーブル1[[#This Row],[基礎Shine]:[基礎Dark]])*50*テーブル1[[#This Row],[効率]]</f>
        <v>0</v>
      </c>
      <c r="AB119" s="3">
        <v>3</v>
      </c>
      <c r="AC119" s="3">
        <v>3</v>
      </c>
      <c r="AD119" s="3">
        <v>6</v>
      </c>
      <c r="AE119" s="3"/>
      <c r="AF119" s="3">
        <v>3</v>
      </c>
      <c r="AG119" s="3">
        <v>9</v>
      </c>
      <c r="AH119" s="3"/>
      <c r="AI119" s="3"/>
      <c r="AJ119" s="3">
        <v>1</v>
      </c>
      <c r="AK119" s="3"/>
      <c r="AL119" s="3"/>
      <c r="AM119" s="3"/>
      <c r="AN119" s="3">
        <v>1</v>
      </c>
      <c r="AO119" s="3"/>
      <c r="AP119" s="3">
        <v>3</v>
      </c>
      <c r="AQ119" s="3"/>
      <c r="AR119" s="3">
        <v>3</v>
      </c>
      <c r="AS119" s="3"/>
      <c r="AT119" s="3"/>
      <c r="AU119" s="3"/>
      <c r="AV119" s="3"/>
      <c r="AW119" s="3"/>
      <c r="AX119" s="3">
        <v>1</v>
      </c>
      <c r="AY119" s="11">
        <f>SUM(テーブル1[[#This Row],[攻撃]:[感覚]])</f>
        <v>33</v>
      </c>
      <c r="AZ119" s="11" t="str">
        <f>LOWER(LEFT(テーブル1[[#This Row],[Type]],1))&amp;MID(SUBSTITUTE(PROPER(テーブル1[[#This Row],[Type]]),"_",""),2,LEN(テーブル1[[#This Row],[Type]]))</f>
        <v>beetrootSoup</v>
      </c>
      <c r="BA119" s="11" t="str" cm="1">
        <f t="array" ref="BA1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BEETROOT_SOUP(117, { BEETROOT }, 3, 28, 1.00, m(0.0, 7.0, 0.0, 14.0, 4.0, 0.0), e(3.0, 3.0, 6.0, 0.0, 3.0, 9.0, 0.0, 0.0, 1.0, 0.0, 0.0, 0.0, 1.0, 0.0, 3.0, 0.0, 3.0, 0.0, 0.0, 0.0, 0.0, 0.0, 1.0), c(0xC70623, 0xDF0F27, 0xAC0616, 0x900000), "Beetroote Soupia", "火焔菜汁精ベートローテソウピャ"),</v>
      </c>
      <c r="BB119" s="11">
        <f>テーブル1[[#This Row],[Gaia]]*(テーブル1[[#This Row],[Aqua]]+テーブル1[[#This Row],[収穫]])*テーブル1[[#This Row],[効率]]/テーブル1[[#This Row],[コスト]]</f>
        <v>25.971014711117071</v>
      </c>
    </row>
    <row r="120" spans="1:54" x14ac:dyDescent="0.15">
      <c r="A120" s="4">
        <v>118</v>
      </c>
      <c r="B120" s="4"/>
      <c r="C120" s="4" t="s">
        <v>999</v>
      </c>
      <c r="D120" s="6" t="s">
        <v>607</v>
      </c>
      <c r="E120" s="19" t="s">
        <v>612</v>
      </c>
      <c r="F120" s="6" t="s">
        <v>626</v>
      </c>
      <c r="G120" s="6" t="s">
        <v>625</v>
      </c>
      <c r="H120" s="6" t="s">
        <v>752</v>
      </c>
      <c r="I120" s="10" t="s">
        <v>645</v>
      </c>
      <c r="J120" s="3">
        <v>5</v>
      </c>
      <c r="K120" s="8">
        <v>11</v>
      </c>
      <c r="L120" s="7"/>
      <c r="M120" s="7">
        <v>99</v>
      </c>
      <c r="N120" s="7"/>
      <c r="O120" s="7"/>
      <c r="P120" s="17">
        <v>8</v>
      </c>
      <c r="Q120" s="7"/>
      <c r="R120" s="14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0.98886013431911468</v>
      </c>
      <c r="U120" s="5">
        <f>テーブル1[[#This Row],[特殊倍率]]*テーブル1[[#This Row],[分散度倍率]]*テーブル1[[#This Row],[レア度倍率]]</f>
        <v>1.9777202686382294</v>
      </c>
      <c r="V120" s="9">
        <f>テーブル1[[#This Row],[基礎Shine]]/SUM(テーブル1[[#This Row],[基礎Shine]:[基礎Dark]])*50*テーブル1[[#This Row],[効率]]</f>
        <v>0</v>
      </c>
      <c r="W120" s="9">
        <f>テーブル1[[#This Row],[基礎Fire]]/SUM(テーブル1[[#This Row],[基礎Shine]:[基礎Dark]])*50*テーブル1[[#This Row],[効率]]</f>
        <v>91.49266663326388</v>
      </c>
      <c r="X120" s="9">
        <f>テーブル1[[#This Row],[基礎Wind]]/SUM(テーブル1[[#This Row],[基礎Shine]:[基礎Dark]])*50*テーブル1[[#This Row],[効率]]</f>
        <v>0</v>
      </c>
      <c r="Y120" s="9">
        <f>テーブル1[[#This Row],[基礎Gaia]]/SUM(テーブル1[[#This Row],[基礎Shine]:[基礎Dark]])*50*テーブル1[[#This Row],[効率]]</f>
        <v>0</v>
      </c>
      <c r="Z120" s="9">
        <f>テーブル1[[#This Row],[基礎Aqua]]/SUM(テーブル1[[#This Row],[基礎Shine]:[基礎Dark]])*50*テーブル1[[#This Row],[効率]]</f>
        <v>7.3933467986475856</v>
      </c>
      <c r="AA120" s="9">
        <f>テーブル1[[#This Row],[基礎Dark]]/SUM(テーブル1[[#This Row],[基礎Shine]:[基礎Dark]])*50*テーブル1[[#This Row],[効率]]</f>
        <v>0</v>
      </c>
      <c r="AB120" s="3">
        <v>11</v>
      </c>
      <c r="AC120" s="3"/>
      <c r="AD120" s="3"/>
      <c r="AE120" s="3"/>
      <c r="AF120" s="3">
        <v>1</v>
      </c>
      <c r="AG120" s="3"/>
      <c r="AH120" s="3"/>
      <c r="AI120" s="3">
        <v>11</v>
      </c>
      <c r="AJ120" s="3"/>
      <c r="AK120" s="3"/>
      <c r="AL120" s="3"/>
      <c r="AM120" s="3">
        <v>8</v>
      </c>
      <c r="AN120" s="3"/>
      <c r="AO120" s="3">
        <v>1</v>
      </c>
      <c r="AP120" s="3"/>
      <c r="AQ120" s="3">
        <v>4</v>
      </c>
      <c r="AR120" s="3">
        <v>2</v>
      </c>
      <c r="AS120" s="3">
        <v>4</v>
      </c>
      <c r="AT120" s="3"/>
      <c r="AU120" s="3">
        <v>3</v>
      </c>
      <c r="AV120" s="3">
        <v>1</v>
      </c>
      <c r="AW120" s="3"/>
      <c r="AX120" s="3">
        <v>5</v>
      </c>
      <c r="AY120" s="11">
        <f>SUM(テーブル1[[#This Row],[攻撃]:[感覚]])</f>
        <v>51</v>
      </c>
      <c r="AZ120" s="11" t="str">
        <f>LOWER(LEFT(テーブル1[[#This Row],[Type]],1))&amp;MID(SUBSTITUTE(PROPER(テーブル1[[#This Row],[Type]]),"_",""),2,LEN(テーブル1[[#This Row],[Type]]))</f>
        <v>eleven</v>
      </c>
      <c r="BA120" s="11" t="str" cm="1">
        <f t="array" ref="BA1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ELEVEN(118, { MIRAGE }, 5, 11, 1.00, m(0.0, 99.0, 0.0, 0.0, 8.0, 0.0), e(11.0, 0.0, 0.0, 0.0, 1.0, 0.0, 0.0, 11.0, 0.0, 0.0, 0.0, 8.0, 0.0, 1.0, 0.0, 4.0, 2.0, 4.0, 0.0, 3.0, 1.0, 0.0, 5.0), c(0x515151, 0x000000, 0x000000, 0x60F3D4), "Elevenia", "十一精エレヴェーニャ"),</v>
      </c>
      <c r="BB120" s="11">
        <f>テーブル1[[#This Row],[Gaia]]*(テーブル1[[#This Row],[Aqua]]+テーブル1[[#This Row],[収穫]])*テーブル1[[#This Row],[効率]]/テーブル1[[#This Row],[コスト]]</f>
        <v>0</v>
      </c>
    </row>
    <row r="121" spans="1:54" x14ac:dyDescent="0.15">
      <c r="A121" s="4">
        <v>119</v>
      </c>
      <c r="B121" s="4"/>
      <c r="C121" s="4" t="s">
        <v>982</v>
      </c>
      <c r="D121" s="6" t="s">
        <v>730</v>
      </c>
      <c r="E121" s="19" t="s">
        <v>611</v>
      </c>
      <c r="F121" s="6" t="s">
        <v>627</v>
      </c>
      <c r="G121" s="6" t="s">
        <v>731</v>
      </c>
      <c r="H121" s="6" t="s">
        <v>491</v>
      </c>
      <c r="I121" s="10" t="s">
        <v>646</v>
      </c>
      <c r="J121" s="3">
        <v>6</v>
      </c>
      <c r="K121" s="8">
        <v>82</v>
      </c>
      <c r="L121" s="17">
        <v>12</v>
      </c>
      <c r="M121" s="7">
        <v>15</v>
      </c>
      <c r="N121" s="7">
        <v>23</v>
      </c>
      <c r="O121" s="7"/>
      <c r="P121" s="7">
        <v>26</v>
      </c>
      <c r="Q121" s="7"/>
      <c r="R121" s="14">
        <v>1</v>
      </c>
      <c r="S121" s="5">
        <f>2^((テーブル1[[#This Row],[レア]]-1)/4)</f>
        <v>2.3784142300054421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0.76598317866798693</v>
      </c>
      <c r="U121" s="5">
        <f>テーブル1[[#This Row],[特殊倍率]]*テーブル1[[#This Row],[分散度倍率]]*テーブル1[[#This Row],[レア度倍率]]</f>
        <v>1.821825292088741</v>
      </c>
      <c r="V121" s="9">
        <f>テーブル1[[#This Row],[基礎Shine]]/SUM(テーブル1[[#This Row],[基礎Shine]:[基礎Dark]])*50*テーブル1[[#This Row],[効率]]</f>
        <v>14.382831253332165</v>
      </c>
      <c r="W121" s="9">
        <f>テーブル1[[#This Row],[基礎Fire]]/SUM(テーブル1[[#This Row],[基礎Shine]:[基礎Dark]])*50*テーブル1[[#This Row],[効率]]</f>
        <v>17.978539066665206</v>
      </c>
      <c r="X121" s="9">
        <f>テーブル1[[#This Row],[基礎Wind]]/SUM(テーブル1[[#This Row],[基礎Shine]:[基礎Dark]])*50*テーブル1[[#This Row],[効率]]</f>
        <v>27.567093235553319</v>
      </c>
      <c r="Y121" s="9">
        <f>テーブル1[[#This Row],[基礎Gaia]]/SUM(テーブル1[[#This Row],[基礎Shine]:[基礎Dark]])*50*テーブル1[[#This Row],[効率]]</f>
        <v>0</v>
      </c>
      <c r="Z121" s="9">
        <f>テーブル1[[#This Row],[基礎Aqua]]/SUM(テーブル1[[#This Row],[基礎Shine]:[基礎Dark]])*50*テーブル1[[#This Row],[効率]]</f>
        <v>31.162801048886358</v>
      </c>
      <c r="AA121" s="9">
        <f>テーブル1[[#This Row],[基礎Dark]]/SUM(テーブル1[[#This Row],[基礎Shine]:[基礎Dark]])*50*テーブル1[[#This Row],[効率]]</f>
        <v>0</v>
      </c>
      <c r="AB121" s="3"/>
      <c r="AC121" s="3">
        <v>3</v>
      </c>
      <c r="AD121" s="3"/>
      <c r="AE121" s="3">
        <v>18</v>
      </c>
      <c r="AF121" s="3">
        <v>6</v>
      </c>
      <c r="AG121" s="3"/>
      <c r="AH121" s="3">
        <v>15</v>
      </c>
      <c r="AI121" s="3"/>
      <c r="AJ121" s="3"/>
      <c r="AK121" s="3"/>
      <c r="AL121" s="3">
        <v>1</v>
      </c>
      <c r="AM121" s="3">
        <v>2</v>
      </c>
      <c r="AN121" s="3"/>
      <c r="AO121" s="3">
        <v>6</v>
      </c>
      <c r="AP121" s="3"/>
      <c r="AQ121" s="3">
        <v>5</v>
      </c>
      <c r="AR121" s="3">
        <v>11</v>
      </c>
      <c r="AS121" s="3">
        <v>12</v>
      </c>
      <c r="AT121" s="3"/>
      <c r="AU121" s="3">
        <v>1</v>
      </c>
      <c r="AV121" s="3"/>
      <c r="AW121" s="3">
        <v>3</v>
      </c>
      <c r="AX121" s="3">
        <v>6</v>
      </c>
      <c r="AY121" s="11">
        <f>SUM(テーブル1[[#This Row],[攻撃]:[感覚]])</f>
        <v>89</v>
      </c>
      <c r="AZ121" s="11" t="str">
        <f>LOWER(LEFT(テーブル1[[#This Row],[Type]],1))&amp;MID(SUBSTITUTE(PROPER(テーブル1[[#This Row],[Type]]),"_",""),2,LEN(テーブル1[[#This Row],[Type]]))</f>
        <v>imperialTopaz</v>
      </c>
      <c r="BA121" s="11" t="str" cm="1">
        <f t="array" ref="BA1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IMPERIAL_TOPAZ(119, { TOPAZ }, 6, 82, 1.00, m(12.0, 15.0, 23.0, 0.0, 26.0, 0.0), e(0.0, 3.0, 0.0, 18.0, 6.0, 0.0, 15.0, 0.0, 0.0, 0.0, 1.0, 2.0, 0.0, 6.0, 0.0, 5.0, 11.0, 12.0, 0.0, 1.0, 0.0, 3.0, 6.0), c(0xFFD6AD, 0xFFCD94, 0xE89F4E, 0xFFB37E), "Imperiale Topazia", "皇帝黄玉精インペリアーレトパージャ"),</v>
      </c>
      <c r="BB121" s="11">
        <f>テーブル1[[#This Row],[Gaia]]*(テーブル1[[#This Row],[Aqua]]+テーブル1[[#This Row],[収穫]])*テーブル1[[#This Row],[効率]]/テーブル1[[#This Row],[コスト]]</f>
        <v>0</v>
      </c>
    </row>
    <row r="122" spans="1:54" x14ac:dyDescent="0.15">
      <c r="A122" s="4">
        <v>120</v>
      </c>
      <c r="B122" s="4"/>
      <c r="C122" s="4" t="s">
        <v>992</v>
      </c>
      <c r="D122" s="6" t="s">
        <v>670</v>
      </c>
      <c r="E122" s="19" t="s">
        <v>672</v>
      </c>
      <c r="F122" s="6" t="s">
        <v>673</v>
      </c>
      <c r="G122" s="6" t="s">
        <v>671</v>
      </c>
      <c r="H122" s="6" t="s">
        <v>752</v>
      </c>
      <c r="I122" s="10" t="s">
        <v>681</v>
      </c>
      <c r="J122" s="3">
        <v>1</v>
      </c>
      <c r="K122" s="8">
        <v>75</v>
      </c>
      <c r="L122" s="7"/>
      <c r="M122" s="7">
        <v>5</v>
      </c>
      <c r="N122" s="7"/>
      <c r="O122" s="17">
        <v>10</v>
      </c>
      <c r="P122" s="7"/>
      <c r="Q122" s="7">
        <v>5</v>
      </c>
      <c r="R122" s="14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9">
        <f>テーブル1[[#This Row],[基礎Shine]]/SUM(テーブル1[[#This Row],[基礎Shine]:[基礎Dark]])*50*テーブル1[[#This Row],[効率]]</f>
        <v>0</v>
      </c>
      <c r="W122" s="9">
        <f>テーブル1[[#This Row],[基礎Fire]]/SUM(テーブル1[[#This Row],[基礎Shine]:[基礎Dark]])*50*テーブル1[[#This Row],[効率]]</f>
        <v>10.881882041201552</v>
      </c>
      <c r="X122" s="9">
        <f>テーブル1[[#This Row],[基礎Wind]]/SUM(テーブル1[[#This Row],[基礎Shine]:[基礎Dark]])*50*テーブル1[[#This Row],[効率]]</f>
        <v>0</v>
      </c>
      <c r="Y122" s="9">
        <f>テーブル1[[#This Row],[基礎Gaia]]/SUM(テーブル1[[#This Row],[基礎Shine]:[基礎Dark]])*50*テーブル1[[#This Row],[効率]]</f>
        <v>21.763764082403103</v>
      </c>
      <c r="Z122" s="9">
        <f>テーブル1[[#This Row],[基礎Aqua]]/SUM(テーブル1[[#This Row],[基礎Shine]:[基礎Dark]])*50*テーブル1[[#This Row],[効率]]</f>
        <v>0</v>
      </c>
      <c r="AA122" s="9">
        <f>テーブル1[[#This Row],[基礎Dark]]/SUM(テーブル1[[#This Row],[基礎Shine]:[基礎Dark]])*50*テーブル1[[#This Row],[効率]]</f>
        <v>10.881882041201552</v>
      </c>
      <c r="AB122" s="3"/>
      <c r="AC122" s="3">
        <v>1</v>
      </c>
      <c r="AD122" s="3"/>
      <c r="AE122" s="3"/>
      <c r="AF122" s="3"/>
      <c r="AG122" s="3"/>
      <c r="AH122" s="3"/>
      <c r="AI122" s="3">
        <v>2</v>
      </c>
      <c r="AJ122" s="3">
        <v>14</v>
      </c>
      <c r="AK122" s="3"/>
      <c r="AL122" s="3">
        <v>6</v>
      </c>
      <c r="AM122" s="3"/>
      <c r="AN122" s="3"/>
      <c r="AO122" s="3">
        <v>1</v>
      </c>
      <c r="AP122" s="3"/>
      <c r="AQ122" s="3">
        <v>1</v>
      </c>
      <c r="AR122" s="3"/>
      <c r="AS122" s="3"/>
      <c r="AT122" s="3"/>
      <c r="AU122" s="3"/>
      <c r="AV122" s="3"/>
      <c r="AW122" s="3"/>
      <c r="AX122" s="3"/>
      <c r="AY122" s="11">
        <f>SUM(テーブル1[[#This Row],[攻撃]:[感覚]])</f>
        <v>25</v>
      </c>
      <c r="AZ122" s="11" t="str">
        <f>LOWER(LEFT(テーブル1[[#This Row],[Type]],1))&amp;MID(SUBSTITUTE(PROPER(テーブル1[[#This Row],[Type]]),"_",""),2,LEN(テーブル1[[#This Row],[Type]]))</f>
        <v>door</v>
      </c>
      <c r="BA122" s="11" t="str" cm="1">
        <f t="array" ref="BA1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DOOR(120, { MIRAGE }, 1, 75, 1.00, m(0.0, 5.0, 0.0, 10.0, 0.0, 5.0), e(0.0, 1.0, 0.0, 0.0, 0.0, 0.0, 0.0, 2.0, 14.0, 0.0, 6.0, 0.0, 0.0, 1.0, 0.0, 1.0, 0.0, 0.0, 0.0, 0.0, 0.0, 0.0, 0.0), c(0xFFFFFF, 0xD0A24C, 0xD1A440, 0x393B37), "Dooria", "扉精ドーリャ"),</v>
      </c>
      <c r="BB122" s="11">
        <f>テーブル1[[#This Row],[Gaia]]*(テーブル1[[#This Row],[Aqua]]+テーブル1[[#This Row],[収穫]])*テーブル1[[#This Row],[効率]]/テーブル1[[#This Row],[コスト]]</f>
        <v>0</v>
      </c>
    </row>
    <row r="123" spans="1:54" x14ac:dyDescent="0.15">
      <c r="A123" s="4">
        <v>121</v>
      </c>
      <c r="B123" s="4"/>
      <c r="C123" s="4" t="s">
        <v>992</v>
      </c>
      <c r="D123" s="6" t="s">
        <v>732</v>
      </c>
      <c r="E123" s="19" t="s">
        <v>674</v>
      </c>
      <c r="F123" s="6" t="s">
        <v>675</v>
      </c>
      <c r="G123" s="6" t="s">
        <v>733</v>
      </c>
      <c r="H123" s="6" t="s">
        <v>670</v>
      </c>
      <c r="I123" s="10" t="s">
        <v>682</v>
      </c>
      <c r="J123" s="3">
        <v>3</v>
      </c>
      <c r="K123" s="8">
        <v>84</v>
      </c>
      <c r="L123" s="7">
        <v>0.1</v>
      </c>
      <c r="M123" s="7">
        <v>7</v>
      </c>
      <c r="N123" s="7"/>
      <c r="O123" s="17">
        <v>10</v>
      </c>
      <c r="P123" s="7"/>
      <c r="Q123" s="7">
        <v>1</v>
      </c>
      <c r="R123" s="14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9">
        <f>テーブル1[[#This Row],[基礎Shine]]/SUM(テーブル1[[#This Row],[基礎Shine]:[基礎Dark]])*50*テーブル1[[#This Row],[効率]]</f>
        <v>0.34917212664442177</v>
      </c>
      <c r="W123" s="9">
        <f>テーブル1[[#This Row],[基礎Fire]]/SUM(テーブル1[[#This Row],[基礎Shine]:[基礎Dark]])*50*テーブル1[[#This Row],[効率]]</f>
        <v>24.442048865109523</v>
      </c>
      <c r="X123" s="9">
        <f>テーブル1[[#This Row],[基礎Wind]]/SUM(テーブル1[[#This Row],[基礎Shine]:[基礎Dark]])*50*テーブル1[[#This Row],[効率]]</f>
        <v>0</v>
      </c>
      <c r="Y123" s="9">
        <f>テーブル1[[#This Row],[基礎Gaia]]/SUM(テーブル1[[#This Row],[基礎Shine]:[基礎Dark]])*50*テーブル1[[#This Row],[効率]]</f>
        <v>34.917212664442175</v>
      </c>
      <c r="Z123" s="9">
        <f>テーブル1[[#This Row],[基礎Aqua]]/SUM(テーブル1[[#This Row],[基礎Shine]:[基礎Dark]])*50*テーブル1[[#This Row],[効率]]</f>
        <v>0</v>
      </c>
      <c r="AA123" s="9">
        <f>テーブル1[[#This Row],[基礎Dark]]/SUM(テーブル1[[#This Row],[基礎Shine]:[基礎Dark]])*50*テーブル1[[#This Row],[効率]]</f>
        <v>3.4917212664442183</v>
      </c>
      <c r="AB123" s="3"/>
      <c r="AC123" s="3">
        <v>1</v>
      </c>
      <c r="AD123" s="3"/>
      <c r="AE123" s="3"/>
      <c r="AF123" s="3"/>
      <c r="AG123" s="3"/>
      <c r="AH123" s="3"/>
      <c r="AI123" s="3">
        <v>2</v>
      </c>
      <c r="AJ123" s="3">
        <v>17</v>
      </c>
      <c r="AK123" s="3"/>
      <c r="AL123" s="3">
        <v>6</v>
      </c>
      <c r="AM123" s="3"/>
      <c r="AN123" s="3"/>
      <c r="AO123" s="3">
        <v>2</v>
      </c>
      <c r="AP123" s="3"/>
      <c r="AQ123" s="3">
        <v>1</v>
      </c>
      <c r="AR123" s="3"/>
      <c r="AS123" s="3">
        <v>13</v>
      </c>
      <c r="AT123" s="3"/>
      <c r="AU123" s="3"/>
      <c r="AV123" s="3"/>
      <c r="AW123" s="3"/>
      <c r="AX123" s="3"/>
      <c r="AY123" s="11">
        <f>SUM(テーブル1[[#This Row],[攻撃]:[感覚]])</f>
        <v>42</v>
      </c>
      <c r="AZ123" s="11" t="str">
        <f>LOWER(LEFT(テーブル1[[#This Row],[Type]],1))&amp;MID(SUBSTITUTE(PROPER(テーブル1[[#This Row],[Type]]),"_",""),2,LEN(テーブル1[[#This Row],[Type]]))</f>
        <v>ironDoor</v>
      </c>
      <c r="BA123" s="11" t="str" cm="1">
        <f t="array" ref="BA1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IRON_DOOR(121, { DOOR }, 3, 84, 1.00, m(0.1, 7.0, 0.0, 10.0, 0.0, 1.0), e(0.0, 1.0, 0.0, 0.0, 0.0, 0.0, 0.0, 2.0, 17.0, 0.0, 6.0, 0.0, 0.0, 2.0, 0.0, 1.0, 0.0, 13.0, 0.0, 0.0, 0.0, 0.0, 0.0), c(0xFFFFFF, 0xCDCDCD, 0xCDCDCD, 0x959595), "Irone Dooria", "鉄扉精イローネドーリャ"),</v>
      </c>
      <c r="BB123" s="11">
        <f>テーブル1[[#This Row],[Gaia]]*(テーブル1[[#This Row],[Aqua]]+テーブル1[[#This Row],[収穫]])*テーブル1[[#This Row],[効率]]/テーブル1[[#This Row],[コスト]]</f>
        <v>0</v>
      </c>
    </row>
    <row r="124" spans="1:54" x14ac:dyDescent="0.15">
      <c r="A124" s="4">
        <v>122</v>
      </c>
      <c r="B124" s="4"/>
      <c r="C124" s="4" t="s">
        <v>993</v>
      </c>
      <c r="D124" s="6" t="s">
        <v>740</v>
      </c>
      <c r="E124" s="19" t="s">
        <v>668</v>
      </c>
      <c r="F124" s="6" t="s">
        <v>669</v>
      </c>
      <c r="G124" s="6" t="s">
        <v>743</v>
      </c>
      <c r="H124" s="6" t="s">
        <v>752</v>
      </c>
      <c r="I124" s="10" t="s">
        <v>684</v>
      </c>
      <c r="J124" s="3">
        <v>3</v>
      </c>
      <c r="K124" s="8">
        <v>30</v>
      </c>
      <c r="L124" s="7"/>
      <c r="M124" s="17">
        <v>14</v>
      </c>
      <c r="N124" s="7"/>
      <c r="O124" s="7">
        <v>2</v>
      </c>
      <c r="P124" s="7"/>
      <c r="Q124" s="7">
        <v>1</v>
      </c>
      <c r="R124" s="14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0.97073058774918641</v>
      </c>
      <c r="U124" s="5">
        <f>テーブル1[[#This Row],[特殊倍率]]*テーブル1[[#This Row],[分散度倍率]]*テーブル1[[#This Row],[レア度倍率]]</f>
        <v>1.3728203626053053</v>
      </c>
      <c r="V124" s="9">
        <f>テーブル1[[#This Row],[基礎Shine]]/SUM(テーブル1[[#This Row],[基礎Shine]:[基礎Dark]])*50*テーブル1[[#This Row],[効率]]</f>
        <v>0</v>
      </c>
      <c r="W124" s="9">
        <f>テーブル1[[#This Row],[基礎Fire]]/SUM(テーブル1[[#This Row],[基礎Shine]:[基礎Dark]])*50*テーブル1[[#This Row],[効率]]</f>
        <v>56.527897283747855</v>
      </c>
      <c r="X124" s="9">
        <f>テーブル1[[#This Row],[基礎Wind]]/SUM(テーブル1[[#This Row],[基礎Shine]:[基礎Dark]])*50*テーブル1[[#This Row],[効率]]</f>
        <v>0</v>
      </c>
      <c r="Y124" s="9">
        <f>テーブル1[[#This Row],[基礎Gaia]]/SUM(テーブル1[[#This Row],[基礎Shine]:[基礎Dark]])*50*テーブル1[[#This Row],[効率]]</f>
        <v>8.0754138976782652</v>
      </c>
      <c r="Z124" s="9">
        <f>テーブル1[[#This Row],[基礎Aqua]]/SUM(テーブル1[[#This Row],[基礎Shine]:[基礎Dark]])*50*テーブル1[[#This Row],[効率]]</f>
        <v>0</v>
      </c>
      <c r="AA124" s="9">
        <f>テーブル1[[#This Row],[基礎Dark]]/SUM(テーブル1[[#This Row],[基礎Shine]:[基礎Dark]])*50*テーブル1[[#This Row],[効率]]</f>
        <v>4.0377069488391326</v>
      </c>
      <c r="AB124" s="3"/>
      <c r="AC124" s="3">
        <v>1</v>
      </c>
      <c r="AD124" s="3"/>
      <c r="AE124" s="3">
        <v>3</v>
      </c>
      <c r="AF124" s="3"/>
      <c r="AG124" s="3"/>
      <c r="AH124" s="3"/>
      <c r="AI124" s="3">
        <v>1</v>
      </c>
      <c r="AJ124" s="3"/>
      <c r="AK124" s="3"/>
      <c r="AL124" s="3"/>
      <c r="AM124" s="3"/>
      <c r="AN124" s="3"/>
      <c r="AO124" s="3"/>
      <c r="AP124" s="3"/>
      <c r="AQ124" s="3">
        <v>5</v>
      </c>
      <c r="AR124" s="3">
        <v>1</v>
      </c>
      <c r="AS124" s="3"/>
      <c r="AT124" s="3"/>
      <c r="AU124" s="3"/>
      <c r="AV124" s="3">
        <v>9</v>
      </c>
      <c r="AW124" s="3"/>
      <c r="AX124" s="3">
        <v>8</v>
      </c>
      <c r="AY124" s="11">
        <f>SUM(テーブル1[[#This Row],[攻撃]:[感覚]])</f>
        <v>28</v>
      </c>
      <c r="AZ124" s="11" t="str">
        <f>LOWER(LEFT(テーブル1[[#This Row],[Type]],1))&amp;MID(SUBSTITUTE(PROPER(テーブル1[[#This Row],[Type]]),"_",""),2,LEN(テーブル1[[#This Row],[Type]]))</f>
        <v>redstoneRepeater</v>
      </c>
      <c r="BA124" s="11" t="str" cm="1">
        <f t="array" ref="BA1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REDSTONE_REPEATER(122, { MIRAGE }, 3, 30, 1.00, m(0.0, 14.0, 0.0, 2.0, 0.0, 1.0), e(0.0, 1.0, 0.0, 3.0, 0.0, 0.0, 0.0, 1.0, 0.0, 0.0, 0.0, 0.0, 0.0, 0.0, 0.0, 5.0, 1.0, 0.0, 0.0, 0.0, 9.0, 0.0, 8.0), c(0xFFFFFF, 0xFCFC95, 0xCBCBCB, 0xD40102), "Redstone Repeateria", "赤石中継器精レドストーネレペアテーリャ"),</v>
      </c>
      <c r="BB124" s="11">
        <f>テーブル1[[#This Row],[Gaia]]*(テーブル1[[#This Row],[Aqua]]+テーブル1[[#This Row],[収穫]])*テーブル1[[#This Row],[効率]]/テーブル1[[#This Row],[コスト]]</f>
        <v>0</v>
      </c>
    </row>
    <row r="125" spans="1:54" x14ac:dyDescent="0.15">
      <c r="A125" s="4">
        <v>123</v>
      </c>
      <c r="B125" s="4"/>
      <c r="C125" s="4" t="s">
        <v>993</v>
      </c>
      <c r="D125" s="6" t="s">
        <v>741</v>
      </c>
      <c r="E125" s="19" t="s">
        <v>666</v>
      </c>
      <c r="F125" s="6" t="s">
        <v>667</v>
      </c>
      <c r="G125" s="6" t="s">
        <v>742</v>
      </c>
      <c r="H125" s="6" t="s">
        <v>752</v>
      </c>
      <c r="I125" s="10" t="s">
        <v>683</v>
      </c>
      <c r="J125" s="3">
        <v>3</v>
      </c>
      <c r="K125" s="8">
        <v>34</v>
      </c>
      <c r="L125" s="7"/>
      <c r="M125" s="17">
        <v>15</v>
      </c>
      <c r="N125" s="7">
        <v>1</v>
      </c>
      <c r="O125" s="7">
        <v>2</v>
      </c>
      <c r="P125" s="7"/>
      <c r="Q125" s="7"/>
      <c r="R125" s="14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125" s="5">
        <f>テーブル1[[#This Row],[特殊倍率]]*テーブル1[[#This Row],[分散度倍率]]*テーブル1[[#This Row],[レア度倍率]]</f>
        <v>1.3755418181397439</v>
      </c>
      <c r="V125" s="9">
        <f>テーブル1[[#This Row],[基礎Shine]]/SUM(テーブル1[[#This Row],[基礎Shine]:[基礎Dark]])*50*テーブル1[[#This Row],[効率]]</f>
        <v>0</v>
      </c>
      <c r="W125" s="9">
        <f>テーブル1[[#This Row],[基礎Fire]]/SUM(テーブル1[[#This Row],[基礎Shine]:[基礎Dark]])*50*テーブル1[[#This Row],[効率]]</f>
        <v>57.314242422489336</v>
      </c>
      <c r="X125" s="9">
        <f>テーブル1[[#This Row],[基礎Wind]]/SUM(テーブル1[[#This Row],[基礎Shine]:[基礎Dark]])*50*テーブル1[[#This Row],[効率]]</f>
        <v>3.8209494948326217</v>
      </c>
      <c r="Y125" s="9">
        <f>テーブル1[[#This Row],[基礎Gaia]]/SUM(テーブル1[[#This Row],[基礎Shine]:[基礎Dark]])*50*テーブル1[[#This Row],[効率]]</f>
        <v>7.6418989896652434</v>
      </c>
      <c r="Z125" s="9">
        <f>テーブル1[[#This Row],[基礎Aqua]]/SUM(テーブル1[[#This Row],[基礎Shine]:[基礎Dark]])*50*テーブル1[[#This Row],[効率]]</f>
        <v>0</v>
      </c>
      <c r="AA125" s="9">
        <f>テーブル1[[#This Row],[基礎Dark]]/SUM(テーブル1[[#This Row],[基礎Shine]:[基礎Dark]])*50*テーブル1[[#This Row],[効率]]</f>
        <v>0</v>
      </c>
      <c r="AB125" s="3"/>
      <c r="AC125" s="3">
        <v>2</v>
      </c>
      <c r="AD125" s="3"/>
      <c r="AE125" s="3">
        <v>2</v>
      </c>
      <c r="AF125" s="3"/>
      <c r="AG125" s="3"/>
      <c r="AH125" s="3"/>
      <c r="AI125" s="3">
        <v>1</v>
      </c>
      <c r="AJ125" s="3"/>
      <c r="AK125" s="3"/>
      <c r="AL125" s="3"/>
      <c r="AM125" s="3"/>
      <c r="AN125" s="3"/>
      <c r="AO125" s="3"/>
      <c r="AP125" s="3"/>
      <c r="AQ125" s="3">
        <v>9</v>
      </c>
      <c r="AR125" s="3">
        <v>1</v>
      </c>
      <c r="AS125" s="3"/>
      <c r="AT125" s="3"/>
      <c r="AU125" s="3"/>
      <c r="AV125" s="3">
        <v>6</v>
      </c>
      <c r="AW125" s="3"/>
      <c r="AX125" s="3">
        <v>11</v>
      </c>
      <c r="AY125" s="11">
        <f>SUM(テーブル1[[#This Row],[攻撃]:[感覚]])</f>
        <v>32</v>
      </c>
      <c r="AZ125" s="11" t="str">
        <f>LOWER(LEFT(テーブル1[[#This Row],[Type]],1))&amp;MID(SUBSTITUTE(PROPER(テーブル1[[#This Row],[Type]]),"_",""),2,LEN(テーブル1[[#This Row],[Type]]))</f>
        <v>redstoneComparator</v>
      </c>
      <c r="BA125" s="11" t="str" cm="1">
        <f t="array" ref="BA1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REDSTONE_COMPARATOR(123, { MIRAGE }, 3, 34, 1.00, m(0.0, 15.0, 1.0, 2.0, 0.0, 0.0), e(0.0, 2.0, 0.0, 2.0, 0.0, 0.0, 0.0, 1.0, 0.0, 0.0, 0.0, 0.0, 0.0, 0.0, 0.0, 9.0, 1.0, 0.0, 0.0, 0.0, 6.0, 0.0, 11.0), c(0xFFFFFF, 0xEAA199, 0xCBCBCB, 0xD40102), "Redstone Comparatoria", "赤石比較器精レドストーネコンパラトーリャ"),</v>
      </c>
      <c r="BB125" s="11">
        <f>テーブル1[[#This Row],[Gaia]]*(テーブル1[[#This Row],[Aqua]]+テーブル1[[#This Row],[収穫]])*テーブル1[[#This Row],[効率]]/テーブル1[[#This Row],[コスト]]</f>
        <v>0</v>
      </c>
    </row>
    <row r="126" spans="1:54" x14ac:dyDescent="0.15">
      <c r="A126" s="4">
        <v>124</v>
      </c>
      <c r="B126" s="4"/>
      <c r="C126" s="4" t="s">
        <v>989</v>
      </c>
      <c r="D126" s="6" t="s">
        <v>739</v>
      </c>
      <c r="E126" s="19" t="s">
        <v>665</v>
      </c>
      <c r="F126" s="6" t="s">
        <v>664</v>
      </c>
      <c r="G126" s="6" t="s">
        <v>738</v>
      </c>
      <c r="H126" s="6" t="s">
        <v>752</v>
      </c>
      <c r="I126" s="10" t="s">
        <v>679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17">
        <v>11</v>
      </c>
      <c r="Q126" s="7">
        <v>5</v>
      </c>
      <c r="R126" s="14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0.83419787278931024</v>
      </c>
      <c r="U126" s="5">
        <f>テーブル1[[#This Row],[特殊倍率]]*テーブル1[[#This Row],[分散度倍率]]*テーブル1[[#This Row],[レア度倍率]]</f>
        <v>1.4029480016816103</v>
      </c>
      <c r="V126" s="9">
        <f>テーブル1[[#This Row],[基礎Shine]]/SUM(テーブル1[[#This Row],[基礎Shine]:[基礎Dark]])*50*テーブル1[[#This Row],[効率]]</f>
        <v>2.3382466694693504</v>
      </c>
      <c r="W126" s="9">
        <f>テーブル1[[#This Row],[基礎Fire]]/SUM(テーブル1[[#This Row],[基礎Shine]:[基礎Dark]])*50*テーブル1[[#This Row],[効率]]</f>
        <v>0</v>
      </c>
      <c r="X126" s="9">
        <f>テーブル1[[#This Row],[基礎Wind]]/SUM(テーブル1[[#This Row],[基礎Shine]:[基礎Dark]])*50*テーブル1[[#This Row],[効率]]</f>
        <v>30.397206703101556</v>
      </c>
      <c r="Y126" s="9">
        <f>テーブル1[[#This Row],[基礎Gaia]]/SUM(テーブル1[[#This Row],[基礎Shine]:[基礎Dark]])*50*テーブル1[[#This Row],[効率]]</f>
        <v>0</v>
      </c>
      <c r="Z126" s="9">
        <f>テーブル1[[#This Row],[基礎Aqua]]/SUM(テーブル1[[#This Row],[基礎Shine]:[基礎Dark]])*50*テーブル1[[#This Row],[効率]]</f>
        <v>25.720713364162854</v>
      </c>
      <c r="AA126" s="9">
        <f>テーブル1[[#This Row],[基礎Dark]]/SUM(テーブル1[[#This Row],[基礎Shine]:[基礎Dark]])*50*テーブル1[[#This Row],[効率]]</f>
        <v>11.691233347346751</v>
      </c>
      <c r="AB126" s="3"/>
      <c r="AC126" s="3"/>
      <c r="AD126" s="3">
        <v>5</v>
      </c>
      <c r="AE126" s="3"/>
      <c r="AF126" s="3"/>
      <c r="AG126" s="3">
        <v>1</v>
      </c>
      <c r="AH126" s="3"/>
      <c r="AI126" s="3">
        <v>1</v>
      </c>
      <c r="AJ126" s="3"/>
      <c r="AK126" s="3">
        <v>8</v>
      </c>
      <c r="AL126" s="3">
        <v>1</v>
      </c>
      <c r="AM126" s="3"/>
      <c r="AN126" s="3">
        <v>1</v>
      </c>
      <c r="AO126" s="3"/>
      <c r="AP126" s="3">
        <v>2</v>
      </c>
      <c r="AQ126" s="3"/>
      <c r="AR126" s="3">
        <v>4</v>
      </c>
      <c r="AS126" s="3"/>
      <c r="AT126" s="3"/>
      <c r="AU126" s="3"/>
      <c r="AV126" s="3"/>
      <c r="AW126" s="3"/>
      <c r="AX126" s="3">
        <v>3</v>
      </c>
      <c r="AY126" s="11">
        <f>SUM(テーブル1[[#This Row],[攻撃]:[感覚]])</f>
        <v>26</v>
      </c>
      <c r="AZ126" s="11" t="str">
        <f>LOWER(LEFT(テーブル1[[#This Row],[Type]],1))&amp;MID(SUBSTITUTE(PROPER(テーブル1[[#This Row],[Type]]),"_",""),2,LEN(テーブル1[[#This Row],[Type]]))</f>
        <v>chorusFruit</v>
      </c>
      <c r="BA126" s="11" t="str" cm="1">
        <f t="array" ref="BA1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CHORUS_FRUIT(124, { MIRAGE }, 4, 32, 1.00, m(1.0, 0.0, 13.0, 0.0, 11.0, 5.0), e(0.0, 0.0, 5.0, 0.0, 0.0, 1.0, 0.0, 1.0, 0.0, 8.0, 1.0, 0.0, 1.0, 0.0, 2.0, 0.0, 4.0, 0.0, 0.0, 0.0, 0.0, 0.0, 3.0), c(0xE1D7E1, 0x816481, 0x785978, 0x672D7A), "Choruse Fruitia", "紫頌果精キョルーセフルイチャ"),</v>
      </c>
      <c r="BB126" s="11">
        <f>テーブル1[[#This Row],[Gaia]]*(テーブル1[[#This Row],[Aqua]]+テーブル1[[#This Row],[収穫]])*テーブル1[[#This Row],[効率]]/テーブル1[[#This Row],[コスト]]</f>
        <v>0</v>
      </c>
    </row>
    <row r="127" spans="1:54" x14ac:dyDescent="0.15">
      <c r="A127" s="4">
        <v>125</v>
      </c>
      <c r="B127" s="4"/>
      <c r="C127" s="4" t="s">
        <v>994</v>
      </c>
      <c r="D127" s="6" t="s">
        <v>735</v>
      </c>
      <c r="E127" s="19" t="s">
        <v>662</v>
      </c>
      <c r="F127" s="6" t="s">
        <v>663</v>
      </c>
      <c r="G127" s="6" t="s">
        <v>736</v>
      </c>
      <c r="H127" s="6" t="s">
        <v>752</v>
      </c>
      <c r="I127" s="10" t="s">
        <v>685</v>
      </c>
      <c r="J127" s="3">
        <v>3</v>
      </c>
      <c r="K127" s="8">
        <v>22</v>
      </c>
      <c r="L127" s="7"/>
      <c r="M127" s="7">
        <v>3</v>
      </c>
      <c r="N127" s="7">
        <v>11</v>
      </c>
      <c r="O127" s="17">
        <v>15</v>
      </c>
      <c r="P127" s="7">
        <v>4</v>
      </c>
      <c r="Q127" s="7"/>
      <c r="R127" s="14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27" s="5">
        <f>テーブル1[[#This Row],[特殊倍率]]*テーブル1[[#This Row],[分散度倍率]]*テーブル1[[#This Row],[レア度倍率]]</f>
        <v>1.1974787046189288</v>
      </c>
      <c r="V127" s="9">
        <f>テーブル1[[#This Row],[基礎Shine]]/SUM(テーブル1[[#This Row],[基礎Shine]:[基礎Dark]])*50*テーブル1[[#This Row],[効率]]</f>
        <v>0</v>
      </c>
      <c r="W127" s="9">
        <f>テーブル1[[#This Row],[基礎Fire]]/SUM(テーブル1[[#This Row],[基礎Shine]:[基礎Dark]])*50*テーブル1[[#This Row],[効率]]</f>
        <v>5.4430850209951318</v>
      </c>
      <c r="X127" s="9">
        <f>テーブル1[[#This Row],[基礎Wind]]/SUM(テーブル1[[#This Row],[基礎Shine]:[基礎Dark]])*50*テーブル1[[#This Row],[効率]]</f>
        <v>19.957978410315476</v>
      </c>
      <c r="Y127" s="9">
        <f>テーブル1[[#This Row],[基礎Gaia]]/SUM(テーブル1[[#This Row],[基礎Shine]:[基礎Dark]])*50*テーブル1[[#This Row],[効率]]</f>
        <v>27.215425104975655</v>
      </c>
      <c r="Z127" s="9">
        <f>テーブル1[[#This Row],[基礎Aqua]]/SUM(テーブル1[[#This Row],[基礎Shine]:[基礎Dark]])*50*テーブル1[[#This Row],[効率]]</f>
        <v>7.2574466946601746</v>
      </c>
      <c r="AA127" s="9">
        <f>テーブル1[[#This Row],[基礎Dark]]/SUM(テーブル1[[#This Row],[基礎Shine]:[基礎Dark]])*50*テーブル1[[#This Row],[効率]]</f>
        <v>0</v>
      </c>
      <c r="AB127" s="3"/>
      <c r="AC127" s="3">
        <v>5</v>
      </c>
      <c r="AD127" s="3">
        <v>6</v>
      </c>
      <c r="AE127" s="3"/>
      <c r="AF127" s="3">
        <v>3</v>
      </c>
      <c r="AG127" s="3">
        <v>8</v>
      </c>
      <c r="AH127" s="3"/>
      <c r="AI127" s="3"/>
      <c r="AJ127" s="3">
        <v>1</v>
      </c>
      <c r="AK127" s="3"/>
      <c r="AL127" s="3"/>
      <c r="AM127" s="3"/>
      <c r="AN127" s="3">
        <v>1</v>
      </c>
      <c r="AO127" s="3"/>
      <c r="AP127" s="3">
        <v>4</v>
      </c>
      <c r="AQ127" s="3"/>
      <c r="AR127" s="3">
        <v>3</v>
      </c>
      <c r="AS127" s="3"/>
      <c r="AT127" s="3"/>
      <c r="AU127" s="3"/>
      <c r="AV127" s="3"/>
      <c r="AW127" s="3"/>
      <c r="AX127" s="3">
        <v>1</v>
      </c>
      <c r="AY127" s="11">
        <f>SUM(テーブル1[[#This Row],[攻撃]:[感覚]])</f>
        <v>32</v>
      </c>
      <c r="AZ127" s="11" t="str">
        <f>LOWER(LEFT(テーブル1[[#This Row],[Type]],1))&amp;MID(SUBSTITUTE(PROPER(テーブル1[[#This Row],[Type]]),"_",""),2,LEN(テーブル1[[#This Row],[Type]]))</f>
        <v>mushroomStew</v>
      </c>
      <c r="BA127" s="11" t="str" cm="1">
        <f t="array" ref="BA1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MUSHROOM_STEW(125, { MIRAGE }, 3, 22, 1.00, m(0.0, 3.0, 11.0, 15.0, 4.0, 0.0), e(0.0, 5.0, 6.0, 0.0, 3.0, 8.0, 0.0, 0.0, 1.0, 0.0, 0.0, 0.0, 1.0, 0.0, 4.0, 0.0, 3.0, 0.0, 0.0, 0.0, 0.0, 0.0, 1.0), c(0xFFB17E, 0xFF9666, 0xFF8A4A, 0xE7936A), "Mushroome Stewia", "茸煮精ムシュローメステーウャ"),</v>
      </c>
      <c r="BB127" s="11">
        <f>テーブル1[[#This Row],[Gaia]]*(テーブル1[[#This Row],[Aqua]]+テーブル1[[#This Row],[収穫]])*テーブル1[[#This Row],[効率]]/テーブル1[[#This Row],[コスト]]</f>
        <v>19.639034362704592</v>
      </c>
    </row>
    <row r="128" spans="1:54" x14ac:dyDescent="0.15">
      <c r="A128" s="4">
        <v>126</v>
      </c>
      <c r="B128" s="4"/>
      <c r="C128" s="4" t="s">
        <v>985</v>
      </c>
      <c r="D128" s="6" t="s">
        <v>734</v>
      </c>
      <c r="E128" s="19" t="s">
        <v>962</v>
      </c>
      <c r="F128" s="6" t="s">
        <v>661</v>
      </c>
      <c r="G128" s="6" t="s">
        <v>737</v>
      </c>
      <c r="H128" s="6" t="s">
        <v>752</v>
      </c>
      <c r="I128" s="18" t="s">
        <v>1005</v>
      </c>
      <c r="J128" s="3">
        <v>4</v>
      </c>
      <c r="K128" s="8">
        <v>29</v>
      </c>
      <c r="L128" s="7"/>
      <c r="M128" s="17">
        <v>10</v>
      </c>
      <c r="N128" s="7">
        <v>7</v>
      </c>
      <c r="O128" s="7"/>
      <c r="P128" s="7">
        <v>3</v>
      </c>
      <c r="Q128" s="7"/>
      <c r="R128" s="14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8" s="5">
        <f>テーブル1[[#This Row],[特殊倍率]]*テーブル1[[#This Row],[分散度倍率]]*テーブル1[[#This Row],[レア度倍率]]</f>
        <v>1.4640856959456254</v>
      </c>
      <c r="V128" s="9">
        <f>テーブル1[[#This Row],[基礎Shine]]/SUM(テーブル1[[#This Row],[基礎Shine]:[基礎Dark]])*50*テーブル1[[#This Row],[効率]]</f>
        <v>0</v>
      </c>
      <c r="W128" s="9">
        <f>テーブル1[[#This Row],[基礎Fire]]/SUM(テーブル1[[#This Row],[基礎Shine]:[基礎Dark]])*50*テーブル1[[#This Row],[効率]]</f>
        <v>36.602142398640638</v>
      </c>
      <c r="X128" s="9">
        <f>テーブル1[[#This Row],[基礎Wind]]/SUM(テーブル1[[#This Row],[基礎Shine]:[基礎Dark]])*50*テーブル1[[#This Row],[効率]]</f>
        <v>25.621499679048444</v>
      </c>
      <c r="Y128" s="9">
        <f>テーブル1[[#This Row],[基礎Gaia]]/SUM(テーブル1[[#This Row],[基礎Shine]:[基礎Dark]])*50*テーブル1[[#This Row],[効率]]</f>
        <v>0</v>
      </c>
      <c r="Z128" s="9">
        <f>テーブル1[[#This Row],[基礎Aqua]]/SUM(テーブル1[[#This Row],[基礎Shine]:[基礎Dark]])*50*テーブル1[[#This Row],[効率]]</f>
        <v>10.98064271959219</v>
      </c>
      <c r="AA128" s="9">
        <f>テーブル1[[#This Row],[基礎Dark]]/SUM(テーブル1[[#This Row],[基礎Shine]:[基礎Dark]])*50*テーブル1[[#This Row],[効率]]</f>
        <v>0</v>
      </c>
      <c r="AB128" s="3">
        <v>4</v>
      </c>
      <c r="AC128" s="3">
        <v>1</v>
      </c>
      <c r="AD128" s="3">
        <v>2</v>
      </c>
      <c r="AE128" s="3"/>
      <c r="AF128" s="3"/>
      <c r="AG128" s="3">
        <v>3</v>
      </c>
      <c r="AH128" s="3"/>
      <c r="AI128" s="3">
        <v>2</v>
      </c>
      <c r="AJ128" s="3"/>
      <c r="AK128" s="3"/>
      <c r="AL128" s="3">
        <v>7</v>
      </c>
      <c r="AM128" s="3"/>
      <c r="AN128" s="3">
        <v>1</v>
      </c>
      <c r="AO128" s="3">
        <v>1</v>
      </c>
      <c r="AP128" s="3">
        <v>5</v>
      </c>
      <c r="AQ128" s="3">
        <v>2</v>
      </c>
      <c r="AR128" s="3">
        <v>3</v>
      </c>
      <c r="AS128" s="3">
        <v>1</v>
      </c>
      <c r="AT128" s="3"/>
      <c r="AU128" s="3">
        <v>2</v>
      </c>
      <c r="AV128" s="3"/>
      <c r="AW128" s="3">
        <v>8</v>
      </c>
      <c r="AX128" s="3">
        <v>7</v>
      </c>
      <c r="AY128" s="11">
        <f>SUM(テーブル1[[#This Row],[攻撃]:[感覚]])</f>
        <v>49</v>
      </c>
      <c r="AZ128" s="11" t="str">
        <f>LOWER(LEFT(テーブル1[[#This Row],[Type]],1))&amp;MID(SUBSTITUTE(PROPER(テーブル1[[#This Row],[Type]]),"_",""),2,LEN(テーブル1[[#This Row],[Type]]))</f>
        <v>rawRabbit</v>
      </c>
      <c r="BA128" s="11" t="str" cm="1">
        <f t="array" ref="BA1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RAW_RABBIT(126, { MIRAGE }, 4, 29, 1.00, m(0.0, 10.0, 7.0, 0.0, 3.0, 0.0), e(4.0, 1.0, 2.0, 0.0, 0.0, 3.0, 0.0, 2.0, 0.0, 0.0, 7.0, 0.0, 1.0, 1.0, 5.0, 2.0, 3.0, 1.0, 0.0, 2.0, 0.0, 8.0, 7.0), c(0xFFDBCE, 0xFFDBCE, 0xFFDBCE, 0x9E937F), "Rawe Rabbitia", "生兎肉精ラーウェラッビーチャ"),</v>
      </c>
      <c r="BB128" s="11">
        <f>テーブル1[[#This Row],[Gaia]]*(テーブル1[[#This Row],[Aqua]]+テーブル1[[#This Row],[収穫]])*テーブル1[[#This Row],[効率]]/テーブル1[[#This Row],[コスト]]</f>
        <v>0</v>
      </c>
    </row>
    <row r="129" spans="1:54" x14ac:dyDescent="0.15">
      <c r="A129" s="4">
        <v>127</v>
      </c>
      <c r="B129" s="4"/>
      <c r="C129" s="4" t="s">
        <v>990</v>
      </c>
      <c r="D129" s="6" t="s">
        <v>744</v>
      </c>
      <c r="E129" s="19" t="s">
        <v>748</v>
      </c>
      <c r="F129" s="6" t="s">
        <v>660</v>
      </c>
      <c r="G129" s="6" t="s">
        <v>745</v>
      </c>
      <c r="H129" s="6" t="s">
        <v>752</v>
      </c>
      <c r="I129" s="10" t="s">
        <v>680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17">
        <v>8</v>
      </c>
      <c r="Q129" s="7"/>
      <c r="R129" s="14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9" s="5">
        <f>テーブル1[[#This Row],[特殊倍率]]*テーブル1[[#This Row],[分散度倍率]]*テーブル1[[#This Row],[レア度倍率]]</f>
        <v>1.2311444133449163</v>
      </c>
      <c r="V129" s="9">
        <f>テーブル1[[#This Row],[基礎Shine]]/SUM(テーブル1[[#This Row],[基礎Shine]:[基礎Dark]])*50*テーブル1[[#This Row],[効率]]</f>
        <v>6.1557220667245813</v>
      </c>
      <c r="W129" s="9">
        <f>テーブル1[[#This Row],[基礎Fire]]/SUM(テーブル1[[#This Row],[基礎Shine]:[基礎Dark]])*50*テーブル1[[#This Row],[効率]]</f>
        <v>30.778610333622908</v>
      </c>
      <c r="X129" s="9">
        <f>テーブル1[[#This Row],[基礎Wind]]/SUM(テーブル1[[#This Row],[基礎Shine]:[基礎Dark]])*50*テーブル1[[#This Row],[効率]]</f>
        <v>8.2076294222994424</v>
      </c>
      <c r="Y129" s="9">
        <f>テーブル1[[#This Row],[基礎Gaia]]/SUM(テーブル1[[#This Row],[基礎Shine]:[基礎Dark]])*50*テーブル1[[#This Row],[効率]]</f>
        <v>0</v>
      </c>
      <c r="Z129" s="9">
        <f>テーブル1[[#This Row],[基礎Aqua]]/SUM(テーブル1[[#This Row],[基礎Shine]:[基礎Dark]])*50*テーブル1[[#This Row],[効率]]</f>
        <v>16.415258844598885</v>
      </c>
      <c r="AA129" s="9">
        <f>テーブル1[[#This Row],[基礎Dark]]/SUM(テーブル1[[#This Row],[基礎Shine]:[基礎Dark]])*50*テーブル1[[#This Row],[効率]]</f>
        <v>0</v>
      </c>
      <c r="AB129" s="3"/>
      <c r="AC129" s="3"/>
      <c r="AD129" s="3">
        <v>4</v>
      </c>
      <c r="AE129" s="3"/>
      <c r="AF129" s="3"/>
      <c r="AG129" s="3">
        <v>2</v>
      </c>
      <c r="AH129" s="3">
        <v>6</v>
      </c>
      <c r="AI129" s="3"/>
      <c r="AJ129" s="3">
        <v>2</v>
      </c>
      <c r="AK129" s="3"/>
      <c r="AL129" s="3"/>
      <c r="AM129" s="3">
        <v>1</v>
      </c>
      <c r="AN129" s="3">
        <v>4</v>
      </c>
      <c r="AO129" s="3">
        <v>3</v>
      </c>
      <c r="AP129" s="3">
        <v>5</v>
      </c>
      <c r="AQ129" s="3">
        <v>13</v>
      </c>
      <c r="AR129" s="3">
        <v>1</v>
      </c>
      <c r="AS129" s="3"/>
      <c r="AT129" s="3"/>
      <c r="AU129" s="3"/>
      <c r="AV129" s="3"/>
      <c r="AW129" s="3">
        <v>3</v>
      </c>
      <c r="AX129" s="3">
        <v>9</v>
      </c>
      <c r="AY129" s="11">
        <f>SUM(テーブル1[[#This Row],[攻撃]:[感覚]])</f>
        <v>53</v>
      </c>
      <c r="AZ129" s="11" t="str">
        <f>LOWER(LEFT(テーブル1[[#This Row],[Type]],1))&amp;MID(SUBSTITUTE(PROPER(テーブル1[[#This Row],[Type]]),"_",""),2,LEN(テーブル1[[#This Row],[Type]]))</f>
        <v>mirageFlower</v>
      </c>
      <c r="BA129" s="11" t="str" cm="1">
        <f t="array" ref="BA1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MIRAGE_FLOWER(127, { MIRAGE }, 3, 40, 1.00, m(3.0, 15.0, 4.0, 0.0, 8.0, 0.0), e(0.0, 0.0, 4.0, 0.0, 0.0, 2.0, 6.0, 0.0, 2.0, 0.0, 0.0, 1.0, 4.0, 3.0, 5.0, 13.0, 1.0, 0.0, 0.0, 0.0, 0.0, 3.0, 9.0), c(0xA3F5FF, 0x7CF3F5, 0x7CF3F5, 0x00E88A), "Mirage Floweria", "妖花精ミラーゲフロウェーリャ"),</v>
      </c>
      <c r="BB129" s="11">
        <f>テーブル1[[#This Row],[Gaia]]*(テーブル1[[#This Row],[Aqua]]+テーブル1[[#This Row],[収穫]])*テーブル1[[#This Row],[効率]]/テーブル1[[#This Row],[コスト]]</f>
        <v>0</v>
      </c>
    </row>
    <row r="130" spans="1:54" x14ac:dyDescent="0.15">
      <c r="A130" s="4">
        <v>128</v>
      </c>
      <c r="B130" s="4"/>
      <c r="C130" s="4" t="s">
        <v>995</v>
      </c>
      <c r="D130" s="6" t="s">
        <v>656</v>
      </c>
      <c r="E130" s="19" t="s">
        <v>657</v>
      </c>
      <c r="F130" s="6" t="s">
        <v>659</v>
      </c>
      <c r="G130" s="6" t="s">
        <v>658</v>
      </c>
      <c r="H130" s="6" t="s">
        <v>454</v>
      </c>
      <c r="I130" s="10" t="s">
        <v>686</v>
      </c>
      <c r="J130" s="3">
        <v>3</v>
      </c>
      <c r="K130" s="8">
        <v>84</v>
      </c>
      <c r="L130" s="7">
        <v>1</v>
      </c>
      <c r="M130" s="7">
        <v>6</v>
      </c>
      <c r="N130" s="17">
        <v>10</v>
      </c>
      <c r="O130" s="7">
        <v>1</v>
      </c>
      <c r="P130" s="7">
        <v>7</v>
      </c>
      <c r="Q130" s="7">
        <v>21</v>
      </c>
      <c r="R130" s="14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9">
        <f>テーブル1[[#This Row],[基礎Shine]]/SUM(テーブル1[[#This Row],[基礎Shine]:[基礎Dark]])*50*テーブル1[[#This Row],[効率]]</f>
        <v>1.3033269090880455</v>
      </c>
      <c r="W130" s="9">
        <f>テーブル1[[#This Row],[基礎Fire]]/SUM(テーブル1[[#This Row],[基礎Shine]:[基礎Dark]])*50*テーブル1[[#This Row],[効率]]</f>
        <v>7.8199614545282721</v>
      </c>
      <c r="X130" s="9">
        <f>テーブル1[[#This Row],[基礎Wind]]/SUM(テーブル1[[#This Row],[基礎Shine]:[基礎Dark]])*50*テーブル1[[#This Row],[効率]]</f>
        <v>13.033269090880456</v>
      </c>
      <c r="Y130" s="9">
        <f>テーブル1[[#This Row],[基礎Gaia]]/SUM(テーブル1[[#This Row],[基礎Shine]:[基礎Dark]])*50*テーブル1[[#This Row],[効率]]</f>
        <v>1.3033269090880455</v>
      </c>
      <c r="Z130" s="9">
        <f>テーブル1[[#This Row],[基礎Aqua]]/SUM(テーブル1[[#This Row],[基礎Shine]:[基礎Dark]])*50*テーブル1[[#This Row],[効率]]</f>
        <v>9.1232883636163198</v>
      </c>
      <c r="AA130" s="9">
        <f>テーブル1[[#This Row],[基礎Dark]]/SUM(テーブル1[[#This Row],[基礎Shine]:[基礎Dark]])*50*テーブル1[[#This Row],[効率]]</f>
        <v>27.369865090848954</v>
      </c>
      <c r="AB130" s="3"/>
      <c r="AC130" s="3"/>
      <c r="AD130" s="3">
        <v>1</v>
      </c>
      <c r="AE130" s="3">
        <v>8</v>
      </c>
      <c r="AF130" s="3">
        <v>4</v>
      </c>
      <c r="AG130" s="3">
        <v>1</v>
      </c>
      <c r="AH130" s="3"/>
      <c r="AI130" s="3"/>
      <c r="AJ130" s="3"/>
      <c r="AK130" s="3"/>
      <c r="AL130" s="3">
        <v>2</v>
      </c>
      <c r="AM130" s="3"/>
      <c r="AN130" s="3"/>
      <c r="AO130" s="3"/>
      <c r="AP130" s="3"/>
      <c r="AQ130" s="3"/>
      <c r="AR130" s="3">
        <v>1</v>
      </c>
      <c r="AS130" s="3">
        <v>4</v>
      </c>
      <c r="AT130" s="3"/>
      <c r="AU130" s="3">
        <v>4</v>
      </c>
      <c r="AV130" s="3"/>
      <c r="AW130" s="3">
        <v>17</v>
      </c>
      <c r="AX130" s="3"/>
      <c r="AY130" s="11">
        <f>SUM(テーブル1[[#This Row],[攻撃]:[感覚]])</f>
        <v>42</v>
      </c>
      <c r="AZ130" s="11" t="str">
        <f>LOWER(LEFT(テーブル1[[#This Row],[Type]],1))&amp;MID(SUBSTITUTE(PROPER(テーブル1[[#This Row],[Type]]),"_",""),2,LEN(テーブル1[[#This Row],[Type]]))</f>
        <v>sunrise</v>
      </c>
      <c r="BA130" s="11" t="str" cm="1">
        <f t="array" ref="BA1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SUNRISE(128, { TIME }, 3, 84, 1.00, m(1.0, 6.0, 10.0, 1.0, 7.0, 21.0), e(0.0, 0.0, 1.0, 8.0, 4.0, 1.0, 0.0, 0.0, 0.0, 0.0, 2.0, 0.0, 0.0, 0.0, 0.0, 0.0, 1.0, 4.0, 0.0, 4.0, 0.0, 17.0, 0.0), c(0xFFE260, 0xFF873A, 0xFF873A, 0xFF1D00), "Sunrisia", "日昇精スンリーシャ"),</v>
      </c>
      <c r="BB130" s="11">
        <f>テーブル1[[#This Row],[Gaia]]*(テーブル1[[#This Row],[Aqua]]+テーブル1[[#This Row],[収穫]])*テーブル1[[#This Row],[効率]]/テーブル1[[#This Row],[コスト]]</f>
        <v>0.18833753121212399</v>
      </c>
    </row>
    <row r="131" spans="1:54" x14ac:dyDescent="0.15">
      <c r="A131" s="4">
        <v>129</v>
      </c>
      <c r="B131" s="4"/>
      <c r="C131" s="4" t="s">
        <v>1000</v>
      </c>
      <c r="D131" s="6" t="s">
        <v>676</v>
      </c>
      <c r="E131" s="19" t="s">
        <v>655</v>
      </c>
      <c r="F131" s="6" t="s">
        <v>678</v>
      </c>
      <c r="G131" s="6" t="s">
        <v>677</v>
      </c>
      <c r="H131" s="6" t="s">
        <v>752</v>
      </c>
      <c r="I131" s="10" t="s">
        <v>796</v>
      </c>
      <c r="J131" s="3">
        <v>6</v>
      </c>
      <c r="K131" s="8">
        <v>11</v>
      </c>
      <c r="L131" s="17">
        <v>10</v>
      </c>
      <c r="M131" s="7">
        <v>5</v>
      </c>
      <c r="N131" s="7">
        <v>22</v>
      </c>
      <c r="O131" s="7"/>
      <c r="P131" s="7">
        <v>13</v>
      </c>
      <c r="Q131" s="7"/>
      <c r="R131" s="14">
        <v>1</v>
      </c>
      <c r="S131" s="5">
        <f>2^((テーブル1[[#This Row],[レア]]-1)/4)</f>
        <v>2.3784142300054421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1.9937085782930151</v>
      </c>
      <c r="V131" s="9">
        <f>テーブル1[[#This Row],[基礎Shine]]/SUM(テーブル1[[#This Row],[基礎Shine]:[基礎Dark]])*50*テーブル1[[#This Row],[効率]]</f>
        <v>19.937085782930151</v>
      </c>
      <c r="W131" s="9">
        <f>テーブル1[[#This Row],[基礎Fire]]/SUM(テーブル1[[#This Row],[基礎Shine]:[基礎Dark]])*50*テーブル1[[#This Row],[効率]]</f>
        <v>9.9685428914650753</v>
      </c>
      <c r="X131" s="9">
        <f>テーブル1[[#This Row],[基礎Wind]]/SUM(テーブル1[[#This Row],[基礎Shine]:[基礎Dark]])*50*テーブル1[[#This Row],[効率]]</f>
        <v>43.861588722446328</v>
      </c>
      <c r="Y131" s="9">
        <f>テーブル1[[#This Row],[基礎Gaia]]/SUM(テーブル1[[#This Row],[基礎Shine]:[基礎Dark]])*50*テーブル1[[#This Row],[効率]]</f>
        <v>0</v>
      </c>
      <c r="Z131" s="9">
        <f>テーブル1[[#This Row],[基礎Aqua]]/SUM(テーブル1[[#This Row],[基礎Shine]:[基礎Dark]])*50*テーブル1[[#This Row],[効率]]</f>
        <v>25.918211517809198</v>
      </c>
      <c r="AA131" s="9">
        <f>テーブル1[[#This Row],[基礎Dark]]/SUM(テーブル1[[#This Row],[基礎Shine]:[基礎Dark]])*50*テーブル1[[#This Row],[効率]]</f>
        <v>0</v>
      </c>
      <c r="AB131" s="3"/>
      <c r="AC131" s="3"/>
      <c r="AD131" s="3"/>
      <c r="AE131" s="3"/>
      <c r="AF131" s="3"/>
      <c r="AG131" s="3"/>
      <c r="AH131" s="3"/>
      <c r="AI131" s="3"/>
      <c r="AJ131" s="3">
        <v>6</v>
      </c>
      <c r="AK131" s="3">
        <v>13</v>
      </c>
      <c r="AL131" s="3">
        <v>2</v>
      </c>
      <c r="AM131" s="3"/>
      <c r="AN131" s="3"/>
      <c r="AO131" s="3"/>
      <c r="AP131" s="3">
        <v>4</v>
      </c>
      <c r="AQ131" s="3">
        <v>14</v>
      </c>
      <c r="AR131" s="3"/>
      <c r="AS131" s="3"/>
      <c r="AT131" s="3"/>
      <c r="AU131" s="3"/>
      <c r="AV131" s="3"/>
      <c r="AW131" s="3">
        <v>2</v>
      </c>
      <c r="AX131" s="3">
        <v>18</v>
      </c>
      <c r="AY131" s="11">
        <f>SUM(テーブル1[[#This Row],[攻撃]:[感覚]])</f>
        <v>59</v>
      </c>
      <c r="AZ131" s="11" t="str">
        <f>LOWER(LEFT(テーブル1[[#This Row],[Type]],1))&amp;MID(SUBSTITUTE(PROPER(テーブル1[[#This Row],[Type]]),"_",""),2,LEN(テーブル1[[#This Row],[Type]]))</f>
        <v>hatsuyume</v>
      </c>
      <c r="BA131" s="11" t="str" cm="1">
        <f t="array" ref="BA1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HATSUYUME(129, { MIRAGE }, 6, 11, 1.00, m(10.0, 5.0, 22.0, 0.0, 13.0, 0.0), e(0.0, 0.0, 0.0, 0.0, 0.0, 0.0, 0.0, 0.0, 6.0, 13.0, 2.0, 0.0, 0.0, 0.0, 4.0, 14.0, 0.0, 0.0, 0.0, 0.0, 0.0, 2.0, 18.0), c(0xFFBE80, 0xB8FFE4, 0xA5FFD5, 0x2FFFA7), "Hatsuyumia", "初夢精ハツユーミャ"),</v>
      </c>
      <c r="BB131" s="11">
        <f>テーブル1[[#This Row],[Gaia]]*(テーブル1[[#This Row],[Aqua]]+テーブル1[[#This Row],[収穫]])*テーブル1[[#This Row],[効率]]/テーブル1[[#This Row],[コスト]]</f>
        <v>0</v>
      </c>
    </row>
    <row r="132" spans="1:54" x14ac:dyDescent="0.15">
      <c r="A132" s="4">
        <v>130</v>
      </c>
      <c r="B132" s="4"/>
      <c r="C132" s="4" t="s">
        <v>984</v>
      </c>
      <c r="D132" s="6" t="s">
        <v>756</v>
      </c>
      <c r="E132" s="19" t="s">
        <v>777</v>
      </c>
      <c r="F132" s="6" t="s">
        <v>789</v>
      </c>
      <c r="G132" s="6" t="s">
        <v>788</v>
      </c>
      <c r="H132" s="6" t="s">
        <v>752</v>
      </c>
      <c r="I132" s="10" t="s">
        <v>792</v>
      </c>
      <c r="J132" s="3">
        <v>5</v>
      </c>
      <c r="K132" s="8">
        <v>50</v>
      </c>
      <c r="L132" s="7">
        <v>10</v>
      </c>
      <c r="M132" s="7">
        <v>10</v>
      </c>
      <c r="N132" s="7">
        <v>10</v>
      </c>
      <c r="O132" s="7">
        <v>10</v>
      </c>
      <c r="P132" s="17">
        <v>15</v>
      </c>
      <c r="Q132" s="7">
        <v>10</v>
      </c>
      <c r="R132" s="14">
        <v>1</v>
      </c>
      <c r="S132" s="5">
        <f>2^((テーブル1[[#This Row],[レア]]-1)/4)</f>
        <v>2</v>
      </c>
      <c r="T132" s="5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0.6299605249474366</v>
      </c>
      <c r="U132" s="5">
        <f>テーブル1[[#This Row],[特殊倍率]]*テーブル1[[#This Row],[分散度倍率]]*テーブル1[[#This Row],[レア度倍率]]</f>
        <v>1.2599210498948732</v>
      </c>
      <c r="V132" s="9">
        <f>テーブル1[[#This Row],[基礎Shine]]/SUM(テーブル1[[#This Row],[基礎Shine]:[基礎Dark]])*50*テーブル1[[#This Row],[効率]]</f>
        <v>9.6917003838067171</v>
      </c>
      <c r="W132" s="9">
        <f>テーブル1[[#This Row],[基礎Fire]]/SUM(テーブル1[[#This Row],[基礎Shine]:[基礎Dark]])*50*テーブル1[[#This Row],[効率]]</f>
        <v>9.6917003838067171</v>
      </c>
      <c r="X132" s="9">
        <f>テーブル1[[#This Row],[基礎Wind]]/SUM(テーブル1[[#This Row],[基礎Shine]:[基礎Dark]])*50*テーブル1[[#This Row],[効率]]</f>
        <v>9.6917003838067171</v>
      </c>
      <c r="Y132" s="9">
        <f>テーブル1[[#This Row],[基礎Gaia]]/SUM(テーブル1[[#This Row],[基礎Shine]:[基礎Dark]])*50*テーブル1[[#This Row],[効率]]</f>
        <v>9.6917003838067171</v>
      </c>
      <c r="Z132" s="9">
        <f>テーブル1[[#This Row],[基礎Aqua]]/SUM(テーブル1[[#This Row],[基礎Shine]:[基礎Dark]])*50*テーブル1[[#This Row],[効率]]</f>
        <v>14.537550575710075</v>
      </c>
      <c r="AA132" s="9">
        <f>テーブル1[[#This Row],[基礎Dark]]/SUM(テーブル1[[#This Row],[基礎Shine]:[基礎Dark]])*50*テーブル1[[#This Row],[効率]]</f>
        <v>9.6917003838067171</v>
      </c>
      <c r="AB132" s="3">
        <v>10</v>
      </c>
      <c r="AC132" s="3">
        <v>10</v>
      </c>
      <c r="AD132" s="3">
        <v>10</v>
      </c>
      <c r="AE132" s="3"/>
      <c r="AF132" s="3"/>
      <c r="AG132" s="3">
        <v>2</v>
      </c>
      <c r="AH132" s="3"/>
      <c r="AI132" s="3">
        <v>10</v>
      </c>
      <c r="AJ132" s="3">
        <v>5</v>
      </c>
      <c r="AK132" s="3"/>
      <c r="AL132" s="3">
        <v>10</v>
      </c>
      <c r="AM132" s="3">
        <v>10</v>
      </c>
      <c r="AN132" s="3">
        <v>3</v>
      </c>
      <c r="AO132" s="3">
        <v>3</v>
      </c>
      <c r="AP132" s="3">
        <v>10</v>
      </c>
      <c r="AQ132" s="3">
        <v>10</v>
      </c>
      <c r="AR132" s="3">
        <v>3</v>
      </c>
      <c r="AS132" s="3">
        <v>1</v>
      </c>
      <c r="AT132" s="3"/>
      <c r="AU132" s="3"/>
      <c r="AV132" s="3"/>
      <c r="AW132" s="3">
        <v>4</v>
      </c>
      <c r="AX132" s="3">
        <v>10</v>
      </c>
      <c r="AY132" s="11">
        <f>SUM(テーブル1[[#This Row],[攻撃]:[感覚]])</f>
        <v>111</v>
      </c>
      <c r="AZ132" s="11" t="str">
        <f>LOWER(LEFT(テーブル1[[#This Row],[Type]],1))&amp;MID(SUBSTITUTE(PROPER(テーブル1[[#This Row],[Type]]),"_",""),2,LEN(テーブル1[[#This Row],[Type]]))</f>
        <v>player</v>
      </c>
      <c r="BA132" s="11" t="str" cm="1">
        <f t="array" ref="BA1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PLAYER(130, { MIRAGE }, 5, 50, 1.00, m(10.0, 10.0, 10.0, 10.0, 15.0, 10.0), e(10.0, 10.0, 10.0, 0.0, 0.0, 2.0, 0.0, 10.0, 5.0, 0.0, 10.0, 10.0, 3.0, 3.0, 10.0, 10.0, 3.0, 1.0, 0.0, 0.0, 0.0, 4.0, 10.0), c(0xB58D63, 0x00AAAA, 0x322976, 0x4B3422), "Playeria", "人精プライェーリャ"),</v>
      </c>
      <c r="BB132" s="11">
        <f>テーブル1[[#This Row],[Gaia]]*(テーブル1[[#This Row],[Aqua]]+テーブル1[[#This Row],[収穫]])*テーブル1[[#This Row],[効率]]/テーブル1[[#This Row],[コスト]]</f>
        <v>5.9924513225546274</v>
      </c>
    </row>
    <row r="133" spans="1:54" x14ac:dyDescent="0.15">
      <c r="A133" s="4">
        <v>131</v>
      </c>
      <c r="B133" s="4"/>
      <c r="C133" s="4" t="s">
        <v>987</v>
      </c>
      <c r="D133" s="6" t="s">
        <v>757</v>
      </c>
      <c r="E133" s="19" t="s">
        <v>782</v>
      </c>
      <c r="F133" s="6" t="s">
        <v>783</v>
      </c>
      <c r="G133" s="6" t="s">
        <v>781</v>
      </c>
      <c r="H133" s="6" t="s">
        <v>43</v>
      </c>
      <c r="I133" s="10" t="s">
        <v>793</v>
      </c>
      <c r="J133" s="3">
        <v>5</v>
      </c>
      <c r="K133" s="8">
        <v>41</v>
      </c>
      <c r="L133" s="7"/>
      <c r="M133" s="7">
        <v>8</v>
      </c>
      <c r="N133" s="17">
        <v>8</v>
      </c>
      <c r="O133" s="7">
        <v>13</v>
      </c>
      <c r="P133" s="7">
        <v>9</v>
      </c>
      <c r="Q133" s="7"/>
      <c r="R133" s="14">
        <v>1</v>
      </c>
      <c r="S133" s="5">
        <f>2^((テーブル1[[#This Row],[レア]]-1)/4)</f>
        <v>2</v>
      </c>
      <c r="T133" s="5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0.76598317866798693</v>
      </c>
      <c r="U133" s="5">
        <f>テーブル1[[#This Row],[特殊倍率]]*テーブル1[[#This Row],[分散度倍率]]*テーブル1[[#This Row],[レア度倍率]]</f>
        <v>1.5319663573359739</v>
      </c>
      <c r="V133" s="9">
        <f>テーブル1[[#This Row],[基礎Shine]]/SUM(テーブル1[[#This Row],[基礎Shine]:[基礎Dark]])*50*テーブル1[[#This Row],[効率]]</f>
        <v>0</v>
      </c>
      <c r="W133" s="9">
        <f>テーブル1[[#This Row],[基礎Fire]]/SUM(テーブル1[[#This Row],[基礎Shine]:[基礎Dark]])*50*テーブル1[[#This Row],[効率]]</f>
        <v>16.125961656168144</v>
      </c>
      <c r="X133" s="9">
        <f>テーブル1[[#This Row],[基礎Wind]]/SUM(テーブル1[[#This Row],[基礎Shine]:[基礎Dark]])*50*テーブル1[[#This Row],[効率]]</f>
        <v>16.125961656168144</v>
      </c>
      <c r="Y133" s="9">
        <f>テーブル1[[#This Row],[基礎Gaia]]/SUM(テーブル1[[#This Row],[基礎Shine]:[基礎Dark]])*50*テーブル1[[#This Row],[効率]]</f>
        <v>26.204687691273236</v>
      </c>
      <c r="Z133" s="9">
        <f>テーブル1[[#This Row],[基礎Aqua]]/SUM(テーブル1[[#This Row],[基礎Shine]:[基礎Dark]])*50*テーブル1[[#This Row],[効率]]</f>
        <v>18.141706863189164</v>
      </c>
      <c r="AA133" s="9">
        <f>テーブル1[[#This Row],[基礎Dark]]/SUM(テーブル1[[#This Row],[基礎Shine]:[基礎Dark]])*50*テーブル1[[#This Row],[効率]]</f>
        <v>0</v>
      </c>
      <c r="AB133" s="3">
        <v>18</v>
      </c>
      <c r="AC133" s="3">
        <v>1</v>
      </c>
      <c r="AD133" s="3"/>
      <c r="AE133" s="3"/>
      <c r="AF133" s="3">
        <v>5</v>
      </c>
      <c r="AG133" s="3">
        <v>2</v>
      </c>
      <c r="AH133" s="3"/>
      <c r="AI133" s="3"/>
      <c r="AJ133" s="3"/>
      <c r="AK133" s="3"/>
      <c r="AL133" s="3">
        <v>5</v>
      </c>
      <c r="AM133" s="3">
        <v>23</v>
      </c>
      <c r="AN133" s="3">
        <v>8</v>
      </c>
      <c r="AO133" s="3"/>
      <c r="AP133" s="3">
        <v>5</v>
      </c>
      <c r="AQ133" s="3">
        <v>3</v>
      </c>
      <c r="AR133" s="3">
        <v>9</v>
      </c>
      <c r="AS133" s="3">
        <v>1</v>
      </c>
      <c r="AT133" s="3"/>
      <c r="AU133" s="3"/>
      <c r="AV133" s="3">
        <v>8</v>
      </c>
      <c r="AW133" s="3">
        <v>3</v>
      </c>
      <c r="AX133" s="3">
        <v>4</v>
      </c>
      <c r="AY133" s="11">
        <f>SUM(テーブル1[[#This Row],[攻撃]:[感覚]])</f>
        <v>95</v>
      </c>
      <c r="AZ133" s="11" t="str">
        <f>LOWER(LEFT(テーブル1[[#This Row],[Type]],1))&amp;MID(SUBSTITUTE(PROPER(テーブル1[[#This Row],[Type]]),"_",""),2,LEN(テーブル1[[#This Row],[Type]]))</f>
        <v>chargedCreeper</v>
      </c>
      <c r="BA133" s="11" t="str" cm="1">
        <f t="array" ref="BA1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CHARGED_CREEPER(131, { CREEPER }, 5, 41, 1.00, m(0.0, 8.0, 8.0, 13.0, 9.0, 0.0), e(18.0, 1.0, 0.0, 0.0, 5.0, 2.0, 0.0, 0.0, 0.0, 0.0, 5.0, 23.0, 8.0, 0.0, 5.0, 3.0, 9.0, 1.0, 0.0, 0.0, 8.0, 3.0, 4.0), c(0x5BAA53, 0xD6FFCF, 0x5EE74C, 0x7AD5FF), "Chargede Creeperia", "巨匠精キャルゲーデツレペーリャ"),</v>
      </c>
      <c r="BB133" s="11">
        <f>テーブル1[[#This Row],[Gaia]]*(テーブル1[[#This Row],[Aqua]]+テーブル1[[#This Row],[収穫]])*テーブル1[[#This Row],[効率]]/テーブル1[[#This Row],[コスト]]</f>
        <v>17.763253135578406</v>
      </c>
    </row>
    <row r="134" spans="1:54" x14ac:dyDescent="0.15">
      <c r="A134" s="4">
        <v>132</v>
      </c>
      <c r="B134" s="4"/>
      <c r="C134" s="4" t="s">
        <v>989</v>
      </c>
      <c r="D134" s="6" t="s">
        <v>754</v>
      </c>
      <c r="E134" s="19" t="s">
        <v>771</v>
      </c>
      <c r="F134" s="6" t="s">
        <v>768</v>
      </c>
      <c r="G134" s="6" t="s">
        <v>767</v>
      </c>
      <c r="H134" s="6" t="s">
        <v>752</v>
      </c>
      <c r="I134" s="10" t="s">
        <v>794</v>
      </c>
      <c r="J134" s="3">
        <v>2</v>
      </c>
      <c r="K134" s="8">
        <v>39</v>
      </c>
      <c r="L134" s="7">
        <v>0.1</v>
      </c>
      <c r="M134" s="7"/>
      <c r="N134" s="7"/>
      <c r="O134" s="7">
        <v>4</v>
      </c>
      <c r="P134" s="17">
        <v>13</v>
      </c>
      <c r="Q134" s="7">
        <v>3</v>
      </c>
      <c r="R134" s="14">
        <v>1</v>
      </c>
      <c r="S134" s="5">
        <f>2^((テーブル1[[#This Row],[レア]]-1)/4)</f>
        <v>1.189207115002721</v>
      </c>
      <c r="T134" s="5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0.92708224124185701</v>
      </c>
      <c r="U134" s="5">
        <f>テーブル1[[#This Row],[特殊倍率]]*テーブル1[[#This Row],[分散度倍率]]*テーブル1[[#This Row],[レア度倍率]]</f>
        <v>1.1024927974774854</v>
      </c>
      <c r="V134" s="9">
        <f>テーブル1[[#This Row],[基礎Shine]]/SUM(テーブル1[[#This Row],[基礎Shine]:[基礎Dark]])*50*テーブル1[[#This Row],[効率]]</f>
        <v>0.2742519396710163</v>
      </c>
      <c r="W134" s="9">
        <f>テーブル1[[#This Row],[基礎Fire]]/SUM(テーブル1[[#This Row],[基礎Shine]:[基礎Dark]])*50*テーブル1[[#This Row],[効率]]</f>
        <v>0</v>
      </c>
      <c r="X134" s="9">
        <f>テーブル1[[#This Row],[基礎Wind]]/SUM(テーブル1[[#This Row],[基礎Shine]:[基礎Dark]])*50*テーブル1[[#This Row],[効率]]</f>
        <v>0</v>
      </c>
      <c r="Y134" s="9">
        <f>テーブル1[[#This Row],[基礎Gaia]]/SUM(テーブル1[[#This Row],[基礎Shine]:[基礎Dark]])*50*テーブル1[[#This Row],[効率]]</f>
        <v>10.970077586840651</v>
      </c>
      <c r="Z134" s="9">
        <f>テーブル1[[#This Row],[基礎Aqua]]/SUM(テーブル1[[#This Row],[基礎Shine]:[基礎Dark]])*50*テーブル1[[#This Row],[効率]]</f>
        <v>35.652752157232115</v>
      </c>
      <c r="AA134" s="9">
        <f>テーブル1[[#This Row],[基礎Dark]]/SUM(テーブル1[[#This Row],[基礎Shine]:[基礎Dark]])*50*テーブル1[[#This Row],[効率]]</f>
        <v>8.2275581901304875</v>
      </c>
      <c r="AB134" s="3">
        <v>1</v>
      </c>
      <c r="AC134" s="3">
        <v>1</v>
      </c>
      <c r="AD134" s="3">
        <v>8</v>
      </c>
      <c r="AE134" s="3"/>
      <c r="AF134" s="3"/>
      <c r="AG134" s="3">
        <v>3</v>
      </c>
      <c r="AH134" s="3"/>
      <c r="AI134" s="3"/>
      <c r="AJ134" s="3">
        <v>1</v>
      </c>
      <c r="AK134" s="3"/>
      <c r="AL134" s="3"/>
      <c r="AM134" s="3"/>
      <c r="AN134" s="3">
        <v>2</v>
      </c>
      <c r="AO134" s="3">
        <v>2</v>
      </c>
      <c r="AP134" s="3">
        <v>7</v>
      </c>
      <c r="AQ134" s="3"/>
      <c r="AR134" s="3">
        <v>3</v>
      </c>
      <c r="AS134" s="3"/>
      <c r="AT134" s="3"/>
      <c r="AU134" s="3"/>
      <c r="AV134" s="3"/>
      <c r="AW134" s="3"/>
      <c r="AX134" s="3">
        <v>1</v>
      </c>
      <c r="AY134" s="11">
        <f>SUM(テーブル1[[#This Row],[攻撃]:[感覚]])</f>
        <v>29</v>
      </c>
      <c r="AZ134" s="11" t="str">
        <f>LOWER(LEFT(テーブル1[[#This Row],[Type]],1))&amp;MID(SUBSTITUTE(PROPER(テーブル1[[#This Row],[Type]]),"_",""),2,LEN(テーブル1[[#This Row],[Type]]))</f>
        <v>sugarCane</v>
      </c>
      <c r="BA134" s="11" t="str" cm="1">
        <f t="array" ref="BA1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SUGAR_CANE(132, { MIRAGE }, 2, 39, 1.00, m(0.1, 0.0, 0.0, 4.0, 13.0, 3.0), e(1.0, 1.0, 8.0, 0.0, 0.0, 3.0, 0.0, 0.0, 1.0, 0.0, 0.0, 0.0, 2.0, 2.0, 7.0, 0.0, 3.0, 0.0, 0.0, 0.0, 0.0, 0.0, 1.0), c(0xAADB74, 0xAADB74, 0x96C166, 0x01A900), "Sugare Cania", "砂糖黍精スガーレツァーニャ"),</v>
      </c>
      <c r="BB134" s="11">
        <f>テーブル1[[#This Row],[Gaia]]*(テーブル1[[#This Row],[Aqua]]+テーブル1[[#This Row],[収穫]])*テーブル1[[#This Row],[効率]]/テーブル1[[#This Row],[コスト]]</f>
        <v>13.537313383131776</v>
      </c>
    </row>
    <row r="135" spans="1:54" x14ac:dyDescent="0.15">
      <c r="A135" s="4">
        <v>133</v>
      </c>
      <c r="B135" s="4"/>
      <c r="C135" s="4" t="s">
        <v>989</v>
      </c>
      <c r="D135" s="6" t="s">
        <v>755</v>
      </c>
      <c r="E135" s="19" t="s">
        <v>770</v>
      </c>
      <c r="F135" s="6" t="s">
        <v>769</v>
      </c>
      <c r="G135" s="6" t="s">
        <v>773</v>
      </c>
      <c r="H135" s="6" t="s">
        <v>752</v>
      </c>
      <c r="I135" s="10" t="s">
        <v>795</v>
      </c>
      <c r="J135" s="3">
        <v>3</v>
      </c>
      <c r="K135" s="8">
        <v>38</v>
      </c>
      <c r="L135" s="7"/>
      <c r="M135" s="7"/>
      <c r="N135" s="7"/>
      <c r="O135" s="7">
        <v>2</v>
      </c>
      <c r="P135" s="17">
        <v>15</v>
      </c>
      <c r="Q135" s="7"/>
      <c r="R135" s="14">
        <v>1</v>
      </c>
      <c r="S135" s="5">
        <f>2^((テーブル1[[#This Row],[レア]]-1)/4)</f>
        <v>1.4142135623730951</v>
      </c>
      <c r="T135" s="5">
        <f>0.5^(((テーブル1[[#This Row],[基礎Shine]]/MAX(テーブル1[[#This Row],[基礎Shine]:[基礎Dark]])+テーブル1[[#This Row],[基礎Fire]]/MAX(L135:Q135)+テーブル1[[#This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0.98168585524675456</v>
      </c>
      <c r="U135" s="5">
        <f>テーブル1[[#This Row],[特殊倍率]]*テーブル1[[#This Row],[分散度倍率]]*テーブル1[[#This Row],[レア度倍率]]</f>
        <v>1.3883134504797914</v>
      </c>
      <c r="V135" s="9">
        <f>テーブル1[[#This Row],[基礎Shine]]/SUM(テーブル1[[#This Row],[基礎Shine]:[基礎Dark]])*50*テーブル1[[#This Row],[効率]]</f>
        <v>0</v>
      </c>
      <c r="W135" s="9">
        <f>テーブル1[[#This Row],[基礎Fire]]/SUM(テーブル1[[#This Row],[基礎Shine]:[基礎Dark]])*50*テーブル1[[#This Row],[効率]]</f>
        <v>0</v>
      </c>
      <c r="X135" s="9">
        <f>テーブル1[[#This Row],[基礎Wind]]/SUM(テーブル1[[#This Row],[基礎Shine]:[基礎Dark]])*50*テーブル1[[#This Row],[効率]]</f>
        <v>0</v>
      </c>
      <c r="Y135" s="9">
        <f>テーブル1[[#This Row],[基礎Gaia]]/SUM(テーブル1[[#This Row],[基礎Shine]:[基礎Dark]])*50*テーブル1[[#This Row],[効率]]</f>
        <v>8.1665497087046539</v>
      </c>
      <c r="Z135" s="9">
        <f>テーブル1[[#This Row],[基礎Aqua]]/SUM(テーブル1[[#This Row],[基礎Shine]:[基礎Dark]])*50*テーブル1[[#This Row],[効率]]</f>
        <v>61.249122815284913</v>
      </c>
      <c r="AA135" s="9">
        <f>テーブル1[[#This Row],[基礎Dark]]/SUM(テーブル1[[#This Row],[基礎Shine]:[基礎Dark]])*50*テーブル1[[#This Row],[効率]]</f>
        <v>0</v>
      </c>
      <c r="AB135" s="3"/>
      <c r="AC135" s="3">
        <v>4</v>
      </c>
      <c r="AD135" s="3">
        <v>8</v>
      </c>
      <c r="AE135" s="3"/>
      <c r="AF135" s="3"/>
      <c r="AG135" s="3">
        <v>2</v>
      </c>
      <c r="AH135" s="3"/>
      <c r="AI135" s="3"/>
      <c r="AJ135" s="3"/>
      <c r="AK135" s="3"/>
      <c r="AL135" s="3"/>
      <c r="AM135" s="3"/>
      <c r="AN135" s="3">
        <v>1</v>
      </c>
      <c r="AO135" s="3"/>
      <c r="AP135" s="3">
        <v>3</v>
      </c>
      <c r="AQ135" s="3"/>
      <c r="AR135" s="3">
        <v>11</v>
      </c>
      <c r="AS135" s="3"/>
      <c r="AT135" s="3"/>
      <c r="AU135" s="3">
        <v>1</v>
      </c>
      <c r="AV135" s="3"/>
      <c r="AW135" s="3"/>
      <c r="AX135" s="3">
        <v>1</v>
      </c>
      <c r="AY135" s="11">
        <f>SUM(テーブル1[[#This Row],[攻撃]:[感覚]])</f>
        <v>31</v>
      </c>
      <c r="AZ135" s="11" t="str">
        <f>LOWER(LEFT(テーブル1[[#This Row],[Type]],1))&amp;MID(SUBSTITUTE(PROPER(テーブル1[[#This Row],[Type]]),"_",""),2,LEN(テーブル1[[#This Row],[Type]]))</f>
        <v>potato</v>
      </c>
      <c r="BA135" s="11" t="str" cm="1">
        <f t="array" ref="BA1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POTATO(133, { MIRAGE }, 3, 38, 1.00, m(0.0, 0.0, 0.0, 2.0, 15.0, 0.0), e(0.0, 4.0, 8.0, 0.0, 0.0, 2.0, 0.0, 0.0, 0.0, 0.0, 0.0, 0.0, 1.0, 0.0, 3.0, 0.0, 11.0, 0.0, 0.0, 1.0, 0.0, 0.0, 1.0), c(0xF4EDAD, 0xF2B362, 0xF1AE5B, 0x01A900), "Potatia", "芋精ポターチャ"),</v>
      </c>
      <c r="BB135" s="11">
        <f>テーブル1[[#This Row],[Gaia]]*(テーブル1[[#This Row],[Aqua]]+テーブル1[[#This Row],[収穫]])*テーブル1[[#This Row],[効率]]/テーブル1[[#This Row],[コスト]]</f>
        <v>20.661260866706161</v>
      </c>
    </row>
    <row r="136" spans="1:54" x14ac:dyDescent="0.15">
      <c r="A136" s="4">
        <v>134</v>
      </c>
      <c r="B136" s="4"/>
      <c r="C136" s="4" t="s">
        <v>993</v>
      </c>
      <c r="D136" s="6" t="s">
        <v>758</v>
      </c>
      <c r="E136" s="19" t="s">
        <v>785</v>
      </c>
      <c r="F136" s="6" t="s">
        <v>787</v>
      </c>
      <c r="G136" s="6" t="s">
        <v>786</v>
      </c>
      <c r="H136" s="6" t="s">
        <v>752</v>
      </c>
      <c r="I136" s="10" t="s">
        <v>797</v>
      </c>
      <c r="J136" s="3">
        <v>3</v>
      </c>
      <c r="K136" s="8">
        <v>18</v>
      </c>
      <c r="L136" s="7"/>
      <c r="M136" s="17">
        <v>10</v>
      </c>
      <c r="N136" s="7">
        <v>2</v>
      </c>
      <c r="O136" s="7">
        <v>4</v>
      </c>
      <c r="P136" s="7">
        <v>9</v>
      </c>
      <c r="Q136" s="7">
        <v>4</v>
      </c>
      <c r="R136" s="14">
        <v>1</v>
      </c>
      <c r="S136" s="5">
        <f>2^((テーブル1[[#This Row],[レア]]-1)/4)</f>
        <v>1.4142135623730951</v>
      </c>
      <c r="T136" s="5">
        <f>0.5^(((テーブル1[[#This Row],[基礎Shine]]/MAX(テーブル1[[#This Row],[基礎Shine]:[基礎Dark]])+テーブル1[[#This Row],[基礎Fire]]/MAX(L136:Q136)+テーブル1[[#This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U136" s="5">
        <f>テーブル1[[#This Row],[特殊倍率]]*テーブル1[[#This Row],[分散度倍率]]*テーブル1[[#This Row],[レア度倍率]]</f>
        <v>1.0867348625260582</v>
      </c>
      <c r="V136" s="9">
        <f>テーブル1[[#This Row],[基礎Shine]]/SUM(テーブル1[[#This Row],[基礎Shine]:[基礎Dark]])*50*テーブル1[[#This Row],[効率]]</f>
        <v>0</v>
      </c>
      <c r="W136" s="9">
        <f>テーブル1[[#This Row],[基礎Fire]]/SUM(テーブル1[[#This Row],[基礎Shine]:[基礎Dark]])*50*テーブル1[[#This Row],[効率]]</f>
        <v>18.736807974587212</v>
      </c>
      <c r="X136" s="9">
        <f>テーブル1[[#This Row],[基礎Wind]]/SUM(テーブル1[[#This Row],[基礎Shine]:[基礎Dark]])*50*テーブル1[[#This Row],[効率]]</f>
        <v>3.7473615949174417</v>
      </c>
      <c r="Y136" s="9">
        <f>テーブル1[[#This Row],[基礎Gaia]]/SUM(テーブル1[[#This Row],[基礎Shine]:[基礎Dark]])*50*テーブル1[[#This Row],[効率]]</f>
        <v>7.4947231898348834</v>
      </c>
      <c r="Z136" s="9">
        <f>テーブル1[[#This Row],[基礎Aqua]]/SUM(テーブル1[[#This Row],[基礎Shine]:[基礎Dark]])*50*テーブル1[[#This Row],[効率]]</f>
        <v>16.86312717712849</v>
      </c>
      <c r="AA136" s="9">
        <f>テーブル1[[#This Row],[基礎Dark]]/SUM(テーブル1[[#This Row],[基礎Shine]:[基礎Dark]])*50*テーブル1[[#This Row],[効率]]</f>
        <v>7.4947231898348834</v>
      </c>
      <c r="AB136" s="3"/>
      <c r="AC136" s="3">
        <v>1</v>
      </c>
      <c r="AD136" s="3"/>
      <c r="AE136" s="3"/>
      <c r="AF136" s="3"/>
      <c r="AG136" s="3"/>
      <c r="AH136" s="3"/>
      <c r="AI136" s="3">
        <v>12</v>
      </c>
      <c r="AJ136" s="3"/>
      <c r="AK136" s="3"/>
      <c r="AL136" s="3">
        <v>2</v>
      </c>
      <c r="AM136" s="3"/>
      <c r="AN136" s="3"/>
      <c r="AO136" s="3"/>
      <c r="AP136" s="3"/>
      <c r="AQ136" s="3">
        <v>5</v>
      </c>
      <c r="AR136" s="3"/>
      <c r="AS136" s="3"/>
      <c r="AT136" s="3"/>
      <c r="AU136" s="3"/>
      <c r="AV136" s="3"/>
      <c r="AW136" s="3">
        <v>1</v>
      </c>
      <c r="AX136" s="3">
        <v>7</v>
      </c>
      <c r="AY136" s="11">
        <f>SUM(テーブル1[[#This Row],[攻撃]:[感覚]])</f>
        <v>28</v>
      </c>
      <c r="AZ136" s="11" t="str">
        <f>LOWER(LEFT(テーブル1[[#This Row],[Type]],1))&amp;MID(SUBSTITUTE(PROPER(テーブル1[[#This Row],[Type]]),"_",""),2,LEN(テーブル1[[#This Row],[Type]]))</f>
        <v>note</v>
      </c>
      <c r="BA136" s="11" t="str" cm="1">
        <f t="array" ref="BA1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NOTE(134, { MIRAGE }, 3, 18, 1.00, m(0.0, 10.0, 2.0, 4.0, 9.0, 4.0), e(0.0, 1.0, 0.0, 0.0, 0.0, 0.0, 0.0, 12.0, 0.0, 0.0, 2.0, 0.0, 0.0, 0.0, 0.0, 5.0, 0.0, 0.0, 0.0, 0.0, 0.0, 1.0, 7.0), c(0xFFFFFF, 0x955A3E, 0x915840, 0xD40102), "Notia", "音符精ノーチャ"),</v>
      </c>
      <c r="BB136" s="11">
        <f>テーブル1[[#This Row],[Gaia]]*(テーブル1[[#This Row],[Aqua]]+テーブル1[[#This Row],[収穫]])*テーブル1[[#This Row],[効率]]/テーブル1[[#This Row],[コスト]]</f>
        <v>7.6303561091730359</v>
      </c>
    </row>
    <row r="137" spans="1:54" x14ac:dyDescent="0.15">
      <c r="A137" s="4">
        <v>135</v>
      </c>
      <c r="B137" s="4"/>
      <c r="C137" s="4" t="s">
        <v>992</v>
      </c>
      <c r="D137" s="6" t="s">
        <v>803</v>
      </c>
      <c r="E137" s="19" t="s">
        <v>772</v>
      </c>
      <c r="F137" s="6" t="s">
        <v>805</v>
      </c>
      <c r="G137" s="6" t="s">
        <v>804</v>
      </c>
      <c r="H137" s="6" t="s">
        <v>752</v>
      </c>
      <c r="I137" s="10" t="s">
        <v>799</v>
      </c>
      <c r="J137" s="3">
        <v>4</v>
      </c>
      <c r="K137" s="8">
        <v>58</v>
      </c>
      <c r="L137" s="7">
        <v>0.1</v>
      </c>
      <c r="M137" s="7">
        <v>6</v>
      </c>
      <c r="N137" s="7">
        <v>5</v>
      </c>
      <c r="O137" s="17">
        <v>10</v>
      </c>
      <c r="P137" s="7">
        <v>13</v>
      </c>
      <c r="Q137" s="7"/>
      <c r="R137" s="14">
        <v>1</v>
      </c>
      <c r="S137" s="5">
        <f>2^((テーブル1[[#This Row],[レア]]-1)/4)</f>
        <v>1.681792830507429</v>
      </c>
      <c r="T137" s="5">
        <f>0.5^(((テーブル1[[#This Row],[基礎Shine]]/MAX(テーブル1[[#This Row],[基礎Shine]:[基礎Dark]])+テーブル1[[#This Row],[基礎Fire]]/MAX(L137:Q137)+テーブル1[[#This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U137" s="5">
        <f>テーブル1[[#This Row],[特殊倍率]]*テーブル1[[#This Row],[分散度倍率]]*テーブル1[[#This Row],[レア度倍率]]</f>
        <v>1.3429304737044001</v>
      </c>
      <c r="V137" s="9">
        <f>テーブル1[[#This Row],[基礎Shine]]/SUM(テーブル1[[#This Row],[基礎Shine]:[基礎Dark]])*50*テーブル1[[#This Row],[効率]]</f>
        <v>0.19691062664287393</v>
      </c>
      <c r="W137" s="9">
        <f>テーブル1[[#This Row],[基礎Fire]]/SUM(テーブル1[[#This Row],[基礎Shine]:[基礎Dark]])*50*テーブル1[[#This Row],[効率]]</f>
        <v>11.814637598572434</v>
      </c>
      <c r="X137" s="9">
        <f>テーブル1[[#This Row],[基礎Wind]]/SUM(テーブル1[[#This Row],[基礎Shine]:[基礎Dark]])*50*テーブル1[[#This Row],[効率]]</f>
        <v>9.845531332143695</v>
      </c>
      <c r="Y137" s="9">
        <f>テーブル1[[#This Row],[基礎Gaia]]/SUM(テーブル1[[#This Row],[基礎Shine]:[基礎Dark]])*50*テーブル1[[#This Row],[効率]]</f>
        <v>19.69106266428739</v>
      </c>
      <c r="Z137" s="9">
        <f>テーブル1[[#This Row],[基礎Aqua]]/SUM(テーブル1[[#This Row],[基礎Shine]:[基礎Dark]])*50*テーブル1[[#This Row],[効率]]</f>
        <v>25.59838146357361</v>
      </c>
      <c r="AA137" s="9">
        <f>テーブル1[[#This Row],[基礎Dark]]/SUM(テーブル1[[#This Row],[基礎Shine]:[基礎Dark]])*50*テーブル1[[#This Row],[効率]]</f>
        <v>0</v>
      </c>
      <c r="AB137" s="3"/>
      <c r="AC137" s="3">
        <v>1</v>
      </c>
      <c r="AD137" s="3"/>
      <c r="AE137" s="3"/>
      <c r="AF137" s="3"/>
      <c r="AG137" s="3"/>
      <c r="AH137" s="3">
        <v>1</v>
      </c>
      <c r="AI137" s="3">
        <v>16</v>
      </c>
      <c r="AJ137" s="3">
        <v>2</v>
      </c>
      <c r="AK137" s="3"/>
      <c r="AL137" s="3">
        <v>3</v>
      </c>
      <c r="AM137" s="3"/>
      <c r="AN137" s="3"/>
      <c r="AO137" s="3">
        <v>2</v>
      </c>
      <c r="AP137" s="3"/>
      <c r="AQ137" s="3">
        <v>8</v>
      </c>
      <c r="AR137" s="3"/>
      <c r="AS137" s="3"/>
      <c r="AT137" s="3"/>
      <c r="AU137" s="3"/>
      <c r="AV137" s="3"/>
      <c r="AW137" s="3"/>
      <c r="AX137" s="3">
        <v>6</v>
      </c>
      <c r="AY137" s="11">
        <f>SUM(テーブル1[[#This Row],[攻撃]:[感覚]])</f>
        <v>39</v>
      </c>
      <c r="AZ137" s="11" t="str">
        <f>LOWER(LEFT(テーブル1[[#This Row],[Type]],1))&amp;MID(SUBSTITUTE(PROPER(テーブル1[[#This Row],[Type]]),"_",""),2,LEN(テーブル1[[#This Row],[Type]]))</f>
        <v>jukebox</v>
      </c>
      <c r="BA137" s="11" t="str" cm="1">
        <f t="array" ref="BA1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JUKEBOX(135, { MIRAGE }, 4, 58, 1.00, m(0.1, 6.0, 5.0, 10.0, 13.0, 0.0), e(0.0, 1.0, 0.0, 0.0, 0.0, 0.0, 1.0, 16.0, 2.0, 0.0, 3.0, 0.0, 0.0, 2.0, 0.0, 8.0, 0.0, 0.0, 0.0, 0.0, 0.0, 0.0, 6.0), c(0xFFFFFF, 0x955A3E, 0x915840, 0x30DBBD), "Jukeboxia", "蓄音機精ジュケボーシャ"),</v>
      </c>
      <c r="BB137" s="11">
        <f>テーブル1[[#This Row],[Gaia]]*(テーブル1[[#This Row],[Aqua]]+テーブル1[[#This Row],[収穫]])*テーブル1[[#This Row],[効率]]/テーブル1[[#This Row],[コスト]]</f>
        <v>11.670976543397602</v>
      </c>
    </row>
    <row r="138" spans="1:54" x14ac:dyDescent="0.15">
      <c r="A138" s="4">
        <v>136</v>
      </c>
      <c r="B138" s="4"/>
      <c r="C138" s="4" t="s">
        <v>992</v>
      </c>
      <c r="D138" s="6" t="s">
        <v>753</v>
      </c>
      <c r="E138" s="19" t="s">
        <v>784</v>
      </c>
      <c r="F138" s="6" t="s">
        <v>765</v>
      </c>
      <c r="G138" s="6" t="s">
        <v>764</v>
      </c>
      <c r="H138" s="6" t="s">
        <v>752</v>
      </c>
      <c r="I138" s="10" t="s">
        <v>800</v>
      </c>
      <c r="J138" s="3">
        <v>3</v>
      </c>
      <c r="K138" s="8">
        <v>37</v>
      </c>
      <c r="L138" s="7">
        <v>2</v>
      </c>
      <c r="M138" s="7"/>
      <c r="N138" s="7">
        <v>10</v>
      </c>
      <c r="O138" s="17">
        <v>10</v>
      </c>
      <c r="P138" s="7"/>
      <c r="Q138" s="7"/>
      <c r="R138" s="14">
        <v>1</v>
      </c>
      <c r="S138" s="5">
        <f>2^((テーブル1[[#This Row],[レア]]-1)/4)</f>
        <v>1.4142135623730951</v>
      </c>
      <c r="T138" s="5">
        <f>0.5^(((テーブル1[[#This Row],[基礎Shine]]/MAX(テーブル1[[#This Row],[基礎Shine]:[基礎Dark]])+テーブル1[[#This Row],[基礎Fire]]/MAX(L138:Q138)+テーブル1[[#This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38" s="5">
        <f>テーブル1[[#This Row],[特殊倍率]]*テーブル1[[#This Row],[分散度倍率]]*テーブル1[[#This Row],[レア度倍率]]</f>
        <v>1.1974787046189288</v>
      </c>
      <c r="V138" s="9">
        <f>テーブル1[[#This Row],[基礎Shine]]/SUM(テーブル1[[#This Row],[基礎Shine]:[基礎Dark]])*50*テーブル1[[#This Row],[効率]]</f>
        <v>5.4430850209951318</v>
      </c>
      <c r="W138" s="9">
        <f>テーブル1[[#This Row],[基礎Fire]]/SUM(テーブル1[[#This Row],[基礎Shine]:[基礎Dark]])*50*テーブル1[[#This Row],[効率]]</f>
        <v>0</v>
      </c>
      <c r="X138" s="9">
        <f>テーブル1[[#This Row],[基礎Wind]]/SUM(テーブル1[[#This Row],[基礎Shine]:[基礎Dark]])*50*テーブル1[[#This Row],[効率]]</f>
        <v>27.215425104975655</v>
      </c>
      <c r="Y138" s="9">
        <f>テーブル1[[#This Row],[基礎Gaia]]/SUM(テーブル1[[#This Row],[基礎Shine]:[基礎Dark]])*50*テーブル1[[#This Row],[効率]]</f>
        <v>27.215425104975655</v>
      </c>
      <c r="Z138" s="9">
        <f>テーブル1[[#This Row],[基礎Aqua]]/SUM(テーブル1[[#This Row],[基礎Shine]:[基礎Dark]])*50*テーブル1[[#This Row],[効率]]</f>
        <v>0</v>
      </c>
      <c r="AA138" s="9">
        <f>テーブル1[[#This Row],[基礎Dark]]/SUM(テーブル1[[#This Row],[基礎Shine]:[基礎Dark]])*50*テーブル1[[#This Row],[効率]]</f>
        <v>0</v>
      </c>
      <c r="AB138" s="3">
        <v>1</v>
      </c>
      <c r="AC138" s="3"/>
      <c r="AD138" s="3"/>
      <c r="AE138" s="3">
        <v>2</v>
      </c>
      <c r="AF138" s="3">
        <v>2</v>
      </c>
      <c r="AG138" s="3"/>
      <c r="AH138" s="3"/>
      <c r="AI138" s="3">
        <v>1</v>
      </c>
      <c r="AJ138" s="3"/>
      <c r="AK138" s="3">
        <v>14</v>
      </c>
      <c r="AL138" s="3"/>
      <c r="AM138" s="3">
        <v>2</v>
      </c>
      <c r="AN138" s="3"/>
      <c r="AO138" s="3"/>
      <c r="AP138" s="3">
        <v>4</v>
      </c>
      <c r="AQ138" s="3">
        <v>1</v>
      </c>
      <c r="AR138" s="3"/>
      <c r="AS138" s="3">
        <v>6</v>
      </c>
      <c r="AT138" s="3"/>
      <c r="AU138" s="3"/>
      <c r="AV138" s="3"/>
      <c r="AW138" s="3"/>
      <c r="AX138" s="3"/>
      <c r="AY138" s="11">
        <f>SUM(テーブル1[[#This Row],[攻撃]:[感覚]])</f>
        <v>33</v>
      </c>
      <c r="AZ138" s="11" t="str">
        <f>LOWER(LEFT(テーブル1[[#This Row],[Type]],1))&amp;MID(SUBSTITUTE(PROPER(テーブル1[[#This Row],[Type]]),"_",""),2,LEN(テーブル1[[#This Row],[Type]]))</f>
        <v>netherPortal</v>
      </c>
      <c r="BA138" s="11" t="str" cm="1">
        <f t="array" ref="BA1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NETHER_PORTAL(136, { MIRAGE }, 3, 37, 1.00, m(2.0, 0.0, 10.0, 10.0, 0.0, 0.0), e(1.0, 0.0, 0.0, 2.0, 2.0, 0.0, 0.0, 1.0, 0.0, 14.0, 0.0, 2.0, 0.0, 0.0, 4.0, 1.0, 0.0, 6.0, 0.0, 0.0, 0.0, 0.0, 0.0), c(0xFFFFFF, 0xA873DB, 0x491B81, 0x0F0033), "Nethere Portalia", "地獄門精ネテーレポルターリャ"),</v>
      </c>
      <c r="BB138" s="11">
        <f>テーブル1[[#This Row],[Gaia]]*(テーブル1[[#This Row],[Aqua]]+テーブル1[[#This Row],[収穫]])*テーブル1[[#This Row],[効率]]/テーブル1[[#This Row],[コスト]]</f>
        <v>0</v>
      </c>
    </row>
    <row r="139" spans="1:54" x14ac:dyDescent="0.15">
      <c r="A139" s="4">
        <v>137</v>
      </c>
      <c r="B139" s="4"/>
      <c r="C139" s="4" t="s">
        <v>1000</v>
      </c>
      <c r="D139" s="6" t="s">
        <v>752</v>
      </c>
      <c r="E139" s="19" t="s">
        <v>762</v>
      </c>
      <c r="F139" s="6" t="s">
        <v>761</v>
      </c>
      <c r="G139" s="6" t="s">
        <v>763</v>
      </c>
      <c r="H139" s="6" t="s">
        <v>807</v>
      </c>
      <c r="I139" s="10" t="s">
        <v>801</v>
      </c>
      <c r="J139" s="3">
        <v>5</v>
      </c>
      <c r="K139" s="8">
        <v>50</v>
      </c>
      <c r="L139" s="17">
        <v>10</v>
      </c>
      <c r="M139" s="7">
        <v>5</v>
      </c>
      <c r="N139" s="7">
        <v>5</v>
      </c>
      <c r="O139" s="7">
        <v>2</v>
      </c>
      <c r="P139" s="7">
        <v>2</v>
      </c>
      <c r="Q139" s="7">
        <v>1</v>
      </c>
      <c r="R139" s="14">
        <v>1</v>
      </c>
      <c r="S139" s="5">
        <f>2^((テーブル1[[#This Row],[レア]]-1)/4)</f>
        <v>2</v>
      </c>
      <c r="T139" s="5">
        <f>0.5^(((テーブル1[[#This Row],[基礎Shine]]/MAX(テーブル1[[#This Row],[基礎Shine]:[基礎Dark]])+テーブル1[[#This Row],[基礎Fire]]/MAX(L139:Q139)+テーブル1[[#This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39" s="5">
        <f>テーブル1[[#This Row],[特殊倍率]]*テーブル1[[#This Row],[分散度倍率]]*テーブル1[[#This Row],[レア度倍率]]</f>
        <v>1.6245047927124709</v>
      </c>
      <c r="V139" s="9">
        <f>テーブル1[[#This Row],[基礎Shine]]/SUM(テーブル1[[#This Row],[基礎Shine]:[基礎Dark]])*50*テーブル1[[#This Row],[効率]]</f>
        <v>32.490095854249418</v>
      </c>
      <c r="W139" s="9">
        <f>テーブル1[[#This Row],[基礎Fire]]/SUM(テーブル1[[#This Row],[基礎Shine]:[基礎Dark]])*50*テーブル1[[#This Row],[効率]]</f>
        <v>16.245047927124709</v>
      </c>
      <c r="X139" s="9">
        <f>テーブル1[[#This Row],[基礎Wind]]/SUM(テーブル1[[#This Row],[基礎Shine]:[基礎Dark]])*50*テーブル1[[#This Row],[効率]]</f>
        <v>16.245047927124709</v>
      </c>
      <c r="Y139" s="9">
        <f>テーブル1[[#This Row],[基礎Gaia]]/SUM(テーブル1[[#This Row],[基礎Shine]:[基礎Dark]])*50*テーブル1[[#This Row],[効率]]</f>
        <v>6.4980191708498838</v>
      </c>
      <c r="Z139" s="9">
        <f>テーブル1[[#This Row],[基礎Aqua]]/SUM(テーブル1[[#This Row],[基礎Shine]:[基礎Dark]])*50*テーブル1[[#This Row],[効率]]</f>
        <v>6.4980191708498838</v>
      </c>
      <c r="AA139" s="9">
        <f>テーブル1[[#This Row],[基礎Dark]]/SUM(テーブル1[[#This Row],[基礎Shine]:[基礎Dark]])*50*テーブル1[[#This Row],[効率]]</f>
        <v>3.2490095854249419</v>
      </c>
      <c r="AB139" s="3"/>
      <c r="AC139" s="3"/>
      <c r="AD139" s="3">
        <v>6</v>
      </c>
      <c r="AE139" s="3">
        <v>2</v>
      </c>
      <c r="AF139" s="3"/>
      <c r="AG139" s="3"/>
      <c r="AH139" s="3">
        <v>8</v>
      </c>
      <c r="AI139" s="3"/>
      <c r="AJ139" s="3"/>
      <c r="AK139" s="3">
        <v>16</v>
      </c>
      <c r="AL139" s="3">
        <v>10</v>
      </c>
      <c r="AM139" s="3"/>
      <c r="AN139" s="3">
        <v>7</v>
      </c>
      <c r="AO139" s="3">
        <v>3</v>
      </c>
      <c r="AP139" s="3">
        <v>2</v>
      </c>
      <c r="AQ139" s="3">
        <v>18</v>
      </c>
      <c r="AR139" s="3"/>
      <c r="AS139" s="3">
        <v>6</v>
      </c>
      <c r="AT139" s="3"/>
      <c r="AU139" s="3"/>
      <c r="AV139" s="3"/>
      <c r="AW139" s="3">
        <v>10</v>
      </c>
      <c r="AX139" s="3">
        <v>13</v>
      </c>
      <c r="AY139" s="11">
        <f>SUM(テーブル1[[#This Row],[攻撃]:[感覚]])</f>
        <v>101</v>
      </c>
      <c r="AZ139" s="11" t="str">
        <f>LOWER(LEFT(テーブル1[[#This Row],[Type]],1))&amp;MID(SUBSTITUTE(PROPER(テーブル1[[#This Row],[Type]]),"_",""),2,LEN(テーブル1[[#This Row],[Type]]))</f>
        <v>mirage</v>
      </c>
      <c r="BA139" s="11" t="str" cm="1">
        <f t="array" ref="BA1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MIRAGE(137, { null }, 5, 50, 1.00, m(10.0, 5.0, 5.0, 2.0, 2.0, 1.0), e(0.0, 0.0, 6.0, 2.0, 0.0, 0.0, 8.0, 0.0, 0.0, 16.0, 10.0, 0.0, 7.0, 3.0, 2.0, 18.0, 0.0, 6.0, 0.0, 0.0, 0.0, 10.0, 13.0), c(0xFFBE80, 0x84FFFF, 0x66FFFF, 0xFFAFE0), "Miragia", "妖精ミラージャ"),</v>
      </c>
      <c r="BB139" s="11">
        <f>テーブル1[[#This Row],[Gaia]]*(テーブル1[[#This Row],[Aqua]]+テーブル1[[#This Row],[収穫]])*テーブル1[[#This Row],[効率]]/テーブル1[[#This Row],[コスト]]</f>
        <v>2.638597626388433</v>
      </c>
    </row>
    <row r="140" spans="1:54" x14ac:dyDescent="0.15">
      <c r="A140" s="4">
        <v>138</v>
      </c>
      <c r="B140" s="4"/>
      <c r="C140" s="4" t="s">
        <v>983</v>
      </c>
      <c r="D140" s="6" t="s">
        <v>759</v>
      </c>
      <c r="E140" s="19" t="s">
        <v>774</v>
      </c>
      <c r="F140" s="6" t="s">
        <v>775</v>
      </c>
      <c r="G140" s="6" t="s">
        <v>776</v>
      </c>
      <c r="H140" s="6" t="s">
        <v>356</v>
      </c>
      <c r="I140" s="10" t="s">
        <v>790</v>
      </c>
      <c r="J140" s="3">
        <v>1</v>
      </c>
      <c r="K140" s="8">
        <v>56</v>
      </c>
      <c r="L140" s="7"/>
      <c r="M140" s="7">
        <v>11</v>
      </c>
      <c r="N140" s="7"/>
      <c r="O140" s="17">
        <v>10</v>
      </c>
      <c r="P140" s="7"/>
      <c r="Q140" s="7">
        <v>14</v>
      </c>
      <c r="R140" s="14">
        <v>1</v>
      </c>
      <c r="S140" s="5">
        <f>2^((テーブル1[[#This Row],[レア]]-1)/4)</f>
        <v>1</v>
      </c>
      <c r="T140" s="5">
        <f>0.5^(((テーブル1[[#This Row],[基礎Shine]]/MAX(テーブル1[[#This Row],[基礎Shine]:[基礎Dark]])+テーブル1[[#This Row],[基礎Fire]]/MAX(L140:Q140)+テーブル1[[#This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40" s="5">
        <f>テーブル1[[#This Row],[特殊倍率]]*テーブル1[[#This Row],[分散度倍率]]*テーブル1[[#This Row],[レア度倍率]]</f>
        <v>0.81225239635623547</v>
      </c>
      <c r="V140" s="9">
        <f>テーブル1[[#This Row],[基礎Shine]]/SUM(テーブル1[[#This Row],[基礎Shine]:[基礎Dark]])*50*テーブル1[[#This Row],[効率]]</f>
        <v>0</v>
      </c>
      <c r="W140" s="9">
        <f>テーブル1[[#This Row],[基礎Fire]]/SUM(テーブル1[[#This Row],[基礎Shine]:[基礎Dark]])*50*テーブル1[[#This Row],[効率]]</f>
        <v>12.763966228455129</v>
      </c>
      <c r="X140" s="9">
        <f>テーブル1[[#This Row],[基礎Wind]]/SUM(テーブル1[[#This Row],[基礎Shine]:[基礎Dark]])*50*テーブル1[[#This Row],[効率]]</f>
        <v>0</v>
      </c>
      <c r="Y140" s="9">
        <f>テーブル1[[#This Row],[基礎Gaia]]/SUM(テーブル1[[#This Row],[基礎Shine]:[基礎Dark]])*50*テーブル1[[#This Row],[効率]]</f>
        <v>11.603605662231935</v>
      </c>
      <c r="Z140" s="9">
        <f>テーブル1[[#This Row],[基礎Aqua]]/SUM(テーブル1[[#This Row],[基礎Shine]:[基礎Dark]])*50*テーブル1[[#This Row],[効率]]</f>
        <v>0</v>
      </c>
      <c r="AA140" s="9">
        <f>テーブル1[[#This Row],[基礎Dark]]/SUM(テーブル1[[#This Row],[基礎Shine]:[基礎Dark]])*50*テーブル1[[#This Row],[効率]]</f>
        <v>16.245047927124709</v>
      </c>
      <c r="AB140" s="3"/>
      <c r="AC140" s="3">
        <v>1</v>
      </c>
      <c r="AD140" s="3">
        <v>4</v>
      </c>
      <c r="AE140" s="3"/>
      <c r="AF140" s="3">
        <v>3</v>
      </c>
      <c r="AG140" s="3"/>
      <c r="AH140" s="3"/>
      <c r="AI140" s="3"/>
      <c r="AJ140" s="3"/>
      <c r="AK140" s="3"/>
      <c r="AL140" s="3"/>
      <c r="AM140" s="3"/>
      <c r="AN140" s="3">
        <v>5</v>
      </c>
      <c r="AO140" s="3"/>
      <c r="AP140" s="3">
        <v>1</v>
      </c>
      <c r="AQ140" s="3"/>
      <c r="AR140" s="3">
        <v>10</v>
      </c>
      <c r="AS140" s="3">
        <v>1</v>
      </c>
      <c r="AT140" s="3"/>
      <c r="AU140" s="3"/>
      <c r="AV140" s="3"/>
      <c r="AW140" s="3">
        <v>6</v>
      </c>
      <c r="AX140" s="3"/>
      <c r="AY140" s="11">
        <f>SUM(テーブル1[[#This Row],[攻撃]:[感覚]])</f>
        <v>31</v>
      </c>
      <c r="AZ140" s="11" t="str">
        <f>LOWER(LEFT(テーブル1[[#This Row],[Type]],1))&amp;MID(SUBSTITUTE(PROPER(テーブル1[[#This Row],[Type]]),"_",""),2,LEN(テーブル1[[#This Row],[Type]]))</f>
        <v>coalDust</v>
      </c>
      <c r="BA140" s="11" t="str" cm="1">
        <f t="array" ref="BA1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COAL_DUST(138, { COAL }, 1, 56, 1.00, m(0.0, 11.0, 0.0, 10.0, 0.0, 14.0), e(0.0, 1.0, 4.0, 0.0, 3.0, 0.0, 0.0, 0.0, 0.0, 0.0, 0.0, 0.0, 5.0, 0.0, 1.0, 0.0, 10.0, 1.0, 0.0, 0.0, 0.0, 6.0, 0.0), c(0x2B2724, 0x464646, 0x2D2D2D, 0x060606), "Coale Dustia", "石炭粉精ツォアーレドゥスチャ"),</v>
      </c>
      <c r="BB140" s="11">
        <f>テーブル1[[#This Row],[Gaia]]*(テーブル1[[#This Row],[Aqua]]+テーブル1[[#This Row],[収穫]])*テーブル1[[#This Row],[効率]]/テーブル1[[#This Row],[コスト]]</f>
        <v>0.6732183218229052</v>
      </c>
    </row>
    <row r="141" spans="1:54" x14ac:dyDescent="0.15">
      <c r="A141" s="4">
        <v>139</v>
      </c>
      <c r="B141" s="4"/>
      <c r="C141" s="4" t="s">
        <v>982</v>
      </c>
      <c r="D141" s="6" t="s">
        <v>760</v>
      </c>
      <c r="E141" s="19" t="s">
        <v>780</v>
      </c>
      <c r="F141" s="6" t="s">
        <v>778</v>
      </c>
      <c r="G141" s="6" t="s">
        <v>779</v>
      </c>
      <c r="H141" s="6" t="s">
        <v>33</v>
      </c>
      <c r="I141" s="10" t="s">
        <v>802</v>
      </c>
      <c r="J141" s="3">
        <v>4</v>
      </c>
      <c r="K141" s="8">
        <v>61</v>
      </c>
      <c r="L141" s="17">
        <v>8</v>
      </c>
      <c r="M141" s="7">
        <v>17</v>
      </c>
      <c r="N141" s="7">
        <v>16</v>
      </c>
      <c r="O141" s="7">
        <v>56</v>
      </c>
      <c r="P141" s="7">
        <v>19</v>
      </c>
      <c r="Q141" s="7">
        <v>5</v>
      </c>
      <c r="R141" s="14">
        <v>1</v>
      </c>
      <c r="S141" s="5">
        <f>2^((テーブル1[[#This Row],[レア]]-1)/4)</f>
        <v>1.681792830507429</v>
      </c>
      <c r="T141" s="5">
        <f>0.5^(((テーブル1[[#This Row],[基礎Shine]]/MAX(テーブル1[[#This Row],[基礎Shine]:[基礎Dark]])+テーブル1[[#This Row],[基礎Fire]]/MAX(L141:Q141)+テーブル1[[#This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0.85136940010357098</v>
      </c>
      <c r="U141" s="5">
        <f>テーブル1[[#This Row],[特殊倍率]]*テーブル1[[#This Row],[分散度倍率]]*テーブル1[[#This Row],[レア度倍率]]</f>
        <v>1.4318269532075965</v>
      </c>
      <c r="V141" s="9">
        <f>テーブル1[[#This Row],[基礎Shine]]/SUM(テーブル1[[#This Row],[基礎Shine]:[基礎Dark]])*50*テーブル1[[#This Row],[効率]]</f>
        <v>4.7333122420085836</v>
      </c>
      <c r="W141" s="9">
        <f>テーブル1[[#This Row],[基礎Fire]]/SUM(テーブル1[[#This Row],[基礎Shine]:[基礎Dark]])*50*テーブル1[[#This Row],[効率]]</f>
        <v>10.05828851426824</v>
      </c>
      <c r="X141" s="9">
        <f>テーブル1[[#This Row],[基礎Wind]]/SUM(テーブル1[[#This Row],[基礎Shine]:[基礎Dark]])*50*テーブル1[[#This Row],[効率]]</f>
        <v>9.4666244840171672</v>
      </c>
      <c r="Y141" s="9">
        <f>テーブル1[[#This Row],[基礎Gaia]]/SUM(テーブル1[[#This Row],[基礎Shine]:[基礎Dark]])*50*テーブル1[[#This Row],[効率]]</f>
        <v>33.133185694060082</v>
      </c>
      <c r="Z141" s="9">
        <f>テーブル1[[#This Row],[基礎Aqua]]/SUM(テーブル1[[#This Row],[基礎Shine]:[基礎Dark]])*50*テーブル1[[#This Row],[効率]]</f>
        <v>11.241616574770385</v>
      </c>
      <c r="AA141" s="9">
        <f>テーブル1[[#This Row],[基礎Dark]]/SUM(テーブル1[[#This Row],[基礎Shine]:[基礎Dark]])*50*テーブル1[[#This Row],[効率]]</f>
        <v>2.9583201512553647</v>
      </c>
      <c r="AB141" s="3"/>
      <c r="AC141" s="3">
        <v>6</v>
      </c>
      <c r="AD141" s="3"/>
      <c r="AE141" s="3">
        <v>8</v>
      </c>
      <c r="AF141" s="3"/>
      <c r="AG141" s="3"/>
      <c r="AH141" s="3">
        <v>3</v>
      </c>
      <c r="AI141" s="3"/>
      <c r="AJ141" s="3"/>
      <c r="AK141" s="3"/>
      <c r="AL141" s="3"/>
      <c r="AM141" s="3">
        <v>11</v>
      </c>
      <c r="AN141" s="3"/>
      <c r="AO141" s="3">
        <v>8</v>
      </c>
      <c r="AP141" s="3"/>
      <c r="AQ141" s="3">
        <v>2</v>
      </c>
      <c r="AR141" s="3"/>
      <c r="AS141" s="3"/>
      <c r="AT141" s="3"/>
      <c r="AU141" s="3">
        <v>13</v>
      </c>
      <c r="AV141" s="3"/>
      <c r="AW141" s="3">
        <v>7</v>
      </c>
      <c r="AX141" s="3"/>
      <c r="AY141" s="11">
        <f>SUM(テーブル1[[#This Row],[攻撃]:[感覚]])</f>
        <v>58</v>
      </c>
      <c r="AZ141" s="11" t="str">
        <f>LOWER(LEFT(テーブル1[[#This Row],[Type]],1))&amp;MID(SUBSTITUTE(PROPER(テーブル1[[#This Row],[Type]]),"_",""),2,LEN(テーブル1[[#This Row],[Type]]))</f>
        <v>diamondDust</v>
      </c>
      <c r="BA141" s="11" t="str" cm="1">
        <f t="array" ref="BA1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DIAMOND_DUST(139, { DIAMOND }, 4, 61, 1.00, m(8.0, 17.0, 16.0, 56.0, 19.0, 5.0), e(0.0, 6.0, 0.0, 8.0, 0.0, 0.0, 3.0, 0.0, 0.0, 0.0, 0.0, 11.0, 0.0, 8.0, 0.0, 2.0, 0.0, 0.0, 0.0, 13.0, 0.0, 7.0, 0.0), c(0xE9FAFF, 0xE5FFFF, 0xDBE3F4, 0xE6FFF9), "Diamonde Dustia", "金剛石粉精ディアモンデドゥスチャ"),</v>
      </c>
      <c r="BB141" s="11">
        <f>テーブル1[[#This Row],[Gaia]]*(テーブル1[[#This Row],[Aqua]]+テーブル1[[#This Row],[収穫]])*テーブル1[[#This Row],[効率]]/テーブル1[[#This Row],[コスト]]</f>
        <v>8.7428426335809899</v>
      </c>
    </row>
    <row r="142" spans="1:54" x14ac:dyDescent="0.15">
      <c r="A142" s="4">
        <v>140</v>
      </c>
      <c r="B142" s="4"/>
      <c r="C142" s="4" t="s">
        <v>993</v>
      </c>
      <c r="D142" s="6" t="s">
        <v>825</v>
      </c>
      <c r="E142" s="19" t="s">
        <v>824</v>
      </c>
      <c r="F142" s="6" t="s">
        <v>840</v>
      </c>
      <c r="G142" s="6" t="s">
        <v>847</v>
      </c>
      <c r="H142" s="6" t="s">
        <v>752</v>
      </c>
      <c r="I142" s="10" t="s">
        <v>858</v>
      </c>
      <c r="J142" s="3">
        <v>1</v>
      </c>
      <c r="K142" s="8">
        <v>22</v>
      </c>
      <c r="L142" s="7"/>
      <c r="M142" s="17">
        <v>10</v>
      </c>
      <c r="N142" s="7"/>
      <c r="O142" s="7">
        <v>8</v>
      </c>
      <c r="P142" s="7">
        <v>3</v>
      </c>
      <c r="Q142" s="7">
        <v>5</v>
      </c>
      <c r="R142" s="14">
        <v>1</v>
      </c>
      <c r="S142" s="5">
        <f>2^((テーブル1[[#This Row],[レア]]-1)/4)</f>
        <v>1</v>
      </c>
      <c r="T142" s="5">
        <f>0.5^(((テーブル1[[#This Row],[基礎Shine]]/MAX(テーブル1[[#This Row],[基礎Shine]:[基礎Dark]])+テーブル1[[#This Row],[基礎Fire]]/MAX(L142:Q142)+テーブル1[[#This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42" s="5">
        <f>テーブル1[[#This Row],[特殊倍率]]*テーブル1[[#This Row],[分散度倍率]]*テーブル1[[#This Row],[レア度倍率]]</f>
        <v>0.80106987758962211</v>
      </c>
      <c r="V142" s="9">
        <f>テーブル1[[#This Row],[基礎Shine]]/SUM(テーブル1[[#This Row],[基礎Shine]:[基礎Dark]])*50*テーブル1[[#This Row],[効率]]</f>
        <v>0</v>
      </c>
      <c r="W142" s="9">
        <f>テーブル1[[#This Row],[基礎Fire]]/SUM(テーブル1[[#This Row],[基礎Shine]:[基礎Dark]])*50*テーブル1[[#This Row],[効率]]</f>
        <v>15.405189953646582</v>
      </c>
      <c r="X142" s="9">
        <f>テーブル1[[#This Row],[基礎Wind]]/SUM(テーブル1[[#This Row],[基礎Shine]:[基礎Dark]])*50*テーブル1[[#This Row],[効率]]</f>
        <v>0</v>
      </c>
      <c r="Y142" s="9">
        <f>テーブル1[[#This Row],[基礎Gaia]]/SUM(テーブル1[[#This Row],[基礎Shine]:[基礎Dark]])*50*テーブル1[[#This Row],[効率]]</f>
        <v>12.324151962917263</v>
      </c>
      <c r="Z142" s="9">
        <f>テーブル1[[#This Row],[基礎Aqua]]/SUM(テーブル1[[#This Row],[基礎Shine]:[基礎Dark]])*50*テーブル1[[#This Row],[効率]]</f>
        <v>4.6215569860939736</v>
      </c>
      <c r="AA142" s="9">
        <f>テーブル1[[#This Row],[基礎Dark]]/SUM(テーブル1[[#This Row],[基礎Shine]:[基礎Dark]])*50*テーブル1[[#This Row],[効率]]</f>
        <v>7.7025949768232911</v>
      </c>
      <c r="AB142" s="3"/>
      <c r="AC142" s="3">
        <v>1</v>
      </c>
      <c r="AD142" s="3"/>
      <c r="AE142" s="3"/>
      <c r="AF142" s="3"/>
      <c r="AG142" s="3"/>
      <c r="AH142" s="3"/>
      <c r="AI142" s="3">
        <v>3</v>
      </c>
      <c r="AJ142" s="3"/>
      <c r="AK142" s="3"/>
      <c r="AL142" s="3">
        <v>1</v>
      </c>
      <c r="AM142" s="3"/>
      <c r="AN142" s="3"/>
      <c r="AO142" s="3"/>
      <c r="AP142" s="3"/>
      <c r="AQ142" s="3">
        <v>4</v>
      </c>
      <c r="AR142" s="3"/>
      <c r="AS142" s="3">
        <v>1</v>
      </c>
      <c r="AT142" s="3"/>
      <c r="AU142" s="3"/>
      <c r="AV142" s="3">
        <v>8</v>
      </c>
      <c r="AW142" s="3"/>
      <c r="AX142" s="3">
        <v>10</v>
      </c>
      <c r="AY142" s="11">
        <f>SUM(テーブル1[[#This Row],[攻撃]:[感覚]])</f>
        <v>28</v>
      </c>
      <c r="AZ142" s="11" t="str">
        <f>LOWER(LEFT(テーブル1[[#This Row],[Type]],1))&amp;MID(SUBSTITUTE(PROPER(テーブル1[[#This Row],[Type]]),"_",""),2,LEN(テーブル1[[#This Row],[Type]]))</f>
        <v>button</v>
      </c>
      <c r="BA142" s="11" t="str" cm="1">
        <f t="array" ref="BA1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BUTTON(140, { MIRAGE }, 1, 22, 1.00, m(0.0, 10.0, 0.0, 8.0, 3.0, 5.0), e(0.0, 1.0, 0.0, 0.0, 0.0, 0.0, 0.0, 3.0, 0.0, 0.0, 1.0, 0.0, 0.0, 0.0, 0.0, 4.0, 0.0, 1.0, 0.0, 0.0, 8.0, 0.0, 10.0), c(0xFFFFFF, 0xBC9862, 0xBC9862, 0xD40102), "Buttonia", "釦精ブットーニャ"),</v>
      </c>
      <c r="BB142" s="11">
        <f>テーブル1[[#This Row],[Gaia]]*(テーブル1[[#This Row],[Aqua]]+テーブル1[[#This Row],[収穫]])*テーブル1[[#This Row],[効率]]/テーブル1[[#This Row],[コスト]]</f>
        <v>2.0739251479076115</v>
      </c>
    </row>
    <row r="143" spans="1:54" x14ac:dyDescent="0.15">
      <c r="A143" s="4">
        <v>141</v>
      </c>
      <c r="B143" s="4"/>
      <c r="C143" s="4" t="s">
        <v>994</v>
      </c>
      <c r="D143" s="6" t="s">
        <v>830</v>
      </c>
      <c r="E143" s="19" t="s">
        <v>831</v>
      </c>
      <c r="F143" s="6" t="s">
        <v>843</v>
      </c>
      <c r="G143" s="6" t="s">
        <v>850</v>
      </c>
      <c r="H143" s="6" t="s">
        <v>311</v>
      </c>
      <c r="I143" s="18" t="s">
        <v>1014</v>
      </c>
      <c r="J143" s="3">
        <v>2</v>
      </c>
      <c r="K143" s="8">
        <v>27</v>
      </c>
      <c r="L143" s="7"/>
      <c r="M143" s="7"/>
      <c r="N143" s="7"/>
      <c r="O143" s="17">
        <v>10</v>
      </c>
      <c r="P143" s="7">
        <v>1</v>
      </c>
      <c r="Q143" s="7">
        <v>3</v>
      </c>
      <c r="R143" s="14">
        <v>1</v>
      </c>
      <c r="S143" s="5">
        <f>2^((テーブル1[[#This Row],[レア]]-1)/4)</f>
        <v>1.189207115002721</v>
      </c>
      <c r="T143" s="5">
        <f>0.5^(((テーブル1[[#This Row],[基礎Shine]]/MAX(テーブル1[[#This Row],[基礎Shine]:[基礎Dark]])+テーブル1[[#This Row],[基礎Fire]]/MAX(L143:Q143)+テーブル1[[#This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43" s="5">
        <f>テーブル1[[#This Row],[特殊倍率]]*テーブル1[[#This Row],[分散度倍率]]*テーブル1[[#This Row],[レア度倍率]]</f>
        <v>1.1250584846888094</v>
      </c>
      <c r="V143" s="9">
        <f>テーブル1[[#This Row],[基礎Shine]]/SUM(テーブル1[[#This Row],[基礎Shine]:[基礎Dark]])*50*テーブル1[[#This Row],[効率]]</f>
        <v>0</v>
      </c>
      <c r="W143" s="9">
        <f>テーブル1[[#This Row],[基礎Fire]]/SUM(テーブル1[[#This Row],[基礎Shine]:[基礎Dark]])*50*テーブル1[[#This Row],[効率]]</f>
        <v>0</v>
      </c>
      <c r="X143" s="9">
        <f>テーブル1[[#This Row],[基礎Wind]]/SUM(テーブル1[[#This Row],[基礎Shine]:[基礎Dark]])*50*テーブル1[[#This Row],[効率]]</f>
        <v>0</v>
      </c>
      <c r="Y143" s="9">
        <f>テーブル1[[#This Row],[基礎Gaia]]/SUM(テーブル1[[#This Row],[基礎Shine]:[基礎Dark]])*50*テーブル1[[#This Row],[効率]]</f>
        <v>40.180660167457482</v>
      </c>
      <c r="Z143" s="9">
        <f>テーブル1[[#This Row],[基礎Aqua]]/SUM(テーブル1[[#This Row],[基礎Shine]:[基礎Dark]])*50*テーブル1[[#This Row],[効率]]</f>
        <v>4.018066016745748</v>
      </c>
      <c r="AA143" s="9">
        <f>テーブル1[[#This Row],[基礎Dark]]/SUM(テーブル1[[#This Row],[基礎Shine]:[基礎Dark]])*50*テーブル1[[#This Row],[効率]]</f>
        <v>12.054198050237243</v>
      </c>
      <c r="AB143" s="3"/>
      <c r="AC143" s="15">
        <v>3</v>
      </c>
      <c r="AD143" s="3"/>
      <c r="AE143" s="3"/>
      <c r="AF143" s="15">
        <v>4</v>
      </c>
      <c r="AG143" s="15">
        <v>4</v>
      </c>
      <c r="AH143" s="3"/>
      <c r="AI143" s="3"/>
      <c r="AJ143" s="3"/>
      <c r="AK143" s="3"/>
      <c r="AL143" s="3">
        <v>4</v>
      </c>
      <c r="AM143" s="3"/>
      <c r="AN143" s="3">
        <v>1</v>
      </c>
      <c r="AO143" s="3"/>
      <c r="AP143" s="3">
        <v>7</v>
      </c>
      <c r="AQ143" s="3">
        <v>1</v>
      </c>
      <c r="AR143" s="3">
        <v>1</v>
      </c>
      <c r="AS143" s="3">
        <v>1</v>
      </c>
      <c r="AT143" s="3"/>
      <c r="AU143" s="3">
        <v>3</v>
      </c>
      <c r="AV143" s="3"/>
      <c r="AW143" s="3"/>
      <c r="AX143" s="3">
        <v>5</v>
      </c>
      <c r="AY143" s="11">
        <f>SUM(テーブル1[[#This Row],[攻撃]:[感覚]])</f>
        <v>34</v>
      </c>
      <c r="AZ143" s="11" t="str">
        <f>LOWER(LEFT(テーブル1[[#This Row],[Type]],1))&amp;MID(SUBSTITUTE(PROPER(テーブル1[[#This Row],[Type]]),"_",""),2,LEN(テーブル1[[#This Row],[Type]]))</f>
        <v>cookedCod</v>
      </c>
      <c r="BA143" s="11" t="str" cm="1">
        <f t="array" ref="BA1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COOKED_COD(141, { COD }, 2, 27, 1.00, m(0.0, 0.0, 0.0, 10.0, 1.0, 3.0), e(0.0, 3.0, 0.0, 0.0, 4.0, 4.0, 0.0, 0.0, 0.0, 0.0, 4.0, 0.0, 1.0, 0.0, 7.0, 1.0, 1.0, 1.0, 0.0, 3.0, 0.0, 0.0, 5.0), c(0xDED6DC, 0xD6C5AD, 0x986D4E, 0xBEA989), "Cookede Codia", "焼鱈精ツォーケーデツォージャ"),</v>
      </c>
      <c r="BB143" s="11">
        <f>テーブル1[[#This Row],[Gaia]]*(テーブル1[[#This Row],[Aqua]]+テーブル1[[#This Row],[収穫]])*テーブル1[[#This Row],[効率]]/テーブル1[[#This Row],[コスト]]</f>
        <v>6.7273724281796667</v>
      </c>
    </row>
    <row r="144" spans="1:54" x14ac:dyDescent="0.15">
      <c r="A144" s="4">
        <v>142</v>
      </c>
      <c r="B144" s="4"/>
      <c r="C144" s="4" t="s">
        <v>990</v>
      </c>
      <c r="D144" s="6" t="s">
        <v>832</v>
      </c>
      <c r="E144" s="19" t="s">
        <v>833</v>
      </c>
      <c r="F144" s="6" t="s">
        <v>851</v>
      </c>
      <c r="G144" s="6" t="s">
        <v>852</v>
      </c>
      <c r="H144" s="6" t="s">
        <v>752</v>
      </c>
      <c r="I144" s="10" t="s">
        <v>855</v>
      </c>
      <c r="J144" s="3">
        <v>3</v>
      </c>
      <c r="K144" s="8">
        <v>35</v>
      </c>
      <c r="L144" s="7">
        <v>1</v>
      </c>
      <c r="M144" s="7"/>
      <c r="N144" s="7">
        <v>3</v>
      </c>
      <c r="O144" s="7"/>
      <c r="P144" s="17">
        <v>15</v>
      </c>
      <c r="Q144" s="7"/>
      <c r="R144" s="14">
        <v>1</v>
      </c>
      <c r="S144" s="5">
        <f>2^((テーブル1[[#This Row],[レア]]-1)/4)</f>
        <v>1.4142135623730951</v>
      </c>
      <c r="T144" s="5">
        <f>0.5^(((テーブル1[[#This Row],[基礎Shine]]/MAX(テーブル1[[#This Row],[基礎Shine]:[基礎Dark]])+テーブル1[[#This Row],[基礎Fire]]/MAX(L144:Q144)+テーブル1[[#This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0.96370711839155188</v>
      </c>
      <c r="U144" s="5">
        <f>テーブル1[[#This Row],[特殊倍率]]*テーブル1[[#This Row],[分散度倍率]]*テーブル1[[#This Row],[レア度倍率]]</f>
        <v>1.3628876769848268</v>
      </c>
      <c r="V144" s="9">
        <f>テーブル1[[#This Row],[基礎Shine]]/SUM(テーブル1[[#This Row],[基礎Shine]:[基礎Dark]])*50*テーブル1[[#This Row],[効率]]</f>
        <v>3.5865465183811227</v>
      </c>
      <c r="W144" s="9">
        <f>テーブル1[[#This Row],[基礎Fire]]/SUM(テーブル1[[#This Row],[基礎Shine]:[基礎Dark]])*50*テーブル1[[#This Row],[効率]]</f>
        <v>0</v>
      </c>
      <c r="X144" s="9">
        <f>テーブル1[[#This Row],[基礎Wind]]/SUM(テーブル1[[#This Row],[基礎Shine]:[基礎Dark]])*50*テーブル1[[#This Row],[効率]]</f>
        <v>10.759639555143369</v>
      </c>
      <c r="Y144" s="9">
        <f>テーブル1[[#This Row],[基礎Gaia]]/SUM(テーブル1[[#This Row],[基礎Shine]:[基礎Dark]])*50*テーブル1[[#This Row],[効率]]</f>
        <v>0</v>
      </c>
      <c r="Z144" s="9">
        <f>テーブル1[[#This Row],[基礎Aqua]]/SUM(テーブル1[[#This Row],[基礎Shine]:[基礎Dark]])*50*テーブル1[[#This Row],[効率]]</f>
        <v>53.798197775716851</v>
      </c>
      <c r="AA144" s="9">
        <f>テーブル1[[#This Row],[基礎Dark]]/SUM(テーブル1[[#This Row],[基礎Shine]:[基礎Dark]])*50*テーブル1[[#This Row],[効率]]</f>
        <v>0</v>
      </c>
      <c r="AB144" s="3"/>
      <c r="AC144" s="3"/>
      <c r="AD144" s="3">
        <v>11</v>
      </c>
      <c r="AE144" s="3">
        <v>4</v>
      </c>
      <c r="AF144" s="3"/>
      <c r="AG144" s="3">
        <v>2</v>
      </c>
      <c r="AH144" s="3"/>
      <c r="AI144" s="3"/>
      <c r="AJ144" s="3"/>
      <c r="AK144" s="3"/>
      <c r="AL144" s="3"/>
      <c r="AM144" s="3"/>
      <c r="AN144" s="3">
        <v>1</v>
      </c>
      <c r="AO144" s="3"/>
      <c r="AP144" s="3">
        <v>8</v>
      </c>
      <c r="AQ144" s="3">
        <v>8</v>
      </c>
      <c r="AR144" s="3">
        <v>1</v>
      </c>
      <c r="AS144" s="3"/>
      <c r="AT144" s="3"/>
      <c r="AU144" s="3"/>
      <c r="AV144" s="3"/>
      <c r="AW144" s="3">
        <v>1</v>
      </c>
      <c r="AX144" s="3">
        <v>2</v>
      </c>
      <c r="AY144" s="11">
        <f>SUM(テーブル1[[#This Row],[攻撃]:[感覚]])</f>
        <v>38</v>
      </c>
      <c r="AZ144" s="11" t="str">
        <f>LOWER(LEFT(テーブル1[[#This Row],[Type]],1))&amp;MID(SUBSTITUTE(PROPER(テーブル1[[#This Row],[Type]]),"_",""),2,LEN(テーブル1[[#This Row],[Type]]))</f>
        <v>peony</v>
      </c>
      <c r="BA144" s="11" t="str" cm="1">
        <f t="array" ref="BA1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PEONY(142, { MIRAGE }, 3, 35, 1.00, m(1.0, 0.0, 3.0, 0.0, 15.0, 0.0), e(0.0, 0.0, 11.0, 4.0, 0.0, 2.0, 0.0, 0.0, 0.0, 0.0, 0.0, 0.0, 1.0, 0.0, 8.0, 8.0, 1.0, 0.0, 0.0, 0.0, 0.0, 1.0, 2.0), c(0x63D700, 0xEDD6F7, 0xEDD6F7, 0xDEA5F7), "Peonia", "牡丹精ペオーニャ"),</v>
      </c>
      <c r="BB144" s="11">
        <f>テーブル1[[#This Row],[Gaia]]*(テーブル1[[#This Row],[Aqua]]+テーブル1[[#This Row],[収穫]])*テーブル1[[#This Row],[効率]]/テーブル1[[#This Row],[コスト]]</f>
        <v>0</v>
      </c>
    </row>
    <row r="145" spans="1:54" x14ac:dyDescent="0.15">
      <c r="A145" s="4">
        <v>143</v>
      </c>
      <c r="B145" s="4"/>
      <c r="C145" s="4" t="s">
        <v>992</v>
      </c>
      <c r="D145" s="6" t="s">
        <v>158</v>
      </c>
      <c r="E145" s="19" t="s">
        <v>823</v>
      </c>
      <c r="F145" s="6" t="s">
        <v>839</v>
      </c>
      <c r="G145" s="6" t="s">
        <v>846</v>
      </c>
      <c r="H145" s="6" t="s">
        <v>752</v>
      </c>
      <c r="I145" s="10" t="s">
        <v>856</v>
      </c>
      <c r="J145" s="3">
        <v>3</v>
      </c>
      <c r="K145" s="8">
        <v>30</v>
      </c>
      <c r="L145" s="7">
        <v>1</v>
      </c>
      <c r="M145" s="7">
        <v>5</v>
      </c>
      <c r="N145" s="7">
        <v>5</v>
      </c>
      <c r="O145" s="17">
        <v>10</v>
      </c>
      <c r="P145" s="7">
        <v>3</v>
      </c>
      <c r="Q145" s="7">
        <v>2</v>
      </c>
      <c r="R145" s="14">
        <v>1</v>
      </c>
      <c r="S145" s="5">
        <f>2^((テーブル1[[#This Row],[レア]]-1)/4)</f>
        <v>1.4142135623730951</v>
      </c>
      <c r="T145" s="5">
        <f>0.5^(((テーブル1[[#This Row],[基礎Shine]]/MAX(テーブル1[[#This Row],[基礎Shine]:[基礎Dark]])+テーブル1[[#This Row],[基礎Fire]]/MAX(L145:Q145)+テーブル1[[#This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45" s="5">
        <f>テーブル1[[#This Row],[特殊倍率]]*テーブル1[[#This Row],[分散度倍率]]*テーブル1[[#This Row],[レア度倍率]]</f>
        <v>1.1328838852957988</v>
      </c>
      <c r="V145" s="9">
        <f>テーブル1[[#This Row],[基礎Shine]]/SUM(テーブル1[[#This Row],[基礎Shine]:[基礎Dark]])*50*テーブル1[[#This Row],[効率]]</f>
        <v>2.1786228563380745</v>
      </c>
      <c r="W145" s="9">
        <f>テーブル1[[#This Row],[基礎Fire]]/SUM(テーブル1[[#This Row],[基礎Shine]:[基礎Dark]])*50*テーブル1[[#This Row],[効率]]</f>
        <v>10.893114281690375</v>
      </c>
      <c r="X145" s="9">
        <f>テーブル1[[#This Row],[基礎Wind]]/SUM(テーブル1[[#This Row],[基礎Shine]:[基礎Dark]])*50*テーブル1[[#This Row],[効率]]</f>
        <v>10.893114281690375</v>
      </c>
      <c r="Y145" s="9">
        <f>テーブル1[[#This Row],[基礎Gaia]]/SUM(テーブル1[[#This Row],[基礎Shine]:[基礎Dark]])*50*テーブル1[[#This Row],[効率]]</f>
        <v>21.78622856338075</v>
      </c>
      <c r="Z145" s="9">
        <f>テーブル1[[#This Row],[基礎Aqua]]/SUM(テーブル1[[#This Row],[基礎Shine]:[基礎Dark]])*50*テーブル1[[#This Row],[効率]]</f>
        <v>6.5358685690142231</v>
      </c>
      <c r="AA145" s="9">
        <f>テーブル1[[#This Row],[基礎Dark]]/SUM(テーブル1[[#This Row],[基礎Shine]:[基礎Dark]])*50*テーブル1[[#This Row],[効率]]</f>
        <v>4.357245712676149</v>
      </c>
      <c r="AB145" s="3">
        <v>1</v>
      </c>
      <c r="AC145" s="3">
        <v>3</v>
      </c>
      <c r="AD145" s="3">
        <v>1</v>
      </c>
      <c r="AE145" s="3"/>
      <c r="AF145" s="3"/>
      <c r="AG145" s="3"/>
      <c r="AH145" s="3"/>
      <c r="AI145" s="3">
        <v>1</v>
      </c>
      <c r="AJ145" s="3"/>
      <c r="AK145" s="3"/>
      <c r="AL145" s="3">
        <v>1</v>
      </c>
      <c r="AM145" s="3">
        <v>1</v>
      </c>
      <c r="AN145" s="3"/>
      <c r="AO145" s="3"/>
      <c r="AP145" s="3"/>
      <c r="AQ145" s="3">
        <v>14</v>
      </c>
      <c r="AR145" s="3"/>
      <c r="AS145" s="3">
        <v>3</v>
      </c>
      <c r="AT145" s="3"/>
      <c r="AU145" s="3"/>
      <c r="AV145" s="3"/>
      <c r="AW145" s="3"/>
      <c r="AX145" s="3"/>
      <c r="AY145" s="11">
        <f>SUM(テーブル1[[#This Row],[攻撃]:[感覚]])</f>
        <v>25</v>
      </c>
      <c r="AZ145" s="11" t="str">
        <f>LOWER(LEFT(テーブル1[[#This Row],[Type]],1))&amp;MID(SUBSTITUTE(PROPER(テーブル1[[#This Row],[Type]]),"_",""),2,LEN(テーブル1[[#This Row],[Type]]))</f>
        <v>book</v>
      </c>
      <c r="BA145" s="11" t="str" cm="1">
        <f t="array" ref="BA1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BOOK(143, { MIRAGE }, 3, 30, 1.00, m(1.0, 5.0, 5.0, 10.0, 3.0, 2.0), e(1.0, 3.0, 1.0, 0.0, 0.0, 0.0, 0.0, 1.0, 0.0, 0.0, 1.0, 1.0, 0.0, 0.0, 0.0, 14.0, 0.0, 3.0, 0.0, 0.0, 0.0, 0.0, 0.0), c(0xD6D6D6, 0x654B17, 0x654B17, 0x000000), "Bookia", "本精ボーキャ"),</v>
      </c>
      <c r="BB145" s="11">
        <f>テーブル1[[#This Row],[Gaia]]*(テーブル1[[#This Row],[Aqua]]+テーブル1[[#This Row],[収穫]])*テーブル1[[#This Row],[効率]]/テーブル1[[#This Row],[コスト]]</f>
        <v>6.199826206476386</v>
      </c>
    </row>
    <row r="146" spans="1:54" x14ac:dyDescent="0.15">
      <c r="A146" s="4">
        <v>144</v>
      </c>
      <c r="B146" s="4"/>
      <c r="C146" s="4" t="s">
        <v>979</v>
      </c>
      <c r="D146" s="6" t="s">
        <v>133</v>
      </c>
      <c r="E146" s="19" t="s">
        <v>822</v>
      </c>
      <c r="F146" s="6" t="s">
        <v>838</v>
      </c>
      <c r="G146" s="6" t="s">
        <v>845</v>
      </c>
      <c r="H146" s="6" t="s">
        <v>752</v>
      </c>
      <c r="I146" s="10" t="s">
        <v>853</v>
      </c>
      <c r="J146" s="3">
        <v>4</v>
      </c>
      <c r="K146" s="8">
        <v>96</v>
      </c>
      <c r="L146" s="7">
        <v>5</v>
      </c>
      <c r="M146" s="7"/>
      <c r="N146" s="7"/>
      <c r="O146" s="7"/>
      <c r="P146" s="7"/>
      <c r="Q146" s="17">
        <v>9</v>
      </c>
      <c r="R146" s="14">
        <v>1</v>
      </c>
      <c r="S146" s="5">
        <f>2^((テーブル1[[#This Row],[レア]]-1)/4)</f>
        <v>1.681792830507429</v>
      </c>
      <c r="T146" s="5">
        <f>0.5^(((テーブル1[[#This Row],[基礎Shine]]/MAX(テーブル1[[#This Row],[基礎Shine]:[基礎Dark]])+テーブル1[[#This Row],[基礎Fire]]/MAX(L146:Q146)+テーブル1[[#This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0.92587471228729046</v>
      </c>
      <c r="U146" s="5">
        <f>テーブル1[[#This Row],[特殊倍率]]*テーブル1[[#This Row],[分散度倍率]]*テーブル1[[#This Row],[レア度倍率]]</f>
        <v>1.5571294530728936</v>
      </c>
      <c r="V146" s="9">
        <f>テーブル1[[#This Row],[基礎Shine]]/SUM(テーブル1[[#This Row],[基礎Shine]:[基礎Dark]])*50*テーブル1[[#This Row],[効率]]</f>
        <v>27.805883090587386</v>
      </c>
      <c r="W146" s="9">
        <f>テーブル1[[#This Row],[基礎Fire]]/SUM(テーブル1[[#This Row],[基礎Shine]:[基礎Dark]])*50*テーブル1[[#This Row],[効率]]</f>
        <v>0</v>
      </c>
      <c r="X146" s="9">
        <f>テーブル1[[#This Row],[基礎Wind]]/SUM(テーブル1[[#This Row],[基礎Shine]:[基礎Dark]])*50*テーブル1[[#This Row],[効率]]</f>
        <v>0</v>
      </c>
      <c r="Y146" s="9">
        <f>テーブル1[[#This Row],[基礎Gaia]]/SUM(テーブル1[[#This Row],[基礎Shine]:[基礎Dark]])*50*テーブル1[[#This Row],[効率]]</f>
        <v>0</v>
      </c>
      <c r="Z146" s="9">
        <f>テーブル1[[#This Row],[基礎Aqua]]/SUM(テーブル1[[#This Row],[基礎Shine]:[基礎Dark]])*50*テーブル1[[#This Row],[効率]]</f>
        <v>0</v>
      </c>
      <c r="AA146" s="9">
        <f>テーブル1[[#This Row],[基礎Dark]]/SUM(テーブル1[[#This Row],[基礎Shine]:[基礎Dark]])*50*テーブル1[[#This Row],[効率]]</f>
        <v>50.050589563057301</v>
      </c>
      <c r="AB146" s="3"/>
      <c r="AC146" s="3"/>
      <c r="AD146" s="3"/>
      <c r="AE146" s="3"/>
      <c r="AF146" s="3"/>
      <c r="AG146" s="3"/>
      <c r="AH146" s="3">
        <v>2</v>
      </c>
      <c r="AI146" s="3"/>
      <c r="AJ146" s="3"/>
      <c r="AK146" s="3"/>
      <c r="AL146" s="3"/>
      <c r="AM146" s="3">
        <v>5</v>
      </c>
      <c r="AN146" s="3"/>
      <c r="AO146" s="3">
        <v>7</v>
      </c>
      <c r="AP146" s="3"/>
      <c r="AQ146" s="3"/>
      <c r="AR146" s="3"/>
      <c r="AS146" s="3">
        <v>14</v>
      </c>
      <c r="AT146" s="3"/>
      <c r="AU146" s="3"/>
      <c r="AV146" s="3"/>
      <c r="AW146" s="3">
        <v>1</v>
      </c>
      <c r="AX146" s="3"/>
      <c r="AY146" s="11">
        <f>SUM(テーブル1[[#This Row],[攻撃]:[感覚]])</f>
        <v>29</v>
      </c>
      <c r="AZ146" s="11" t="str">
        <f>LOWER(LEFT(テーブル1[[#This Row],[Type]],1))&amp;MID(SUBSTITUTE(PROPER(テーブル1[[#This Row],[Type]]),"_",""),2,LEN(テーブル1[[#This Row],[Type]]))</f>
        <v>bedrock</v>
      </c>
      <c r="BA146" s="11" t="str" cm="1">
        <f t="array" ref="BA1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BEDROCK(144, { MIRAGE }, 4, 96, 1.00, m(5.0, 0.0, 0.0, 0.0, 0.0, 9.0), e(0.0, 0.0, 0.0, 0.0, 0.0, 0.0, 2.0, 0.0, 0.0, 0.0, 0.0, 5.0, 0.0, 7.0, 0.0, 0.0, 0.0, 14.0, 0.0, 0.0, 0.0, 1.0, 0.0), c(0x7C7C7C, 0xB4B4B4, 0x484848, 0x040404), "Bedrockia", "岩盤精ベドロッキャ"),</v>
      </c>
      <c r="BB146" s="11">
        <f>テーブル1[[#This Row],[Gaia]]*(テーブル1[[#This Row],[Aqua]]+テーブル1[[#This Row],[収穫]])*テーブル1[[#This Row],[効率]]/テーブル1[[#This Row],[コスト]]</f>
        <v>0</v>
      </c>
    </row>
    <row r="147" spans="1:54" x14ac:dyDescent="0.15">
      <c r="A147" s="4">
        <v>145</v>
      </c>
      <c r="B147" s="4"/>
      <c r="C147" s="4" t="s">
        <v>984</v>
      </c>
      <c r="D147" s="6" t="s">
        <v>827</v>
      </c>
      <c r="E147" s="19" t="s">
        <v>826</v>
      </c>
      <c r="F147" s="6" t="s">
        <v>841</v>
      </c>
      <c r="G147" s="6" t="s">
        <v>848</v>
      </c>
      <c r="H147" s="6" t="s">
        <v>752</v>
      </c>
      <c r="I147" s="10" t="s">
        <v>854</v>
      </c>
      <c r="J147" s="3">
        <v>4</v>
      </c>
      <c r="K147" s="8">
        <v>28</v>
      </c>
      <c r="L147" s="7"/>
      <c r="M147" s="7">
        <v>1</v>
      </c>
      <c r="N147" s="7">
        <v>8</v>
      </c>
      <c r="O147" s="7"/>
      <c r="P147" s="17">
        <v>13</v>
      </c>
      <c r="Q147" s="7">
        <v>1</v>
      </c>
      <c r="R147" s="14">
        <v>1</v>
      </c>
      <c r="S147" s="5">
        <f>2^((テーブル1[[#This Row],[レア]]-1)/4)</f>
        <v>1.681792830507429</v>
      </c>
      <c r="T147" s="5">
        <f>0.5^(((テーブル1[[#This Row],[基礎Shine]]/MAX(テーブル1[[#This Row],[基礎Shine]:[基礎Dark]])+テーブル1[[#This Row],[基礎Fire]]/MAX(L147:Q147)+テーブル1[[#This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0.89885097319554186</v>
      </c>
      <c r="U147" s="5">
        <f>テーブル1[[#This Row],[特殊倍率]]*テーブル1[[#This Row],[分散度倍率]]*テーブル1[[#This Row],[レア度倍率]]</f>
        <v>1.5116811224148876</v>
      </c>
      <c r="V147" s="9">
        <f>テーブル1[[#This Row],[基礎Shine]]/SUM(テーブル1[[#This Row],[基礎Shine]:[基礎Dark]])*50*テーブル1[[#This Row],[効率]]</f>
        <v>0</v>
      </c>
      <c r="W147" s="9">
        <f>テーブル1[[#This Row],[基礎Fire]]/SUM(テーブル1[[#This Row],[基礎Shine]:[基礎Dark]])*50*テーブル1[[#This Row],[効率]]</f>
        <v>3.2862633095975817</v>
      </c>
      <c r="X147" s="9">
        <f>テーブル1[[#This Row],[基礎Wind]]/SUM(テーブル1[[#This Row],[基礎Shine]:[基礎Dark]])*50*テーブル1[[#This Row],[効率]]</f>
        <v>26.290106476780654</v>
      </c>
      <c r="Y147" s="9">
        <f>テーブル1[[#This Row],[基礎Gaia]]/SUM(テーブル1[[#This Row],[基礎Shine]:[基礎Dark]])*50*テーブル1[[#This Row],[効率]]</f>
        <v>0</v>
      </c>
      <c r="Z147" s="9">
        <f>テーブル1[[#This Row],[基礎Aqua]]/SUM(テーブル1[[#This Row],[基礎Shine]:[基礎Dark]])*50*テーブル1[[#This Row],[効率]]</f>
        <v>42.721423024768562</v>
      </c>
      <c r="AA147" s="9">
        <f>テーブル1[[#This Row],[基礎Dark]]/SUM(テーブル1[[#This Row],[基礎Shine]:[基礎Dark]])*50*テーブル1[[#This Row],[効率]]</f>
        <v>3.2862633095975817</v>
      </c>
      <c r="AB147" s="3">
        <v>2</v>
      </c>
      <c r="AC147" s="3"/>
      <c r="AD147" s="3">
        <v>1</v>
      </c>
      <c r="AE147" s="3"/>
      <c r="AF147" s="3"/>
      <c r="AG147" s="3">
        <v>2</v>
      </c>
      <c r="AH147" s="3"/>
      <c r="AI147" s="3">
        <v>8</v>
      </c>
      <c r="AJ147" s="3"/>
      <c r="AK147" s="3"/>
      <c r="AL147" s="3">
        <v>8</v>
      </c>
      <c r="AM147" s="3"/>
      <c r="AN147" s="3">
        <v>1</v>
      </c>
      <c r="AO147" s="3">
        <v>1</v>
      </c>
      <c r="AP147" s="3">
        <v>6</v>
      </c>
      <c r="AQ147" s="3">
        <v>4</v>
      </c>
      <c r="AR147" s="3">
        <v>1</v>
      </c>
      <c r="AS147" s="3">
        <v>4</v>
      </c>
      <c r="AT147" s="3"/>
      <c r="AU147" s="3"/>
      <c r="AV147" s="3"/>
      <c r="AW147" s="3">
        <v>10</v>
      </c>
      <c r="AX147" s="3">
        <v>10</v>
      </c>
      <c r="AY147" s="11">
        <f>SUM(テーブル1[[#This Row],[攻撃]:[感覚]])</f>
        <v>58</v>
      </c>
      <c r="AZ147" s="11" t="str">
        <f>LOWER(LEFT(テーブル1[[#This Row],[Type]],1))&amp;MID(SUBSTITUTE(PROPER(テーブル1[[#This Row],[Type]]),"_",""),2,LEN(テーブル1[[#This Row],[Type]]))</f>
        <v>bat</v>
      </c>
      <c r="BA147" s="11" t="str" cm="1">
        <f t="array" ref="BA1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BAT(145, { MIRAGE }, 4, 28, 1.00, m(0.0, 1.0, 8.0, 0.0, 13.0, 1.0), e(2.0, 0.0, 1.0, 0.0, 0.0, 2.0, 0.0, 8.0, 0.0, 0.0, 8.0, 0.0, 1.0, 1.0, 6.0, 4.0, 1.0, 4.0, 0.0, 0.0, 0.0, 10.0, 10.0), c(0x4C3E30, 0x5B482B, 0x2C2014, 0x221F1D), "Batia", "蝙蝠精バーチャ"),</v>
      </c>
      <c r="BB147" s="11">
        <f>テーブル1[[#This Row],[Gaia]]*(テーブル1[[#This Row],[Aqua]]+テーブル1[[#This Row],[収穫]])*テーブル1[[#This Row],[効率]]/テーブル1[[#This Row],[コスト]]</f>
        <v>0</v>
      </c>
    </row>
    <row r="148" spans="1:54" x14ac:dyDescent="0.15">
      <c r="A148" s="4">
        <v>146</v>
      </c>
      <c r="B148" s="4"/>
      <c r="C148" s="4" t="s">
        <v>998</v>
      </c>
      <c r="D148" s="6" t="s">
        <v>829</v>
      </c>
      <c r="E148" s="19" t="s">
        <v>828</v>
      </c>
      <c r="F148" s="6" t="s">
        <v>842</v>
      </c>
      <c r="G148" s="6" t="s">
        <v>849</v>
      </c>
      <c r="H148" s="6" t="s">
        <v>315</v>
      </c>
      <c r="I148" s="10" t="s">
        <v>857</v>
      </c>
      <c r="J148" s="3">
        <v>5</v>
      </c>
      <c r="K148" s="8">
        <v>44</v>
      </c>
      <c r="L148" s="7">
        <v>1</v>
      </c>
      <c r="M148" s="7">
        <v>22</v>
      </c>
      <c r="N148" s="17">
        <v>14</v>
      </c>
      <c r="O148" s="7"/>
      <c r="P148" s="7"/>
      <c r="Q148" s="7"/>
      <c r="R148" s="14">
        <v>1</v>
      </c>
      <c r="S148" s="5">
        <f>2^((テーブル1[[#This Row],[レア]]-1)/4)</f>
        <v>2</v>
      </c>
      <c r="T148" s="5">
        <f>0.5^(((テーブル1[[#This Row],[基礎Shine]]/MAX(テーブル1[[#This Row],[基礎Shine]:[基礎Dark]])+テーブル1[[#This Row],[基礎Fire]]/MAX(L148:Q148)+テーブル1[[#This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0.90980947449716676</v>
      </c>
      <c r="U148" s="5">
        <f>テーブル1[[#This Row],[特殊倍率]]*テーブル1[[#This Row],[分散度倍率]]*テーブル1[[#This Row],[レア度倍率]]</f>
        <v>1.8196189489943335</v>
      </c>
      <c r="V148" s="9">
        <f>テーブル1[[#This Row],[基礎Shine]]/SUM(テーブル1[[#This Row],[基礎Shine]:[基礎Dark]])*50*テーブル1[[#This Row],[効率]]</f>
        <v>2.4589445256680182</v>
      </c>
      <c r="W148" s="9">
        <f>テーブル1[[#This Row],[基礎Fire]]/SUM(テーブル1[[#This Row],[基礎Shine]:[基礎Dark]])*50*テーブル1[[#This Row],[効率]]</f>
        <v>54.096779564696405</v>
      </c>
      <c r="X148" s="9">
        <f>テーブル1[[#This Row],[基礎Wind]]/SUM(テーブル1[[#This Row],[基礎Shine]:[基礎Dark]])*50*テーブル1[[#This Row],[効率]]</f>
        <v>34.425223359352259</v>
      </c>
      <c r="Y148" s="9">
        <f>テーブル1[[#This Row],[基礎Gaia]]/SUM(テーブル1[[#This Row],[基礎Shine]:[基礎Dark]])*50*テーブル1[[#This Row],[効率]]</f>
        <v>0</v>
      </c>
      <c r="Z148" s="9">
        <f>テーブル1[[#This Row],[基礎Aqua]]/SUM(テーブル1[[#This Row],[基礎Shine]:[基礎Dark]])*50*テーブル1[[#This Row],[効率]]</f>
        <v>0</v>
      </c>
      <c r="AA148" s="9">
        <f>テーブル1[[#This Row],[基礎Dark]]/SUM(テーブル1[[#This Row],[基礎Shine]:[基礎Dark]])*50*テーブル1[[#This Row],[効率]]</f>
        <v>0</v>
      </c>
      <c r="AB148" s="3">
        <v>6</v>
      </c>
      <c r="AC148" s="3"/>
      <c r="AD148" s="3"/>
      <c r="AE148" s="3">
        <v>3</v>
      </c>
      <c r="AF148" s="3"/>
      <c r="AG148" s="3"/>
      <c r="AH148" s="3"/>
      <c r="AI148" s="3"/>
      <c r="AJ148" s="3"/>
      <c r="AK148" s="3"/>
      <c r="AL148" s="3"/>
      <c r="AM148" s="3">
        <v>13</v>
      </c>
      <c r="AN148" s="3"/>
      <c r="AO148" s="3">
        <v>1</v>
      </c>
      <c r="AP148" s="3"/>
      <c r="AQ148" s="3">
        <v>5</v>
      </c>
      <c r="AR148" s="3"/>
      <c r="AS148" s="3">
        <v>1</v>
      </c>
      <c r="AT148" s="3"/>
      <c r="AU148" s="3"/>
      <c r="AV148" s="3"/>
      <c r="AW148" s="3"/>
      <c r="AX148" s="3"/>
      <c r="AY148" s="11">
        <f>SUM(テーブル1[[#This Row],[攻撃]:[感覚]])</f>
        <v>29</v>
      </c>
      <c r="AZ148" s="11" t="str">
        <f>LOWER(LEFT(テーブル1[[#This Row],[Type]],1))&amp;MID(SUBSTITUTE(PROPER(テーブル1[[#This Row],[Type]]),"_",""),2,LEN(テーブル1[[#This Row],[Type]]))</f>
        <v>curseOfVanishing</v>
      </c>
      <c r="BA148" s="11" t="str" cm="1">
        <f t="array" ref="BA1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CURSE_OF_VANISHING(146, { ENCHANT }, 5, 44, 1.00, m(1.0, 22.0, 14.0, 0.0, 0.0, 0.0), e(6.0, 0.0, 0.0, 3.0, 0.0, 0.0, 0.0, 0.0, 0.0, 0.0, 0.0, 13.0, 0.0, 1.0, 0.0, 5.0, 0.0, 1.0, 0.0, 0.0, 0.0, 0.0, 0.0), c(0xD0C2FF, 0xFF003B, 0x370000, 0xE2BBFF), "Curse Ofe Vanishingia", "消滅呪精ツルセオフェヴァニシンギャ"),</v>
      </c>
      <c r="BB148" s="11">
        <f>テーブル1[[#This Row],[Gaia]]*(テーブル1[[#This Row],[Aqua]]+テーブル1[[#This Row],[収穫]])*テーブル1[[#This Row],[効率]]/テーブル1[[#This Row],[コスト]]</f>
        <v>0</v>
      </c>
    </row>
    <row r="149" spans="1:54" x14ac:dyDescent="0.15">
      <c r="A149" s="4">
        <v>147</v>
      </c>
      <c r="B149" s="4"/>
      <c r="C149" s="4" t="s">
        <v>1000</v>
      </c>
      <c r="D149" s="6" t="s">
        <v>820</v>
      </c>
      <c r="E149" s="19" t="s">
        <v>821</v>
      </c>
      <c r="F149" s="6" t="s">
        <v>837</v>
      </c>
      <c r="G149" s="6" t="s">
        <v>844</v>
      </c>
      <c r="H149" s="6" t="s">
        <v>752</v>
      </c>
      <c r="I149" s="10" t="s">
        <v>859</v>
      </c>
      <c r="J149" s="3">
        <v>5</v>
      </c>
      <c r="K149" s="8">
        <v>80</v>
      </c>
      <c r="L149" s="17">
        <v>10</v>
      </c>
      <c r="M149" s="7">
        <v>20</v>
      </c>
      <c r="N149" s="7"/>
      <c r="O149" s="7">
        <v>10</v>
      </c>
      <c r="P149" s="7"/>
      <c r="Q149" s="7"/>
      <c r="R149" s="14">
        <v>1</v>
      </c>
      <c r="S149" s="5">
        <f>2^((テーブル1[[#This Row],[レア]]-1)/4)</f>
        <v>2</v>
      </c>
      <c r="T149" s="5">
        <f>0.5^(((テーブル1[[#This Row],[基礎Shine]]/MAX(テーブル1[[#This Row],[基礎Shine]:[基礎Dark]])+テーブル1[[#This Row],[基礎Fire]]/MAX(L149:Q149)+テーブル1[[#This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49" s="5">
        <f>テーブル1[[#This Row],[特殊倍率]]*テーブル1[[#This Row],[分散度倍率]]*テーブル1[[#This Row],[レア度倍率]]</f>
        <v>1.7411011265922482</v>
      </c>
      <c r="V149" s="9">
        <f>テーブル1[[#This Row],[基礎Shine]]/SUM(テーブル1[[#This Row],[基礎Shine]:[基礎Dark]])*50*テーブル1[[#This Row],[効率]]</f>
        <v>21.763764082403103</v>
      </c>
      <c r="W149" s="9">
        <f>テーブル1[[#This Row],[基礎Fire]]/SUM(テーブル1[[#This Row],[基礎Shine]:[基礎Dark]])*50*テーブル1[[#This Row],[効率]]</f>
        <v>43.527528164806206</v>
      </c>
      <c r="X149" s="9">
        <f>テーブル1[[#This Row],[基礎Wind]]/SUM(テーブル1[[#This Row],[基礎Shine]:[基礎Dark]])*50*テーブル1[[#This Row],[効率]]</f>
        <v>0</v>
      </c>
      <c r="Y149" s="9">
        <f>テーブル1[[#This Row],[基礎Gaia]]/SUM(テーブル1[[#This Row],[基礎Shine]:[基礎Dark]])*50*テーブル1[[#This Row],[効率]]</f>
        <v>21.763764082403103</v>
      </c>
      <c r="Z149" s="9">
        <f>テーブル1[[#This Row],[基礎Aqua]]/SUM(テーブル1[[#This Row],[基礎Shine]:[基礎Dark]])*50*テーブル1[[#This Row],[効率]]</f>
        <v>0</v>
      </c>
      <c r="AA149" s="9">
        <f>テーブル1[[#This Row],[基礎Dark]]/SUM(テーブル1[[#This Row],[基礎Shine]:[基礎Dark]])*50*テーブル1[[#This Row],[効率]]</f>
        <v>0</v>
      </c>
      <c r="AB149" s="3">
        <v>5</v>
      </c>
      <c r="AC149" s="3">
        <v>2</v>
      </c>
      <c r="AD149" s="3"/>
      <c r="AE149" s="3"/>
      <c r="AF149" s="3"/>
      <c r="AG149" s="3"/>
      <c r="AH149" s="3"/>
      <c r="AI149" s="3"/>
      <c r="AJ149" s="3">
        <v>23</v>
      </c>
      <c r="AK149" s="3"/>
      <c r="AL149" s="3"/>
      <c r="AM149" s="3">
        <v>3</v>
      </c>
      <c r="AN149" s="3">
        <v>1</v>
      </c>
      <c r="AO149" s="3"/>
      <c r="AP149" s="3"/>
      <c r="AQ149" s="3">
        <v>9</v>
      </c>
      <c r="AR149" s="3"/>
      <c r="AS149" s="3">
        <v>1</v>
      </c>
      <c r="AT149" s="3"/>
      <c r="AU149" s="3"/>
      <c r="AV149" s="3"/>
      <c r="AW149" s="3">
        <v>5</v>
      </c>
      <c r="AX149" s="3"/>
      <c r="AY149" s="11">
        <f>SUM(テーブル1[[#This Row],[攻撃]:[感覚]])</f>
        <v>49</v>
      </c>
      <c r="AZ149" s="11" t="str">
        <f>LOWER(LEFT(テーブル1[[#This Row],[Type]],1))&amp;MID(SUBSTITUTE(PROPER(テーブル1[[#This Row],[Type]]),"_",""),2,LEN(テーブル1[[#This Row],[Type]]))</f>
        <v>gravity</v>
      </c>
      <c r="BA149" s="11" t="str" cm="1">
        <f t="array" ref="BA1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GRAVITY(147, { MIRAGE }, 5, 80, 1.00, m(10.0, 20.0, 0.0, 10.0, 0.0, 0.0), e(5.0, 2.0, 0.0, 0.0, 0.0, 0.0, 0.0, 0.0, 23.0, 0.0, 0.0, 3.0, 1.0, 0.0, 0.0, 9.0, 0.0, 1.0, 0.0, 0.0, 0.0, 5.0, 0.0), c(0xC2A7F2, 0x3600FF, 0x2A00B1, 0x110047), "Gravitia", "重力精グラヴィーチャ"),</v>
      </c>
      <c r="BB149" s="11">
        <f>テーブル1[[#This Row],[Gaia]]*(テーブル1[[#This Row],[Aqua]]+テーブル1[[#This Row],[収穫]])*テーブル1[[#This Row],[効率]]/テーブル1[[#This Row],[コスト]]</f>
        <v>0</v>
      </c>
    </row>
    <row r="150" spans="1:54" x14ac:dyDescent="0.15">
      <c r="A150" s="4">
        <v>148</v>
      </c>
      <c r="B150" s="4"/>
      <c r="C150" s="4" t="s">
        <v>982</v>
      </c>
      <c r="D150" s="6" t="s">
        <v>809</v>
      </c>
      <c r="E150" s="19" t="s">
        <v>810</v>
      </c>
      <c r="F150" s="6" t="s">
        <v>813</v>
      </c>
      <c r="G150" s="6" t="s">
        <v>815</v>
      </c>
      <c r="H150" s="6" t="s">
        <v>752</v>
      </c>
      <c r="I150" s="10" t="s">
        <v>818</v>
      </c>
      <c r="J150" s="3">
        <v>3</v>
      </c>
      <c r="K150" s="8">
        <v>64</v>
      </c>
      <c r="L150" s="17">
        <v>8</v>
      </c>
      <c r="M150" s="7">
        <v>48</v>
      </c>
      <c r="N150" s="7"/>
      <c r="O150" s="7">
        <v>30</v>
      </c>
      <c r="P150" s="7"/>
      <c r="Q150" s="7">
        <v>82</v>
      </c>
      <c r="R150" s="14">
        <v>1</v>
      </c>
      <c r="S150" s="5">
        <f>2^((テーブル1[[#This Row],[レア]]-1)/4)</f>
        <v>1.4142135623730951</v>
      </c>
      <c r="T150" s="5">
        <f>0.5^(((テーブル1[[#This Row],[基礎Shine]]/MAX(テーブル1[[#This Row],[基礎Shine]:[基礎Dark]])+テーブル1[[#This Row],[基礎Fire]]/MAX(L150:Q150)+テーブル1[[#This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0.86468340257665643</v>
      </c>
      <c r="U150" s="5">
        <f>テーブル1[[#This Row],[特殊倍率]]*テーブル1[[#This Row],[分散度倍率]]*テーブル1[[#This Row],[レア度倍率]]</f>
        <v>1.2228469950828225</v>
      </c>
      <c r="V150" s="9">
        <f>テーブル1[[#This Row],[基礎Shine]]/SUM(テーブル1[[#This Row],[基礎Shine]:[基礎Dark]])*50*テーブル1[[#This Row],[効率]]</f>
        <v>2.9115404644829108</v>
      </c>
      <c r="W150" s="9">
        <f>テーブル1[[#This Row],[基礎Fire]]/SUM(テーブル1[[#This Row],[基礎Shine]:[基礎Dark]])*50*テーブル1[[#This Row],[効率]]</f>
        <v>17.469242786897464</v>
      </c>
      <c r="X150" s="9">
        <f>テーブル1[[#This Row],[基礎Wind]]/SUM(テーブル1[[#This Row],[基礎Shine]:[基礎Dark]])*50*テーブル1[[#This Row],[効率]]</f>
        <v>0</v>
      </c>
      <c r="Y150" s="9">
        <f>テーブル1[[#This Row],[基礎Gaia]]/SUM(テーブル1[[#This Row],[基礎Shine]:[基礎Dark]])*50*テーブル1[[#This Row],[効率]]</f>
        <v>10.918276741810915</v>
      </c>
      <c r="Z150" s="9">
        <f>テーブル1[[#This Row],[基礎Aqua]]/SUM(テーブル1[[#This Row],[基礎Shine]:[基礎Dark]])*50*テーブル1[[#This Row],[効率]]</f>
        <v>0</v>
      </c>
      <c r="AA150" s="9">
        <f>テーブル1[[#This Row],[基礎Dark]]/SUM(テーブル1[[#This Row],[基礎Shine]:[基礎Dark]])*50*テーブル1[[#This Row],[効率]]</f>
        <v>29.843289760949833</v>
      </c>
      <c r="AB150" s="3"/>
      <c r="AC150" s="3">
        <v>2</v>
      </c>
      <c r="AD150" s="3"/>
      <c r="AE150" s="3">
        <v>6</v>
      </c>
      <c r="AF150" s="3">
        <v>12</v>
      </c>
      <c r="AG150" s="3"/>
      <c r="AH150" s="3">
        <v>9</v>
      </c>
      <c r="AI150" s="3"/>
      <c r="AJ150" s="3"/>
      <c r="AK150" s="3">
        <v>5</v>
      </c>
      <c r="AL150" s="3">
        <v>1</v>
      </c>
      <c r="AM150" s="3">
        <v>3</v>
      </c>
      <c r="AN150" s="3">
        <v>4</v>
      </c>
      <c r="AO150" s="3"/>
      <c r="AP150" s="3">
        <v>2</v>
      </c>
      <c r="AQ150" s="3">
        <v>8</v>
      </c>
      <c r="AR150" s="3">
        <v>2</v>
      </c>
      <c r="AS150" s="3">
        <v>6</v>
      </c>
      <c r="AT150" s="3"/>
      <c r="AU150" s="3"/>
      <c r="AV150" s="3"/>
      <c r="AW150" s="3"/>
      <c r="AX150" s="3">
        <v>2</v>
      </c>
      <c r="AY150" s="11">
        <f>SUM(テーブル1[[#This Row],[攻撃]:[感覚]])</f>
        <v>62</v>
      </c>
      <c r="AZ150" s="11" t="str">
        <f>LOWER(LEFT(テーブル1[[#This Row],[Type]],1))&amp;MID(SUBSTITUTE(PROPER(テーブル1[[#This Row],[Type]]),"_",""),2,LEN(テーブル1[[#This Row],[Type]]))</f>
        <v>pyrite</v>
      </c>
      <c r="BA150" s="11" t="str" cm="1">
        <f t="array" ref="BA1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PYRITE(148, { MIRAGE }, 3, 64, 1.00, m(8.0, 48.0, 0.0, 30.0, 0.0, 82.0), e(0.0, 2.0, 0.0, 6.0, 12.0, 0.0, 9.0, 0.0, 0.0, 5.0, 1.0, 3.0, 4.0, 0.0, 2.0, 8.0, 2.0, 6.0, 0.0, 0.0, 0.0, 0.0, 2.0), c(0xFFECB8, 0xFFFF0B, 0xDC7613, 0xFFEE97), "Pyritia", "黄鉄鉱精ピリーチャ"),</v>
      </c>
      <c r="BB150" s="11">
        <f>テーブル1[[#This Row],[Gaia]]*(テーブル1[[#This Row],[Aqua]]+テーブル1[[#This Row],[収穫]])*テーブル1[[#This Row],[効率]]/テーブル1[[#This Row],[コスト]]</f>
        <v>0</v>
      </c>
    </row>
    <row r="151" spans="1:54" x14ac:dyDescent="0.15">
      <c r="A151" s="4">
        <v>149</v>
      </c>
      <c r="B151" s="4"/>
      <c r="C151" s="4" t="s">
        <v>982</v>
      </c>
      <c r="D151" s="6" t="s">
        <v>811</v>
      </c>
      <c r="E151" s="19" t="s">
        <v>812</v>
      </c>
      <c r="F151" s="6" t="s">
        <v>814</v>
      </c>
      <c r="G151" s="6" t="s">
        <v>816</v>
      </c>
      <c r="H151" s="6" t="s">
        <v>752</v>
      </c>
      <c r="I151" s="10" t="s">
        <v>817</v>
      </c>
      <c r="J151" s="3">
        <v>6</v>
      </c>
      <c r="K151" s="8">
        <v>68</v>
      </c>
      <c r="L151" s="17">
        <v>11</v>
      </c>
      <c r="M151" s="7">
        <v>52</v>
      </c>
      <c r="N151" s="7">
        <v>16</v>
      </c>
      <c r="O151" s="7"/>
      <c r="P151" s="7"/>
      <c r="Q151" s="7">
        <v>41</v>
      </c>
      <c r="R151" s="14">
        <v>1</v>
      </c>
      <c r="S151" s="5">
        <f>2^((テーブル1[[#This Row],[レア]]-1)/4)</f>
        <v>2.3784142300054421</v>
      </c>
      <c r="T151" s="5">
        <f>0.5^(((テーブル1[[#This Row],[基礎Shine]]/MAX(テーブル1[[#This Row],[基礎Shine]:[基礎Dark]])+テーブル1[[#This Row],[基礎Fire]]/MAX(L151:Q151)+テーブル1[[#This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0.83419787278931024</v>
      </c>
      <c r="U151" s="5">
        <f>テーブル1[[#This Row],[特殊倍率]]*テーブル1[[#This Row],[分散度倍率]]*テーブル1[[#This Row],[レア度倍率]]</f>
        <v>1.9840680912823649</v>
      </c>
      <c r="V151" s="9">
        <f>テーブル1[[#This Row],[基礎Shine]]/SUM(テーブル1[[#This Row],[基礎Shine]:[基礎Dark]])*50*テーブル1[[#This Row],[効率]]</f>
        <v>9.0936454183775055</v>
      </c>
      <c r="W151" s="9">
        <f>テーブル1[[#This Row],[基礎Fire]]/SUM(テーブル1[[#This Row],[基礎Shine]:[基礎Dark]])*50*テーブル1[[#This Row],[効率]]</f>
        <v>42.988141977784579</v>
      </c>
      <c r="X151" s="9">
        <f>テーブル1[[#This Row],[基礎Wind]]/SUM(テーブル1[[#This Row],[基礎Shine]:[基礎Dark]])*50*テーブル1[[#This Row],[効率]]</f>
        <v>13.2271206085491</v>
      </c>
      <c r="Y151" s="9">
        <f>テーブル1[[#This Row],[基礎Gaia]]/SUM(テーブル1[[#This Row],[基礎Shine]:[基礎Dark]])*50*テーブル1[[#This Row],[効率]]</f>
        <v>0</v>
      </c>
      <c r="Z151" s="9">
        <f>テーブル1[[#This Row],[基礎Aqua]]/SUM(テーブル1[[#This Row],[基礎Shine]:[基礎Dark]])*50*テーブル1[[#This Row],[効率]]</f>
        <v>0</v>
      </c>
      <c r="AA151" s="9">
        <f>テーブル1[[#This Row],[基礎Dark]]/SUM(テーブル1[[#This Row],[基礎Shine]:[基礎Dark]])*50*テーブル1[[#This Row],[効率]]</f>
        <v>33.894496559407067</v>
      </c>
      <c r="AB151" s="3">
        <v>2</v>
      </c>
      <c r="AC151" s="3">
        <v>4</v>
      </c>
      <c r="AD151" s="3"/>
      <c r="AE151" s="3">
        <v>3</v>
      </c>
      <c r="AF151" s="3"/>
      <c r="AG151" s="3"/>
      <c r="AH151" s="3">
        <v>12</v>
      </c>
      <c r="AI151" s="3"/>
      <c r="AJ151" s="3"/>
      <c r="AK151" s="3"/>
      <c r="AL151" s="3"/>
      <c r="AM151" s="3">
        <v>4</v>
      </c>
      <c r="AN151" s="3"/>
      <c r="AO151" s="3">
        <v>5</v>
      </c>
      <c r="AP151" s="3">
        <v>6</v>
      </c>
      <c r="AQ151" s="3">
        <v>4</v>
      </c>
      <c r="AR151" s="3"/>
      <c r="AS151" s="3"/>
      <c r="AT151" s="3"/>
      <c r="AU151" s="3">
        <v>1</v>
      </c>
      <c r="AV151" s="3"/>
      <c r="AW151" s="3"/>
      <c r="AX151" s="3">
        <v>7</v>
      </c>
      <c r="AY151" s="11">
        <f>SUM(テーブル1[[#This Row],[攻撃]:[感覚]])</f>
        <v>48</v>
      </c>
      <c r="AZ151" s="11" t="str">
        <f>LOWER(LEFT(テーブル1[[#This Row],[Type]],1))&amp;MID(SUBSTITUTE(PROPER(テーブル1[[#This Row],[Type]]),"_",""),2,LEN(テーブル1[[#This Row],[Type]]))</f>
        <v>redSpinel</v>
      </c>
      <c r="BA151" s="11" t="str" cm="1">
        <f t="array" ref="BA1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RED_SPINEL(149, { MIRAGE }, 6, 68, 1.00, m(11.0, 52.0, 16.0, 0.0, 0.0, 41.0), e(2.0, 4.0, 0.0, 3.0, 0.0, 0.0, 12.0, 0.0, 0.0, 0.0, 0.0, 4.0, 0.0, 5.0, 6.0, 4.0, 0.0, 0.0, 0.0, 1.0, 0.0, 0.0, 7.0), c(0xFF91AA, 0xF62B4B, 0xC8001C, 0xFF3C58), "Rede Spinelia", "赤尖晶石精レーデスピネーリャ"),</v>
      </c>
      <c r="BB151" s="11">
        <f>テーブル1[[#This Row],[Gaia]]*(テーブル1[[#This Row],[Aqua]]+テーブル1[[#This Row],[収穫]])*テーブル1[[#This Row],[効率]]/テーブル1[[#This Row],[コスト]]</f>
        <v>0</v>
      </c>
    </row>
    <row r="152" spans="1:54" x14ac:dyDescent="0.15">
      <c r="A152" s="4">
        <v>150</v>
      </c>
      <c r="B152" s="4"/>
      <c r="C152" s="4" t="s">
        <v>994</v>
      </c>
      <c r="D152" s="6" t="s">
        <v>875</v>
      </c>
      <c r="E152" s="19" t="s">
        <v>888</v>
      </c>
      <c r="F152" s="6" t="s">
        <v>877</v>
      </c>
      <c r="G152" s="6" t="s">
        <v>879</v>
      </c>
      <c r="H152" s="6" t="s">
        <v>942</v>
      </c>
      <c r="I152" s="18" t="s">
        <v>1012</v>
      </c>
      <c r="J152" s="3">
        <v>2</v>
      </c>
      <c r="K152" s="8">
        <v>53</v>
      </c>
      <c r="L152" s="7"/>
      <c r="M152" s="7"/>
      <c r="N152" s="7"/>
      <c r="O152" s="17">
        <v>10</v>
      </c>
      <c r="P152" s="7">
        <v>3</v>
      </c>
      <c r="Q152" s="7">
        <v>6</v>
      </c>
      <c r="R152" s="14">
        <v>1</v>
      </c>
      <c r="S152" s="5">
        <f>2^((テーブル1[[#This Row],[レア]]-1)/4)</f>
        <v>1.189207115002721</v>
      </c>
      <c r="T152" s="5">
        <f>0.5^(((テーブル1[[#This Row],[基礎Shine]]/MAX(テーブル1[[#This Row],[基礎Shine]:[基礎Dark]])+テーブル1[[#This Row],[基礎Fire]]/MAX(L152:Q152)+テーブル1[[#This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52" s="5">
        <f>テーブル1[[#This Row],[特殊倍率]]*テーブル1[[#This Row],[分散度倍率]]*テーブル1[[#This Row],[レア度倍率]]</f>
        <v>1.0497166836230671</v>
      </c>
      <c r="V152" s="9">
        <f>テーブル1[[#This Row],[基礎Shine]]/SUM(テーブル1[[#This Row],[基礎Shine]:[基礎Dark]])*50*テーブル1[[#This Row],[効率]]</f>
        <v>0</v>
      </c>
      <c r="W152" s="9">
        <f>テーブル1[[#This Row],[基礎Fire]]/SUM(テーブル1[[#This Row],[基礎Shine]:[基礎Dark]])*50*テーブル1[[#This Row],[効率]]</f>
        <v>0</v>
      </c>
      <c r="X152" s="9">
        <f>テーブル1[[#This Row],[基礎Wind]]/SUM(テーブル1[[#This Row],[基礎Shine]:[基礎Dark]])*50*テーブル1[[#This Row],[効率]]</f>
        <v>0</v>
      </c>
      <c r="Y152" s="9">
        <f>テーブル1[[#This Row],[基礎Gaia]]/SUM(テーブル1[[#This Row],[基礎Shine]:[基礎Dark]])*50*テーブル1[[#This Row],[効率]]</f>
        <v>27.624123253238608</v>
      </c>
      <c r="Z152" s="9">
        <f>テーブル1[[#This Row],[基礎Aqua]]/SUM(テーブル1[[#This Row],[基礎Shine]:[基礎Dark]])*50*テーブル1[[#This Row],[効率]]</f>
        <v>8.2872369759715827</v>
      </c>
      <c r="AA152" s="9">
        <f>テーブル1[[#This Row],[基礎Dark]]/SUM(テーブル1[[#This Row],[基礎Shine]:[基礎Dark]])*50*テーブル1[[#This Row],[効率]]</f>
        <v>16.574473951943165</v>
      </c>
      <c r="AB152" s="3">
        <v>4</v>
      </c>
      <c r="AC152" s="15">
        <v>3</v>
      </c>
      <c r="AD152" s="3"/>
      <c r="AE152" s="3"/>
      <c r="AF152" s="15">
        <v>4</v>
      </c>
      <c r="AG152" s="15">
        <v>1</v>
      </c>
      <c r="AH152" s="3"/>
      <c r="AI152" s="3">
        <v>2</v>
      </c>
      <c r="AJ152" s="3"/>
      <c r="AK152" s="3"/>
      <c r="AL152" s="3">
        <v>4</v>
      </c>
      <c r="AM152" s="3"/>
      <c r="AN152" s="3">
        <v>1</v>
      </c>
      <c r="AO152" s="3"/>
      <c r="AP152" s="3">
        <v>9</v>
      </c>
      <c r="AQ152" s="3">
        <v>2</v>
      </c>
      <c r="AR152" s="3">
        <v>3</v>
      </c>
      <c r="AS152" s="3">
        <v>3</v>
      </c>
      <c r="AT152" s="3"/>
      <c r="AU152" s="3"/>
      <c r="AV152" s="3"/>
      <c r="AW152" s="3">
        <v>1</v>
      </c>
      <c r="AX152" s="3">
        <v>4</v>
      </c>
      <c r="AY152" s="11">
        <f>SUM(テーブル1[[#This Row],[攻撃]:[感覚]])</f>
        <v>41</v>
      </c>
      <c r="AZ152" s="11" t="str">
        <f>LOWER(LEFT(テーブル1[[#This Row],[Type]],1))&amp;MID(SUBSTITUTE(PROPER(テーブル1[[#This Row],[Type]]),"_",""),2,LEN(テーブル1[[#This Row],[Type]]))</f>
        <v>cookedPorkchop</v>
      </c>
      <c r="BA152" s="11" t="str" cm="1">
        <f t="array" ref="BA1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COOKED_PORKCHOP(150, { RAW_PORKCHOP }, 2, 53, 1.00, m(0.0, 0.0, 0.0, 10.0, 3.0, 6.0), e(4.0, 3.0, 0.0, 0.0, 4.0, 1.0, 0.0, 2.0, 0.0, 0.0, 4.0, 0.0, 1.0, 0.0, 9.0, 2.0, 3.0, 3.0, 0.0, 0.0, 0.0, 1.0, 4.0), c(0xCFBA81, 0xF68C87, 0xC76B73, 0xDC94A1), "Cookede Porkchopia", "焼豚精ツォーケーデポルクキョーピャ"),</v>
      </c>
      <c r="BB152" s="11">
        <f>テーブル1[[#This Row],[Gaia]]*(テーブル1[[#This Row],[Aqua]]+テーブル1[[#This Row],[収穫]])*テーブル1[[#This Row],[効率]]/テーブル1[[#This Row],[コスト]]</f>
        <v>4.5341354619190151</v>
      </c>
    </row>
    <row r="153" spans="1:54" x14ac:dyDescent="0.15">
      <c r="A153" s="4">
        <v>151</v>
      </c>
      <c r="B153" s="4"/>
      <c r="C153" s="4" t="s">
        <v>994</v>
      </c>
      <c r="D153" s="6" t="s">
        <v>876</v>
      </c>
      <c r="E153" s="19" t="s">
        <v>889</v>
      </c>
      <c r="F153" s="6" t="s">
        <v>878</v>
      </c>
      <c r="G153" s="6" t="s">
        <v>880</v>
      </c>
      <c r="H153" s="6" t="s">
        <v>945</v>
      </c>
      <c r="I153" s="18" t="s">
        <v>1016</v>
      </c>
      <c r="J153" s="3">
        <v>2</v>
      </c>
      <c r="K153" s="8">
        <v>51</v>
      </c>
      <c r="L153" s="7"/>
      <c r="M153" s="7"/>
      <c r="N153" s="7">
        <v>2</v>
      </c>
      <c r="O153" s="17">
        <v>10</v>
      </c>
      <c r="P153" s="7">
        <v>3</v>
      </c>
      <c r="Q153" s="7">
        <v>5</v>
      </c>
      <c r="R153" s="14">
        <v>1</v>
      </c>
      <c r="S153" s="5">
        <f>2^((テーブル1[[#This Row],[レア]]-1)/4)</f>
        <v>1.189207115002721</v>
      </c>
      <c r="T153" s="5">
        <f>0.5^(((テーブル1[[#This Row],[基礎Shine]]/MAX(テーブル1[[#This Row],[基礎Shine]:[基礎Dark]])+テーブル1[[#This Row],[基礎Fire]]/MAX(L153:Q153)+テーブル1[[#This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53" s="5">
        <f>テーブル1[[#This Row],[特殊倍率]]*テーブル1[[#This Row],[分散度倍率]]*テーブル1[[#This Row],[レア度倍率]]</f>
        <v>1.0352649238413774</v>
      </c>
      <c r="V153" s="9">
        <f>テーブル1[[#This Row],[基礎Shine]]/SUM(テーブル1[[#This Row],[基礎Shine]:[基礎Dark]])*50*テーブル1[[#This Row],[効率]]</f>
        <v>0</v>
      </c>
      <c r="W153" s="9">
        <f>テーブル1[[#This Row],[基礎Fire]]/SUM(テーブル1[[#This Row],[基礎Shine]:[基礎Dark]])*50*テーブル1[[#This Row],[効率]]</f>
        <v>0</v>
      </c>
      <c r="X153" s="9">
        <f>テーブル1[[#This Row],[基礎Wind]]/SUM(テーブル1[[#This Row],[基礎Shine]:[基礎Dark]])*50*テーブル1[[#This Row],[効率]]</f>
        <v>5.1763246192068868</v>
      </c>
      <c r="Y153" s="9">
        <f>テーブル1[[#This Row],[基礎Gaia]]/SUM(テーブル1[[#This Row],[基礎Shine]:[基礎Dark]])*50*テーブル1[[#This Row],[効率]]</f>
        <v>25.881623096034435</v>
      </c>
      <c r="Z153" s="9">
        <f>テーブル1[[#This Row],[基礎Aqua]]/SUM(テーブル1[[#This Row],[基礎Shine]:[基礎Dark]])*50*テーブル1[[#This Row],[効率]]</f>
        <v>7.7644869288103298</v>
      </c>
      <c r="AA153" s="9">
        <f>テーブル1[[#This Row],[基礎Dark]]/SUM(テーブル1[[#This Row],[基礎Shine]:[基礎Dark]])*50*テーブル1[[#This Row],[効率]]</f>
        <v>12.940811548017217</v>
      </c>
      <c r="AB153" s="3">
        <v>4</v>
      </c>
      <c r="AC153" s="15">
        <v>7</v>
      </c>
      <c r="AD153" s="3">
        <v>2</v>
      </c>
      <c r="AE153" s="3"/>
      <c r="AF153" s="15">
        <v>4</v>
      </c>
      <c r="AG153" s="15">
        <v>1</v>
      </c>
      <c r="AH153" s="3"/>
      <c r="AI153" s="3">
        <v>4</v>
      </c>
      <c r="AJ153" s="3">
        <v>1</v>
      </c>
      <c r="AK153" s="3"/>
      <c r="AL153" s="3">
        <v>4</v>
      </c>
      <c r="AM153" s="3">
        <v>1</v>
      </c>
      <c r="AN153" s="3">
        <v>1</v>
      </c>
      <c r="AO153" s="3">
        <v>1</v>
      </c>
      <c r="AP153" s="3">
        <v>6</v>
      </c>
      <c r="AQ153" s="3">
        <v>2</v>
      </c>
      <c r="AR153" s="3">
        <v>3</v>
      </c>
      <c r="AS153" s="3">
        <v>2</v>
      </c>
      <c r="AT153" s="3"/>
      <c r="AU153" s="3"/>
      <c r="AV153" s="3"/>
      <c r="AW153" s="3">
        <v>1</v>
      </c>
      <c r="AX153" s="3">
        <v>4</v>
      </c>
      <c r="AY153" s="11">
        <f>SUM(テーブル1[[#This Row],[攻撃]:[感覚]])</f>
        <v>48</v>
      </c>
      <c r="AZ153" s="11" t="str">
        <f>LOWER(LEFT(テーブル1[[#This Row],[Type]],1))&amp;MID(SUBSTITUTE(PROPER(テーブル1[[#This Row],[Type]]),"_",""),2,LEN(テーブル1[[#This Row],[Type]]))</f>
        <v>cookedMutton</v>
      </c>
      <c r="BA153" s="11" t="str" cm="1">
        <f t="array" ref="BA1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COOKED_MUTTON(151, { RAW_MUTTON }, 2, 51, 1.00, m(0.0, 0.0, 2.0, 10.0, 3.0, 5.0), e(4.0, 7.0, 2.0, 0.0, 4.0, 1.0, 0.0, 4.0, 1.0, 0.0, 4.0, 1.0, 1.0, 1.0, 6.0, 2.0, 3.0, 2.0, 0.0, 0.0, 0.0, 1.0, 4.0), c(0x854B3C, 0xDBDBDB, 0xDBDBDB, 0xDBDBDB), "Cookede Muttonia", "焼羊精ツォーケーデムットーニャ"),</v>
      </c>
      <c r="BB153" s="11">
        <f>テーブル1[[#This Row],[Gaia]]*(テーブル1[[#This Row],[Aqua]]+テーブル1[[#This Row],[収穫]])*テーブル1[[#This Row],[効率]]/テーブル1[[#This Row],[コスト]]</f>
        <v>5.1300578262654026</v>
      </c>
    </row>
    <row r="154" spans="1:54" x14ac:dyDescent="0.15">
      <c r="A154" s="4">
        <v>152</v>
      </c>
      <c r="B154" s="4"/>
      <c r="C154" s="4" t="s">
        <v>994</v>
      </c>
      <c r="D154" s="6" t="s">
        <v>873</v>
      </c>
      <c r="E154" s="19" t="s">
        <v>890</v>
      </c>
      <c r="F154" s="6" t="s">
        <v>874</v>
      </c>
      <c r="G154" s="6" t="s">
        <v>881</v>
      </c>
      <c r="H154" s="6" t="s">
        <v>734</v>
      </c>
      <c r="I154" s="18" t="s">
        <v>1011</v>
      </c>
      <c r="J154" s="3">
        <v>4</v>
      </c>
      <c r="K154" s="8">
        <v>29</v>
      </c>
      <c r="L154" s="7"/>
      <c r="M154" s="7"/>
      <c r="N154" s="7">
        <v>6</v>
      </c>
      <c r="O154" s="17">
        <v>10</v>
      </c>
      <c r="P154" s="7">
        <v>1</v>
      </c>
      <c r="Q154" s="7"/>
      <c r="R154" s="14">
        <v>1</v>
      </c>
      <c r="S154" s="5">
        <f>2^((テーブル1[[#This Row],[レア]]-1)/4)</f>
        <v>1.681792830507429</v>
      </c>
      <c r="T154" s="5">
        <f>0.5^(((テーブル1[[#This Row],[基礎Shine]]/MAX(テーブル1[[#This Row],[基礎Shine]:[基礎Dark]])+テーブル1[[#This Row],[基礎Fire]]/MAX(L154:Q154)+テーブル1[[#This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54" s="5">
        <f>テーブル1[[#This Row],[特殊倍率]]*テーブル1[[#This Row],[分散度倍率]]*テーブル1[[#This Row],[レア度倍率]]</f>
        <v>1.5262592089605591</v>
      </c>
      <c r="V154" s="9">
        <f>テーブル1[[#This Row],[基礎Shine]]/SUM(テーブル1[[#This Row],[基礎Shine]:[基礎Dark]])*50*テーブル1[[#This Row],[効率]]</f>
        <v>0</v>
      </c>
      <c r="W154" s="9">
        <f>テーブル1[[#This Row],[基礎Fire]]/SUM(テーブル1[[#This Row],[基礎Shine]:[基礎Dark]])*50*テーブル1[[#This Row],[効率]]</f>
        <v>0</v>
      </c>
      <c r="X154" s="9">
        <f>テーブル1[[#This Row],[基礎Wind]]/SUM(テーブル1[[#This Row],[基礎Shine]:[基礎Dark]])*50*テーブル1[[#This Row],[効率]]</f>
        <v>26.933986040480455</v>
      </c>
      <c r="Y154" s="9">
        <f>テーブル1[[#This Row],[基礎Gaia]]/SUM(テーブル1[[#This Row],[基礎Shine]:[基礎Dark]])*50*テーブル1[[#This Row],[効率]]</f>
        <v>44.889976734134095</v>
      </c>
      <c r="Z154" s="9">
        <f>テーブル1[[#This Row],[基礎Aqua]]/SUM(テーブル1[[#This Row],[基礎Shine]:[基礎Dark]])*50*テーブル1[[#This Row],[効率]]</f>
        <v>4.4889976734134089</v>
      </c>
      <c r="AA154" s="9">
        <f>テーブル1[[#This Row],[基礎Dark]]/SUM(テーブル1[[#This Row],[基礎Shine]:[基礎Dark]])*50*テーブル1[[#This Row],[効率]]</f>
        <v>0</v>
      </c>
      <c r="AB154" s="3">
        <v>4</v>
      </c>
      <c r="AC154" s="15">
        <v>4</v>
      </c>
      <c r="AD154" s="3">
        <v>2</v>
      </c>
      <c r="AE154" s="3"/>
      <c r="AF154" s="15">
        <v>4</v>
      </c>
      <c r="AG154" s="15">
        <v>1</v>
      </c>
      <c r="AH154" s="3"/>
      <c r="AI154" s="3">
        <v>2</v>
      </c>
      <c r="AJ154" s="3"/>
      <c r="AK154" s="3"/>
      <c r="AL154" s="3">
        <v>7</v>
      </c>
      <c r="AM154" s="3"/>
      <c r="AN154" s="3">
        <v>1</v>
      </c>
      <c r="AO154" s="3">
        <v>1</v>
      </c>
      <c r="AP154" s="3">
        <v>5</v>
      </c>
      <c r="AQ154" s="3">
        <v>2</v>
      </c>
      <c r="AR154" s="3">
        <v>3</v>
      </c>
      <c r="AS154" s="3">
        <v>1</v>
      </c>
      <c r="AT154" s="3"/>
      <c r="AU154" s="3">
        <v>2</v>
      </c>
      <c r="AV154" s="3"/>
      <c r="AW154" s="3">
        <v>8</v>
      </c>
      <c r="AX154" s="3">
        <v>7</v>
      </c>
      <c r="AY154" s="11">
        <f>SUM(テーブル1[[#This Row],[攻撃]:[感覚]])</f>
        <v>54</v>
      </c>
      <c r="AZ154" s="11" t="str">
        <f>LOWER(LEFT(テーブル1[[#This Row],[Type]],1))&amp;MID(SUBSTITUTE(PROPER(テーブル1[[#This Row],[Type]]),"_",""),2,LEN(テーブル1[[#This Row],[Type]]))</f>
        <v>cookedRabbit</v>
      </c>
      <c r="BA154" s="11" t="str" cm="1">
        <f t="array" ref="BA1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COOKED_RABBIT(152, { RAW_RABBIT }, 4, 29, 1.00, m(0.0, 0.0, 6.0, 10.0, 1.0, 0.0), e(4.0, 4.0, 2.0, 0.0, 4.0, 1.0, 0.0, 2.0, 0.0, 0.0, 7.0, 0.0, 1.0, 1.0, 5.0, 2.0, 3.0, 1.0, 0.0, 2.0, 0.0, 8.0, 7.0), c(0xC87847, 0xFFDBCE, 0xFFDBCE, 0x9E937F), "Cookede Rabbitia", "焼兎精ツォーケーデラッビーチャ"),</v>
      </c>
      <c r="BB154" s="11">
        <f>テーブル1[[#This Row],[Gaia]]*(テーブル1[[#This Row],[Aqua]]+テーブル1[[#This Row],[収穫]])*テーブル1[[#This Row],[効率]]/テーブル1[[#This Row],[コスト]]</f>
        <v>15.330534549168897</v>
      </c>
    </row>
    <row r="155" spans="1:54" x14ac:dyDescent="0.15">
      <c r="A155" s="4">
        <v>153</v>
      </c>
      <c r="B155" s="4"/>
      <c r="C155" s="4" t="s">
        <v>994</v>
      </c>
      <c r="D155" s="6" t="s">
        <v>871</v>
      </c>
      <c r="E155" s="19" t="s">
        <v>891</v>
      </c>
      <c r="F155" s="6" t="s">
        <v>872</v>
      </c>
      <c r="G155" s="6" t="s">
        <v>882</v>
      </c>
      <c r="H155" s="6" t="s">
        <v>873</v>
      </c>
      <c r="I155" s="18" t="s">
        <v>911</v>
      </c>
      <c r="J155" s="3">
        <v>4</v>
      </c>
      <c r="K155" s="8">
        <v>35</v>
      </c>
      <c r="L155" s="7"/>
      <c r="M155" s="7"/>
      <c r="N155" s="7">
        <v>8</v>
      </c>
      <c r="O155" s="17">
        <v>10</v>
      </c>
      <c r="P155" s="7">
        <v>4</v>
      </c>
      <c r="Q155" s="7"/>
      <c r="R155" s="14">
        <v>1</v>
      </c>
      <c r="S155" s="5">
        <f>2^((テーブル1[[#This Row],[レア]]-1)/4)</f>
        <v>1.681792830507429</v>
      </c>
      <c r="T155" s="5">
        <f>0.5^(((テーブル1[[#This Row],[基礎Shine]]/MAX(テーブル1[[#This Row],[基礎Shine]:[基礎Dark]])+テーブル1[[#This Row],[基礎Fire]]/MAX(L155:Q155)+テーブル1[[#This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55" s="5">
        <f>テーブル1[[#This Row],[特殊倍率]]*テーブル1[[#This Row],[分散度倍率]]*テーブル1[[#This Row],[レア度倍率]]</f>
        <v>1.4240501955970717</v>
      </c>
      <c r="V155" s="9">
        <f>テーブル1[[#This Row],[基礎Shine]]/SUM(テーブル1[[#This Row],[基礎Shine]:[基礎Dark]])*50*テーブル1[[#This Row],[効率]]</f>
        <v>0</v>
      </c>
      <c r="W155" s="9">
        <f>テーブル1[[#This Row],[基礎Fire]]/SUM(テーブル1[[#This Row],[基礎Shine]:[基礎Dark]])*50*テーブル1[[#This Row],[効率]]</f>
        <v>0</v>
      </c>
      <c r="X155" s="9">
        <f>テーブル1[[#This Row],[基礎Wind]]/SUM(テーブル1[[#This Row],[基礎Shine]:[基礎Dark]])*50*テーブル1[[#This Row],[効率]]</f>
        <v>25.891821738128577</v>
      </c>
      <c r="Y155" s="9">
        <f>テーブル1[[#This Row],[基礎Gaia]]/SUM(テーブル1[[#This Row],[基礎Shine]:[基礎Dark]])*50*テーブル1[[#This Row],[効率]]</f>
        <v>32.364777172660716</v>
      </c>
      <c r="Z155" s="9">
        <f>テーブル1[[#This Row],[基礎Aqua]]/SUM(テーブル1[[#This Row],[基礎Shine]:[基礎Dark]])*50*テーブル1[[#This Row],[効率]]</f>
        <v>12.945910869064289</v>
      </c>
      <c r="AA155" s="9">
        <f>テーブル1[[#This Row],[基礎Dark]]/SUM(テーブル1[[#This Row],[基礎Shine]:[基礎Dark]])*50*テーブル1[[#This Row],[効率]]</f>
        <v>0</v>
      </c>
      <c r="AB155" s="3">
        <v>2</v>
      </c>
      <c r="AC155" s="3">
        <v>5</v>
      </c>
      <c r="AD155" s="3">
        <v>1</v>
      </c>
      <c r="AE155" s="3"/>
      <c r="AF155" s="3">
        <v>3</v>
      </c>
      <c r="AG155" s="3">
        <v>8</v>
      </c>
      <c r="AH155" s="3"/>
      <c r="AI155" s="3">
        <v>1</v>
      </c>
      <c r="AJ155" s="3">
        <v>1</v>
      </c>
      <c r="AK155" s="3"/>
      <c r="AL155" s="3">
        <v>3</v>
      </c>
      <c r="AM155" s="3"/>
      <c r="AN155" s="3">
        <v>1</v>
      </c>
      <c r="AO155" s="3">
        <v>1</v>
      </c>
      <c r="AP155" s="3">
        <v>4</v>
      </c>
      <c r="AQ155" s="3">
        <v>2</v>
      </c>
      <c r="AR155" s="3">
        <v>3</v>
      </c>
      <c r="AS155" s="3">
        <v>1</v>
      </c>
      <c r="AT155" s="3"/>
      <c r="AU155" s="3"/>
      <c r="AV155" s="3"/>
      <c r="AW155" s="3">
        <v>7</v>
      </c>
      <c r="AX155" s="3">
        <v>7</v>
      </c>
      <c r="AY155" s="11">
        <f>SUM(テーブル1[[#This Row],[攻撃]:[感覚]])</f>
        <v>50</v>
      </c>
      <c r="AZ155" s="11" t="str">
        <f>LOWER(LEFT(テーブル1[[#This Row],[Type]],1))&amp;MID(SUBSTITUTE(PROPER(テーブル1[[#This Row],[Type]]),"_",""),2,LEN(テーブル1[[#This Row],[Type]]))</f>
        <v>rabbitStew</v>
      </c>
      <c r="BA155" s="11" t="str" cm="1">
        <f t="array" ref="BA1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RABBIT_STEW(153, { COOKED_RABBIT }, 4, 35, 1.00, m(0.0, 0.0, 8.0, 10.0, 4.0, 0.0), e(2.0, 5.0, 1.0, 0.0, 3.0, 8.0, 0.0, 1.0, 1.0, 0.0, 3.0, 0.0, 1.0, 1.0, 4.0, 2.0, 3.0, 1.0, 0.0, 0.0, 0.0, 7.0, 7.0), c(0xCC9978, 0xD28155, 0xD28155, 0xFF8E09), "Rabbite Stewia", "兎煮精ラッビーテステーウャ"),</v>
      </c>
      <c r="BB155" s="11">
        <f>テーブル1[[#This Row],[Gaia]]*(テーブル1[[#This Row],[Aqua]]+テーブル1[[#This Row],[収穫]])*テーブル1[[#This Row],[効率]]/テーブル1[[#This Row],[コスト]]</f>
        <v>18.364400688304595</v>
      </c>
    </row>
    <row r="156" spans="1:54" x14ac:dyDescent="0.15">
      <c r="A156" s="4">
        <v>154</v>
      </c>
      <c r="B156" s="4"/>
      <c r="C156" s="4" t="s">
        <v>992</v>
      </c>
      <c r="D156" s="6" t="s">
        <v>861</v>
      </c>
      <c r="E156" s="19" t="s">
        <v>892</v>
      </c>
      <c r="F156" s="6" t="s">
        <v>862</v>
      </c>
      <c r="G156" s="6" t="s">
        <v>883</v>
      </c>
      <c r="H156" s="6" t="s">
        <v>752</v>
      </c>
      <c r="I156" s="10" t="s">
        <v>908</v>
      </c>
      <c r="J156" s="3">
        <v>3</v>
      </c>
      <c r="K156" s="8">
        <v>41</v>
      </c>
      <c r="L156" s="7"/>
      <c r="M156" s="7">
        <v>11</v>
      </c>
      <c r="N156" s="7"/>
      <c r="O156" s="17">
        <v>10</v>
      </c>
      <c r="P156" s="7"/>
      <c r="Q156" s="7"/>
      <c r="R156" s="14">
        <v>1</v>
      </c>
      <c r="S156" s="5">
        <f>2^((テーブル1[[#This Row],[レア]]-1)/4)</f>
        <v>1.4142135623730951</v>
      </c>
      <c r="T156" s="5">
        <f>0.5^(((テーブル1[[#This Row],[基礎Shine]]/MAX(テーブル1[[#This Row],[基礎Shine]:[基礎Dark]])+テーブル1[[#This Row],[基礎Fire]]/MAX(L156:Q156)+テーブル1[[#This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0.8815912549960212</v>
      </c>
      <c r="U156" s="5">
        <f>テーブル1[[#This Row],[特殊倍率]]*テーブル1[[#This Row],[分散度倍率]]*テーブル1[[#This Row],[レア度倍率]]</f>
        <v>1.2467583092848908</v>
      </c>
      <c r="V156" s="9">
        <f>テーブル1[[#This Row],[基礎Shine]]/SUM(テーブル1[[#This Row],[基礎Shine]:[基礎Dark]])*50*テーブル1[[#This Row],[効率]]</f>
        <v>0</v>
      </c>
      <c r="W156" s="9">
        <f>テーブル1[[#This Row],[基礎Fire]]/SUM(テーブル1[[#This Row],[基礎Shine]:[基礎Dark]])*50*テーブル1[[#This Row],[効率]]</f>
        <v>32.653193814604286</v>
      </c>
      <c r="X156" s="9">
        <f>テーブル1[[#This Row],[基礎Wind]]/SUM(テーブル1[[#This Row],[基礎Shine]:[基礎Dark]])*50*テーブル1[[#This Row],[効率]]</f>
        <v>0</v>
      </c>
      <c r="Y156" s="9">
        <f>テーブル1[[#This Row],[基礎Gaia]]/SUM(テーブル1[[#This Row],[基礎Shine]:[基礎Dark]])*50*テーブル1[[#This Row],[効率]]</f>
        <v>29.684721649640256</v>
      </c>
      <c r="Z156" s="9">
        <f>テーブル1[[#This Row],[基礎Aqua]]/SUM(テーブル1[[#This Row],[基礎Shine]:[基礎Dark]])*50*テーブル1[[#This Row],[効率]]</f>
        <v>0</v>
      </c>
      <c r="AA156" s="9">
        <f>テーブル1[[#This Row],[基礎Dark]]/SUM(テーブル1[[#This Row],[基礎Shine]:[基礎Dark]])*50*テーブル1[[#This Row],[効率]]</f>
        <v>0</v>
      </c>
      <c r="AB156" s="3">
        <v>12</v>
      </c>
      <c r="AC156" s="3">
        <v>1</v>
      </c>
      <c r="AD156" s="3"/>
      <c r="AE156" s="3">
        <v>4</v>
      </c>
      <c r="AF156" s="3">
        <v>5</v>
      </c>
      <c r="AG156" s="3"/>
      <c r="AH156" s="3">
        <v>2</v>
      </c>
      <c r="AI156" s="3">
        <v>6</v>
      </c>
      <c r="AJ156" s="3">
        <v>1</v>
      </c>
      <c r="AK156" s="3"/>
      <c r="AL156" s="3">
        <v>2</v>
      </c>
      <c r="AM156" s="3">
        <v>13</v>
      </c>
      <c r="AN156" s="3">
        <v>6</v>
      </c>
      <c r="AO156" s="3">
        <v>2</v>
      </c>
      <c r="AP156" s="3"/>
      <c r="AQ156" s="3">
        <v>3</v>
      </c>
      <c r="AR156" s="3">
        <v>12</v>
      </c>
      <c r="AS156" s="3"/>
      <c r="AT156" s="3"/>
      <c r="AU156" s="3"/>
      <c r="AV156" s="3"/>
      <c r="AW156" s="3">
        <v>5</v>
      </c>
      <c r="AX156" s="3">
        <v>7</v>
      </c>
      <c r="AY156" s="11">
        <f>SUM(テーブル1[[#This Row],[攻撃]:[感覚]])</f>
        <v>81</v>
      </c>
      <c r="AZ156" s="11" t="str">
        <f>LOWER(LEFT(テーブル1[[#This Row],[Type]],1))&amp;MID(SUBSTITUTE(PROPER(テーブル1[[#This Row],[Type]]),"_",""),2,LEN(テーブル1[[#This Row],[Type]]))</f>
        <v>trinitrotoluene</v>
      </c>
      <c r="BA156" s="11" t="str" cm="1">
        <f t="array" ref="BA1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TRINITROTOLUENE(154, { MIRAGE }, 3, 41, 1.00, m(0.0, 11.0, 0.0, 10.0, 0.0, 0.0), e(12.0, 1.0, 0.0, 4.0, 5.0, 0.0, 2.0, 6.0, 1.0, 0.0, 2.0, 13.0, 6.0, 2.0, 0.0, 3.0, 12.0, 0.0, 0.0, 0.0, 0.0, 5.0, 7.0), c(0xB4B4B5, 0xD8431A, 0xD8431A, 0x000000), "Trinitrotoluenia", "茶褐薬精トリニトロトルエーニャ"),</v>
      </c>
      <c r="BB156" s="11">
        <f>テーブル1[[#This Row],[Gaia]]*(テーブル1[[#This Row],[Aqua]]+テーブル1[[#This Row],[収穫]])*テーブル1[[#This Row],[効率]]/テーブル1[[#This Row],[コスト]]</f>
        <v>0</v>
      </c>
    </row>
    <row r="157" spans="1:54" x14ac:dyDescent="0.15">
      <c r="A157" s="4">
        <v>155</v>
      </c>
      <c r="B157" s="4"/>
      <c r="C157" s="4" t="s">
        <v>990</v>
      </c>
      <c r="D157" s="6" t="s">
        <v>863</v>
      </c>
      <c r="E157" s="19" t="s">
        <v>893</v>
      </c>
      <c r="F157" s="6" t="s">
        <v>864</v>
      </c>
      <c r="G157" s="6" t="s">
        <v>884</v>
      </c>
      <c r="H157" s="6" t="s">
        <v>744</v>
      </c>
      <c r="I157" s="10" t="s">
        <v>907</v>
      </c>
      <c r="J157" s="3">
        <v>4</v>
      </c>
      <c r="K157" s="8">
        <v>49</v>
      </c>
      <c r="L157" s="7">
        <v>3</v>
      </c>
      <c r="M157" s="7">
        <v>22</v>
      </c>
      <c r="N157" s="7">
        <v>16</v>
      </c>
      <c r="O157" s="7"/>
      <c r="P157" s="17">
        <v>9</v>
      </c>
      <c r="Q157" s="7"/>
      <c r="R157" s="14">
        <v>1</v>
      </c>
      <c r="S157" s="5">
        <f>2^((テーブル1[[#This Row],[レア]]-1)/4)</f>
        <v>1.681792830507429</v>
      </c>
      <c r="T157" s="5">
        <f>0.5^(((テーブル1[[#This Row],[基礎Shine]]/MAX(テーブル1[[#This Row],[基礎Shine]:[基礎Dark]])+テーブル1[[#This Row],[基礎Fire]]/MAX(L157:Q157)+テーブル1[[#This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57" s="5">
        <f>テーブル1[[#This Row],[特殊倍率]]*テーブル1[[#This Row],[分散度倍率]]*テーブル1[[#This Row],[レア度倍率]]</f>
        <v>1.4097648554207818</v>
      </c>
      <c r="V157" s="9">
        <f>テーブル1[[#This Row],[基礎Shine]]/SUM(テーブル1[[#This Row],[基礎Shine]:[基礎Dark]])*50*テーブル1[[#This Row],[効率]]</f>
        <v>4.2292945662623449</v>
      </c>
      <c r="W157" s="9">
        <f>テーブル1[[#This Row],[基礎Fire]]/SUM(テーブル1[[#This Row],[基礎Shine]:[基礎Dark]])*50*テーブル1[[#This Row],[効率]]</f>
        <v>31.014826819257198</v>
      </c>
      <c r="X157" s="9">
        <f>テーブル1[[#This Row],[基礎Wind]]/SUM(テーブル1[[#This Row],[基礎Shine]:[基礎Dark]])*50*テーブル1[[#This Row],[効率]]</f>
        <v>22.556237686732509</v>
      </c>
      <c r="Y157" s="9">
        <f>テーブル1[[#This Row],[基礎Gaia]]/SUM(テーブル1[[#This Row],[基礎Shine]:[基礎Dark]])*50*テーブル1[[#This Row],[効率]]</f>
        <v>0</v>
      </c>
      <c r="Z157" s="9">
        <f>テーブル1[[#This Row],[基礎Aqua]]/SUM(テーブル1[[#This Row],[基礎Shine]:[基礎Dark]])*50*テーブル1[[#This Row],[効率]]</f>
        <v>12.687883698787036</v>
      </c>
      <c r="AA157" s="9">
        <f>テーブル1[[#This Row],[基礎Dark]]/SUM(テーブル1[[#This Row],[基礎Shine]:[基礎Dark]])*50*テーブル1[[#This Row],[効率]]</f>
        <v>0</v>
      </c>
      <c r="AB157" s="3">
        <v>4</v>
      </c>
      <c r="AC157" s="3">
        <v>4</v>
      </c>
      <c r="AD157" s="3">
        <v>5</v>
      </c>
      <c r="AE157" s="3"/>
      <c r="AF157" s="3"/>
      <c r="AG157" s="3">
        <v>2</v>
      </c>
      <c r="AH157" s="3"/>
      <c r="AI157" s="3">
        <v>8</v>
      </c>
      <c r="AJ157" s="3"/>
      <c r="AK157" s="3"/>
      <c r="AL157" s="3">
        <v>7</v>
      </c>
      <c r="AM157" s="3">
        <v>1</v>
      </c>
      <c r="AN157" s="3">
        <v>12</v>
      </c>
      <c r="AO157" s="3"/>
      <c r="AP157" s="3">
        <v>10</v>
      </c>
      <c r="AQ157" s="3">
        <v>8</v>
      </c>
      <c r="AR157" s="3">
        <v>2</v>
      </c>
      <c r="AS157" s="3">
        <v>3</v>
      </c>
      <c r="AT157" s="3"/>
      <c r="AU157" s="3"/>
      <c r="AV157" s="3"/>
      <c r="AW157" s="3"/>
      <c r="AX157" s="3">
        <v>9</v>
      </c>
      <c r="AY157" s="11">
        <f>SUM(テーブル1[[#This Row],[攻撃]:[感覚]])</f>
        <v>75</v>
      </c>
      <c r="AZ157" s="11" t="str">
        <f>LOWER(LEFT(テーブル1[[#This Row],[Type]],1))&amp;MID(SUBSTITUTE(PROPER(テーブル1[[#This Row],[Type]]),"_",""),2,LEN(テーブル1[[#This Row],[Type]]))</f>
        <v>mandrake</v>
      </c>
      <c r="BA157" s="11" t="str" cm="1">
        <f t="array" ref="BA1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MANDRAKE(155, { MIRAGE_FLOWER }, 4, 49, 1.00, m(3.0, 22.0, 16.0, 0.0, 9.0, 0.0), e(4.0, 4.0, 5.0, 0.0, 0.0, 2.0, 0.0, 8.0, 0.0, 0.0, 7.0, 1.0, 12.0, 0.0, 10.0, 8.0, 2.0, 3.0, 0.0, 0.0, 0.0, 0.0, 9.0), c(0xC65D43, 0x3DA400, 0x367A00, 0x833EFF), "Mandrakia", "恋茄子精マンドラーキャ"),</v>
      </c>
      <c r="BB157" s="11">
        <f>テーブル1[[#This Row],[Gaia]]*(テーブル1[[#This Row],[Aqua]]+テーブル1[[#This Row],[収穫]])*テーブル1[[#This Row],[効率]]/テーブル1[[#This Row],[コスト]]</f>
        <v>0</v>
      </c>
    </row>
    <row r="158" spans="1:54" x14ac:dyDescent="0.15">
      <c r="A158" s="4">
        <v>156</v>
      </c>
      <c r="B158" s="4"/>
      <c r="C158" s="4" t="s">
        <v>990</v>
      </c>
      <c r="D158" s="6" t="s">
        <v>903</v>
      </c>
      <c r="E158" s="19" t="s">
        <v>904</v>
      </c>
      <c r="F158" s="6" t="s">
        <v>905</v>
      </c>
      <c r="G158" s="6" t="s">
        <v>906</v>
      </c>
      <c r="H158" s="6" t="s">
        <v>744</v>
      </c>
      <c r="I158" s="10" t="s">
        <v>913</v>
      </c>
      <c r="J158" s="3">
        <v>4</v>
      </c>
      <c r="K158" s="8">
        <v>33</v>
      </c>
      <c r="L158" s="7">
        <v>4</v>
      </c>
      <c r="M158" s="7"/>
      <c r="N158" s="7">
        <v>59</v>
      </c>
      <c r="O158" s="7"/>
      <c r="P158" s="17">
        <v>7</v>
      </c>
      <c r="Q158" s="7"/>
      <c r="R158" s="14">
        <v>1</v>
      </c>
      <c r="S158" s="5">
        <f>2^((テーブル1[[#This Row],[レア]]-1)/4)</f>
        <v>1.681792830507429</v>
      </c>
      <c r="T158" s="5">
        <f>0.5^(((テーブル1[[#This Row],[基礎Shine]]/MAX(テーブル1[[#This Row],[基礎Shine]:[基礎Dark]])+テーブル1[[#This Row],[基礎Fire]]/MAX(L158:Q158)+テーブル1[[#This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0.9744849869489064</v>
      </c>
      <c r="U158" s="5">
        <f>テーブル1[[#This Row],[特殊倍率]]*テーブル1[[#This Row],[分散度倍率]]*テーブル1[[#This Row],[レア度倍率]]</f>
        <v>1.6388818644877963</v>
      </c>
      <c r="V158" s="9">
        <f>テーブル1[[#This Row],[基礎Shine]]/SUM(テーブル1[[#This Row],[基礎Shine]:[基礎Dark]])*50*テーブル1[[#This Row],[効率]]</f>
        <v>4.6825196128222748</v>
      </c>
      <c r="W158" s="9">
        <f>テーブル1[[#This Row],[基礎Fire]]/SUM(テーブル1[[#This Row],[基礎Shine]:[基礎Dark]])*50*テーブル1[[#This Row],[効率]]</f>
        <v>0</v>
      </c>
      <c r="X158" s="9">
        <f>テーブル1[[#This Row],[基礎Wind]]/SUM(テーブル1[[#This Row],[基礎Shine]:[基礎Dark]])*50*テーブル1[[#This Row],[効率]]</f>
        <v>69.067164289128556</v>
      </c>
      <c r="Y158" s="9">
        <f>テーブル1[[#This Row],[基礎Gaia]]/SUM(テーブル1[[#This Row],[基礎Shine]:[基礎Dark]])*50*テーブル1[[#This Row],[効率]]</f>
        <v>0</v>
      </c>
      <c r="Z158" s="9">
        <f>テーブル1[[#This Row],[基礎Aqua]]/SUM(テーブル1[[#This Row],[基礎Shine]:[基礎Dark]])*50*テーブル1[[#This Row],[効率]]</f>
        <v>8.1944093224389807</v>
      </c>
      <c r="AA158" s="9">
        <f>テーブル1[[#This Row],[基礎Dark]]/SUM(テーブル1[[#This Row],[基礎Shine]:[基礎Dark]])*50*テーブル1[[#This Row],[効率]]</f>
        <v>0</v>
      </c>
      <c r="AB158" s="3">
        <v>11</v>
      </c>
      <c r="AC158" s="3">
        <v>1</v>
      </c>
      <c r="AD158" s="3">
        <v>4</v>
      </c>
      <c r="AE158" s="3"/>
      <c r="AF158" s="3">
        <v>1</v>
      </c>
      <c r="AG158" s="3">
        <v>2</v>
      </c>
      <c r="AH158" s="3"/>
      <c r="AI158" s="3"/>
      <c r="AJ158" s="3"/>
      <c r="AK158" s="3">
        <v>6</v>
      </c>
      <c r="AL158" s="3">
        <v>3</v>
      </c>
      <c r="AM158" s="3">
        <v>4</v>
      </c>
      <c r="AN158" s="3">
        <v>1</v>
      </c>
      <c r="AO158" s="3">
        <v>5</v>
      </c>
      <c r="AP158" s="3">
        <v>1</v>
      </c>
      <c r="AQ158" s="3">
        <v>11</v>
      </c>
      <c r="AR158" s="3">
        <v>1</v>
      </c>
      <c r="AS158" s="3">
        <v>5</v>
      </c>
      <c r="AT158" s="3"/>
      <c r="AU158" s="3"/>
      <c r="AV158" s="3"/>
      <c r="AW158" s="3">
        <v>1</v>
      </c>
      <c r="AX158" s="3">
        <v>9</v>
      </c>
      <c r="AY158" s="11">
        <f>SUM(テーブル1[[#This Row],[攻撃]:[感覚]])</f>
        <v>66</v>
      </c>
      <c r="AZ158" s="11" t="str">
        <f>LOWER(LEFT(テーブル1[[#This Row],[Type]],1))&amp;MID(SUBSTITUTE(PROPER(テーブル1[[#This Row],[Type]]),"_",""),2,LEN(テーブル1[[#This Row],[Type]]))</f>
        <v>velopeda</v>
      </c>
      <c r="BA158" s="11" t="str" cm="1">
        <f t="array" ref="BA1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VELOPEDA(156, { MIRAGE_FLOWER }, 4, 33, 1.00, m(4.0, 0.0, 59.0, 0.0, 7.0, 0.0), e(11.0, 1.0, 4.0, 0.0, 1.0, 2.0, 0.0, 0.0, 0.0, 6.0, 3.0, 4.0, 1.0, 5.0, 1.0, 11.0, 1.0, 5.0, 0.0, 0.0, 0.0, 1.0, 9.0), c(0x8BD100, 0xD52D2D, 0xB51414, 0x840707), "Velopedia", "呪草精ヴェロページャ"),</v>
      </c>
      <c r="BB158" s="11">
        <f>テーブル1[[#This Row],[Gaia]]*(テーブル1[[#This Row],[Aqua]]+テーブル1[[#This Row],[収穫]])*テーブル1[[#This Row],[効率]]/テーブル1[[#This Row],[コスト]]</f>
        <v>0</v>
      </c>
    </row>
    <row r="159" spans="1:54" x14ac:dyDescent="0.15">
      <c r="A159" s="4">
        <v>157</v>
      </c>
      <c r="B159" s="4"/>
      <c r="C159" s="4" t="s">
        <v>997</v>
      </c>
      <c r="D159" s="6" t="s">
        <v>869</v>
      </c>
      <c r="E159" s="19" t="s">
        <v>895</v>
      </c>
      <c r="F159" s="6" t="s">
        <v>870</v>
      </c>
      <c r="G159" s="6" t="s">
        <v>885</v>
      </c>
      <c r="H159" s="6" t="s">
        <v>752</v>
      </c>
      <c r="I159" s="10" t="s">
        <v>910</v>
      </c>
      <c r="J159" s="3">
        <v>4</v>
      </c>
      <c r="K159" s="8">
        <v>14</v>
      </c>
      <c r="L159" s="7">
        <v>7</v>
      </c>
      <c r="M159" s="7">
        <v>4</v>
      </c>
      <c r="N159" s="7"/>
      <c r="O159" s="7"/>
      <c r="P159" s="7"/>
      <c r="Q159" s="17">
        <v>7</v>
      </c>
      <c r="R159" s="14">
        <v>1</v>
      </c>
      <c r="S159" s="5">
        <f>2^((テーブル1[[#This Row],[レア]]-1)/4)</f>
        <v>1.681792830507429</v>
      </c>
      <c r="T159" s="5">
        <f>0.5^(((テーブル1[[#This Row],[基礎Shine]]/MAX(テーブル1[[#This Row],[基礎Shine]:[基礎Dark]])+テーブル1[[#This Row],[基礎Fire]]/MAX(L159:Q159)+テーブル1[[#This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0.80424908003148943</v>
      </c>
      <c r="U159" s="5">
        <f>テーブル1[[#This Row],[特殊倍率]]*テーブル1[[#This Row],[分散度倍率]]*テーブル1[[#This Row],[レア度倍率]]</f>
        <v>1.3525803367391545</v>
      </c>
      <c r="V159" s="9">
        <f>テーブル1[[#This Row],[基礎Shine]]/SUM(テーブル1[[#This Row],[基礎Shine]:[基礎Dark]])*50*テーブル1[[#This Row],[効率]]</f>
        <v>26.30017321437245</v>
      </c>
      <c r="W159" s="9">
        <f>テーブル1[[#This Row],[基礎Fire]]/SUM(テーブル1[[#This Row],[基礎Shine]:[基礎Dark]])*50*テーブル1[[#This Row],[効率]]</f>
        <v>15.028670408212827</v>
      </c>
      <c r="X159" s="9">
        <f>テーブル1[[#This Row],[基礎Wind]]/SUM(テーブル1[[#This Row],[基礎Shine]:[基礎Dark]])*50*テーブル1[[#This Row],[効率]]</f>
        <v>0</v>
      </c>
      <c r="Y159" s="9">
        <f>テーブル1[[#This Row],[基礎Gaia]]/SUM(テーブル1[[#This Row],[基礎Shine]:[基礎Dark]])*50*テーブル1[[#This Row],[効率]]</f>
        <v>0</v>
      </c>
      <c r="Z159" s="9">
        <f>テーブル1[[#This Row],[基礎Aqua]]/SUM(テーブル1[[#This Row],[基礎Shine]:[基礎Dark]])*50*テーブル1[[#This Row],[効率]]</f>
        <v>0</v>
      </c>
      <c r="AA159" s="9">
        <f>テーブル1[[#This Row],[基礎Dark]]/SUM(テーブル1[[#This Row],[基礎Shine]:[基礎Dark]])*50*テーブル1[[#This Row],[効率]]</f>
        <v>26.30017321437245</v>
      </c>
      <c r="AB159" s="3">
        <v>7</v>
      </c>
      <c r="AC159" s="3"/>
      <c r="AD159" s="3"/>
      <c r="AE159" s="3"/>
      <c r="AF159" s="3"/>
      <c r="AG159" s="3"/>
      <c r="AH159" s="3"/>
      <c r="AI159" s="3"/>
      <c r="AJ159" s="3">
        <v>16</v>
      </c>
      <c r="AK159" s="3"/>
      <c r="AL159" s="3"/>
      <c r="AM159" s="3">
        <v>14</v>
      </c>
      <c r="AN159" s="3"/>
      <c r="AO159" s="3"/>
      <c r="AP159" s="3"/>
      <c r="AQ159" s="3">
        <v>3</v>
      </c>
      <c r="AR159" s="3"/>
      <c r="AS159" s="3">
        <v>2</v>
      </c>
      <c r="AT159" s="3"/>
      <c r="AU159" s="3"/>
      <c r="AV159" s="3"/>
      <c r="AW159" s="3">
        <v>5</v>
      </c>
      <c r="AX159" s="3"/>
      <c r="AY159" s="11">
        <f>SUM(テーブル1[[#This Row],[攻撃]:[感覚]])</f>
        <v>47</v>
      </c>
      <c r="AZ159" s="11" t="str">
        <f>LOWER(LEFT(テーブル1[[#This Row],[Type]],1))&amp;MID(SUBSTITUTE(PROPER(テーブル1[[#This Row],[Type]]),"_",""),2,LEN(テーブル1[[#This Row],[Type]]))</f>
        <v>void</v>
      </c>
      <c r="BA159" s="11" t="str" cm="1">
        <f t="array" ref="BA1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VOID(157, { MIRAGE }, 4, 14, 1.00, m(7.0, 4.0, 0.0, 0.0, 0.0, 7.0), e(7.0, 0.0, 0.0, 0.0, 0.0, 0.0, 0.0, 0.0, 16.0, 0.0, 0.0, 14.0, 0.0, 0.0, 0.0, 3.0, 0.0, 2.0, 0.0, 0.0, 0.0, 5.0, 0.0), c(0x000000, 0x000000, 0x000000, 0xB1B1B1), "Voidia", "奈落精ヴォイジャ"),</v>
      </c>
      <c r="BB159" s="11">
        <f>テーブル1[[#This Row],[Gaia]]*(テーブル1[[#This Row],[Aqua]]+テーブル1[[#This Row],[収穫]])*テーブル1[[#This Row],[効率]]/テーブル1[[#This Row],[コスト]]</f>
        <v>0</v>
      </c>
    </row>
    <row r="160" spans="1:54" x14ac:dyDescent="0.15">
      <c r="A160" s="4">
        <v>158</v>
      </c>
      <c r="B160" s="4"/>
      <c r="C160" s="4" t="s">
        <v>995</v>
      </c>
      <c r="D160" s="6" t="s">
        <v>867</v>
      </c>
      <c r="E160" s="19" t="s">
        <v>896</v>
      </c>
      <c r="F160" s="6" t="s">
        <v>868</v>
      </c>
      <c r="G160" s="6" t="s">
        <v>886</v>
      </c>
      <c r="H160" s="6" t="s">
        <v>454</v>
      </c>
      <c r="I160" s="10" t="s">
        <v>909</v>
      </c>
      <c r="J160" s="3">
        <v>4</v>
      </c>
      <c r="K160" s="8">
        <v>41</v>
      </c>
      <c r="L160" s="7"/>
      <c r="M160" s="7"/>
      <c r="N160" s="17">
        <v>10</v>
      </c>
      <c r="O160" s="7">
        <v>3</v>
      </c>
      <c r="P160" s="7">
        <v>10</v>
      </c>
      <c r="Q160" s="7">
        <v>5</v>
      </c>
      <c r="R160" s="14">
        <v>1</v>
      </c>
      <c r="S160" s="5">
        <f>2^((テーブル1[[#This Row],[レア]]-1)/4)</f>
        <v>1.681792830507429</v>
      </c>
      <c r="T160" s="5">
        <f>0.5^(((テーブル1[[#This Row],[基礎Shine]]/MAX(テーブル1[[#This Row],[基礎Shine]:[基礎Dark]])+テーブル1[[#This Row],[基礎Fire]]/MAX(L160:Q160)+テーブル1[[#This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0.7791645796604999</v>
      </c>
      <c r="U160" s="5">
        <f>テーブル1[[#This Row],[特殊倍率]]*テーブル1[[#This Row],[分散度倍率]]*テーブル1[[#This Row],[レア度倍率]]</f>
        <v>1.3103934038583633</v>
      </c>
      <c r="V160" s="9">
        <f>テーブル1[[#This Row],[基礎Shine]]/SUM(テーブル1[[#This Row],[基礎Shine]:[基礎Dark]])*50*テーブル1[[#This Row],[効率]]</f>
        <v>0</v>
      </c>
      <c r="W160" s="9">
        <f>テーブル1[[#This Row],[基礎Fire]]/SUM(テーブル1[[#This Row],[基礎Shine]:[基礎Dark]])*50*テーブル1[[#This Row],[効率]]</f>
        <v>0</v>
      </c>
      <c r="X160" s="9">
        <f>テーブル1[[#This Row],[基礎Wind]]/SUM(テーブル1[[#This Row],[基礎Shine]:[基礎Dark]])*50*テーブル1[[#This Row],[効率]]</f>
        <v>23.399882211756488</v>
      </c>
      <c r="Y160" s="9">
        <f>テーブル1[[#This Row],[基礎Gaia]]/SUM(テーブル1[[#This Row],[基礎Shine]:[基礎Dark]])*50*テーブル1[[#This Row],[効率]]</f>
        <v>7.0199646635269461</v>
      </c>
      <c r="Z160" s="9">
        <f>テーブル1[[#This Row],[基礎Aqua]]/SUM(テーブル1[[#This Row],[基礎Shine]:[基礎Dark]])*50*テーブル1[[#This Row],[効率]]</f>
        <v>23.399882211756488</v>
      </c>
      <c r="AA160" s="9">
        <f>テーブル1[[#This Row],[基礎Dark]]/SUM(テーブル1[[#This Row],[基礎Shine]:[基礎Dark]])*50*テーブル1[[#This Row],[効率]]</f>
        <v>11.699941105878244</v>
      </c>
      <c r="AB160" s="3"/>
      <c r="AC160" s="3">
        <v>6</v>
      </c>
      <c r="AD160" s="3">
        <v>13</v>
      </c>
      <c r="AE160" s="3">
        <v>3</v>
      </c>
      <c r="AF160" s="3">
        <v>2</v>
      </c>
      <c r="AG160" s="3">
        <v>2</v>
      </c>
      <c r="AH160" s="3"/>
      <c r="AI160" s="3"/>
      <c r="AJ160" s="3"/>
      <c r="AK160" s="3"/>
      <c r="AL160" s="3">
        <v>1</v>
      </c>
      <c r="AM160" s="3"/>
      <c r="AN160" s="3">
        <v>1</v>
      </c>
      <c r="AO160" s="3"/>
      <c r="AP160" s="3">
        <v>10</v>
      </c>
      <c r="AQ160" s="3">
        <v>4</v>
      </c>
      <c r="AR160" s="3">
        <v>2</v>
      </c>
      <c r="AS160" s="3"/>
      <c r="AT160" s="3"/>
      <c r="AU160" s="3">
        <v>6</v>
      </c>
      <c r="AV160" s="3">
        <v>2</v>
      </c>
      <c r="AW160" s="3">
        <v>3</v>
      </c>
      <c r="AX160" s="3">
        <v>2</v>
      </c>
      <c r="AY160" s="11">
        <f>SUM(テーブル1[[#This Row],[攻撃]:[感覚]])</f>
        <v>57</v>
      </c>
      <c r="AZ160" s="11" t="str">
        <f>LOWER(LEFT(テーブル1[[#This Row],[Type]],1))&amp;MID(SUBSTITUTE(PROPER(テーブル1[[#This Row],[Type]]),"_",""),2,LEN(テーブル1[[#This Row],[Type]]))</f>
        <v>autumn</v>
      </c>
      <c r="BA160" s="11" t="str" cm="1">
        <f t="array" ref="BA1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AUTUMN(158, { TIME }, 4, 41, 1.00, m(0.0, 0.0, 10.0, 3.0, 10.0, 5.0), e(0.0, 6.0, 13.0, 3.0, 2.0, 2.0, 0.0, 0.0, 0.0, 0.0, 1.0, 0.0, 1.0, 0.0, 10.0, 4.0, 2.0, 0.0, 0.0, 6.0, 2.0, 3.0, 2.0), c(0xFFE260, 0xFFB72C, 0xFFB72C, 0xFF4C00), "Autumnia", "秋精アウトゥムニャ"),</v>
      </c>
      <c r="BB160" s="11">
        <f>テーブル1[[#This Row],[Gaia]]*(テーブル1[[#This Row],[Aqua]]+テーブル1[[#This Row],[収穫]])*テーブル1[[#This Row],[効率]]/テーブル1[[#This Row],[コスト]]</f>
        <v>8.16681552894239</v>
      </c>
    </row>
    <row r="161" spans="1:54" x14ac:dyDescent="0.15">
      <c r="A161" s="4">
        <v>159</v>
      </c>
      <c r="B161" s="4"/>
      <c r="C161" s="4" t="s">
        <v>997</v>
      </c>
      <c r="D161" s="6" t="s">
        <v>865</v>
      </c>
      <c r="E161" s="19" t="s">
        <v>897</v>
      </c>
      <c r="F161" s="6" t="s">
        <v>866</v>
      </c>
      <c r="G161" s="6" t="s">
        <v>887</v>
      </c>
      <c r="H161" s="6" t="s">
        <v>752</v>
      </c>
      <c r="I161" s="10" t="s">
        <v>912</v>
      </c>
      <c r="J161" s="3">
        <v>7</v>
      </c>
      <c r="K161" s="8">
        <v>77</v>
      </c>
      <c r="L161" s="7">
        <v>17</v>
      </c>
      <c r="M161" s="7"/>
      <c r="N161" s="7">
        <v>95</v>
      </c>
      <c r="O161" s="7">
        <v>29</v>
      </c>
      <c r="P161" s="7">
        <v>24</v>
      </c>
      <c r="Q161" s="17">
        <v>6</v>
      </c>
      <c r="R161" s="14">
        <v>1</v>
      </c>
      <c r="S161" s="5">
        <f>2^((テーブル1[[#This Row],[レア]]-1)/4)</f>
        <v>2.8284271247461898</v>
      </c>
      <c r="T161" s="5">
        <f>0.5^(((テーブル1[[#This Row],[基礎Shine]]/MAX(テーブル1[[#This Row],[基礎Shine]:[基礎Dark]])+テーブル1[[#This Row],[基礎Fire]]/MAX(L161:Q161)+テーブル1[[#This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61" s="5">
        <f>テーブル1[[#This Row],[特殊倍率]]*テーブル1[[#This Row],[分散度倍率]]*テーブル1[[#This Row],[レア度倍率]]</f>
        <v>2.5315131879405599</v>
      </c>
      <c r="V161" s="9">
        <f>テーブル1[[#This Row],[基礎Shine]]/SUM(テーブル1[[#This Row],[基礎Shine]:[基礎Dark]])*50*テーブル1[[#This Row],[効率]]</f>
        <v>12.583545086254246</v>
      </c>
      <c r="W161" s="9">
        <f>テーブル1[[#This Row],[基礎Fire]]/SUM(テーブル1[[#This Row],[基礎Shine]:[基礎Dark]])*50*テーブル1[[#This Row],[効率]]</f>
        <v>0</v>
      </c>
      <c r="X161" s="9">
        <f>テーブル1[[#This Row],[基礎Wind]]/SUM(テーブル1[[#This Row],[基礎Shine]:[基礎Dark]])*50*テーブル1[[#This Row],[効率]]</f>
        <v>70.319810776126673</v>
      </c>
      <c r="Y161" s="9">
        <f>テーブル1[[#This Row],[基礎Gaia]]/SUM(テーブル1[[#This Row],[基礎Shine]:[基礎Dark]])*50*テーブル1[[#This Row],[効率]]</f>
        <v>21.466047500080769</v>
      </c>
      <c r="Z161" s="9">
        <f>テーブル1[[#This Row],[基礎Aqua]]/SUM(テーブル1[[#This Row],[基礎Shine]:[基礎Dark]])*50*テーブル1[[#This Row],[効率]]</f>
        <v>17.765004827653051</v>
      </c>
      <c r="AA161" s="9">
        <f>テーブル1[[#This Row],[基礎Dark]]/SUM(テーブル1[[#This Row],[基礎Shine]:[基礎Dark]])*50*テーブル1[[#This Row],[効率]]</f>
        <v>4.4412512069132628</v>
      </c>
      <c r="AB161" s="3"/>
      <c r="AC161" s="3">
        <v>5</v>
      </c>
      <c r="AD161" s="3">
        <v>12</v>
      </c>
      <c r="AE161" s="3"/>
      <c r="AF161" s="3"/>
      <c r="AG161" s="3">
        <v>3</v>
      </c>
      <c r="AH161" s="3"/>
      <c r="AI161" s="3"/>
      <c r="AJ161" s="3"/>
      <c r="AK161" s="3"/>
      <c r="AL161" s="3">
        <v>1</v>
      </c>
      <c r="AM161" s="3"/>
      <c r="AN161" s="3">
        <v>6</v>
      </c>
      <c r="AO161" s="3"/>
      <c r="AP161" s="3">
        <v>14</v>
      </c>
      <c r="AQ161" s="3">
        <v>7</v>
      </c>
      <c r="AR161" s="3">
        <v>3</v>
      </c>
      <c r="AS161" s="3">
        <v>2</v>
      </c>
      <c r="AT161" s="3"/>
      <c r="AU161" s="3"/>
      <c r="AV161" s="3"/>
      <c r="AW161" s="3"/>
      <c r="AX161" s="3">
        <v>6</v>
      </c>
      <c r="AY161" s="11">
        <f>SUM(テーブル1[[#This Row],[攻撃]:[感覚]])</f>
        <v>59</v>
      </c>
      <c r="AZ161" s="11" t="str">
        <f>LOWER(LEFT(テーブル1[[#This Row],[Type]],1))&amp;MID(SUBSTITUTE(PROPER(テーブル1[[#This Row],[Type]]),"_",""),2,LEN(テーブル1[[#This Row],[Type]]))</f>
        <v>avalon</v>
      </c>
      <c r="BA161" s="11" t="str" cm="1">
        <f t="array" ref="BA1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AVALON(159, { MIRAGE }, 7, 77, 1.00, m(17.0, 0.0, 95.0, 29.0, 24.0, 6.0), e(0.0, 5.0, 12.0, 0.0, 0.0, 3.0, 0.0, 0.0, 0.0, 0.0, 1.0, 0.0, 6.0, 0.0, 14.0, 7.0, 3.0, 2.0, 0.0, 0.0, 0.0, 0.0, 6.0), c(0xFFE4CA, 0xE1FFCE, 0xD0FFE6, 0xFFCAFF), "Avalonia", "阿瓦隆精アヴァローニャ"),</v>
      </c>
      <c r="BB161" s="11">
        <f>テーブル1[[#This Row],[Gaia]]*(テーブル1[[#This Row],[Aqua]]+テーブル1[[#This Row],[収穫]])*テーブル1[[#This Row],[効率]]/テーブル1[[#This Row],[コスト]]</f>
        <v>21.006200787986131</v>
      </c>
    </row>
    <row r="162" spans="1:54" x14ac:dyDescent="0.15">
      <c r="A162" s="4">
        <v>160</v>
      </c>
      <c r="B162" s="4"/>
      <c r="C162" s="4" t="s">
        <v>991</v>
      </c>
      <c r="D162" s="6" t="s">
        <v>899</v>
      </c>
      <c r="E162" s="19" t="s">
        <v>894</v>
      </c>
      <c r="F162" s="6" t="s">
        <v>900</v>
      </c>
      <c r="G162" s="6" t="s">
        <v>901</v>
      </c>
      <c r="H162" s="6" t="s">
        <v>902</v>
      </c>
      <c r="I162" s="10" t="s">
        <v>1004</v>
      </c>
      <c r="J162" s="3">
        <v>3</v>
      </c>
      <c r="K162" s="8">
        <v>31</v>
      </c>
      <c r="L162" s="7"/>
      <c r="M162" s="7">
        <v>3</v>
      </c>
      <c r="N162" s="7">
        <v>14</v>
      </c>
      <c r="O162" s="7"/>
      <c r="P162" s="17">
        <v>7</v>
      </c>
      <c r="Q162" s="7"/>
      <c r="R162" s="14">
        <v>1</v>
      </c>
      <c r="S162" s="5">
        <f>2^((テーブル1[[#This Row],[レア]]-1)/4)</f>
        <v>1.4142135623730951</v>
      </c>
      <c r="T162" s="5">
        <f>0.5^(((テーブル1[[#This Row],[基礎Shine]]/MAX(テーブル1[[#This Row],[基礎Shine]:[基礎Dark]])+テーブル1[[#This Row],[基礎Fire]]/MAX(L162:Q162)+テーブル1[[#This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162" s="5">
        <f>テーブル1[[#This Row],[特殊倍率]]*テーブル1[[#This Row],[分散度倍率]]*テーブル1[[#This Row],[レア度倍率]]</f>
        <v>1.2808866897642728</v>
      </c>
      <c r="V162" s="9">
        <f>テーブル1[[#This Row],[基礎Shine]]/SUM(テーブル1[[#This Row],[基礎Shine]:[基礎Dark]])*50*テーブル1[[#This Row],[効率]]</f>
        <v>0</v>
      </c>
      <c r="W162" s="9">
        <f>テーブル1[[#This Row],[基礎Fire]]/SUM(テーブル1[[#This Row],[基礎Shine]:[基礎Dark]])*50*テーブル1[[#This Row],[効率]]</f>
        <v>8.0055418110267045</v>
      </c>
      <c r="X162" s="9">
        <f>テーブル1[[#This Row],[基礎Wind]]/SUM(テーブル1[[#This Row],[基礎Shine]:[基礎Dark]])*50*テーブル1[[#This Row],[効率]]</f>
        <v>37.359195118124624</v>
      </c>
      <c r="Y162" s="9">
        <f>テーブル1[[#This Row],[基礎Gaia]]/SUM(テーブル1[[#This Row],[基礎Shine]:[基礎Dark]])*50*テーブル1[[#This Row],[効率]]</f>
        <v>0</v>
      </c>
      <c r="Z162" s="9">
        <f>テーブル1[[#This Row],[基礎Aqua]]/SUM(テーブル1[[#This Row],[基礎Shine]:[基礎Dark]])*50*テーブル1[[#This Row],[効率]]</f>
        <v>18.679597559062312</v>
      </c>
      <c r="AA162" s="9">
        <f>テーブル1[[#This Row],[基礎Dark]]/SUM(テーブル1[[#This Row],[基礎Shine]:[基礎Dark]])*50*テーブル1[[#This Row],[効率]]</f>
        <v>0</v>
      </c>
      <c r="AB162" s="3"/>
      <c r="AC162" s="3">
        <v>4</v>
      </c>
      <c r="AD162" s="3">
        <v>3</v>
      </c>
      <c r="AE162" s="3"/>
      <c r="AF162" s="3">
        <v>4</v>
      </c>
      <c r="AG162" s="3">
        <v>1</v>
      </c>
      <c r="AH162" s="3"/>
      <c r="AI162" s="3"/>
      <c r="AJ162" s="3"/>
      <c r="AK162" s="3"/>
      <c r="AL162" s="3"/>
      <c r="AM162" s="3"/>
      <c r="AN162" s="3">
        <v>9</v>
      </c>
      <c r="AO162" s="3"/>
      <c r="AP162" s="3">
        <v>1</v>
      </c>
      <c r="AQ162" s="3">
        <v>8</v>
      </c>
      <c r="AR162" s="3">
        <v>1</v>
      </c>
      <c r="AS162" s="3">
        <v>2</v>
      </c>
      <c r="AT162" s="3"/>
      <c r="AU162" s="3"/>
      <c r="AV162" s="3"/>
      <c r="AW162" s="3"/>
      <c r="AX162" s="3">
        <v>1</v>
      </c>
      <c r="AY162" s="11">
        <f>SUM(テーブル1[[#This Row],[攻撃]:[感覚]])</f>
        <v>34</v>
      </c>
      <c r="AZ162" s="11" t="str">
        <f>LOWER(LEFT(テーブル1[[#This Row],[Type]],1))&amp;MID(SUBSTITUTE(PROPER(テーブル1[[#This Row],[Type]]),"_",""),2,LEN(テーブル1[[#This Row],[Type]]))</f>
        <v>netherWart</v>
      </c>
      <c r="BA162" s="11" t="str" cm="1">
        <f t="array" ref="BA1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NETHER_WART(160, { MIRAGE }, 3, 31, 1.00, m(0.0, 3.0, 14.0, 0.0, 7.0, 0.0), e(0.0, 4.0, 3.0, 0.0, 4.0, 1.0, 0.0, 0.0, 0.0, 0.0, 0.0, 0.0, 9.0, 0.0, 1.0, 8.0, 1.0, 2.0, 0.0, 0.0, 0.0, 0.0, 1.0), c(0xFF5F71, 0xBD3141, 0xBD3141, 0xC2202D), "Nethere Wartia", "地獄疣精ネテーレワルチャ"),</v>
      </c>
      <c r="BB162" s="11">
        <f>テーブル1[[#This Row],[Gaia]]*(テーブル1[[#This Row],[Aqua]]+テーブル1[[#This Row],[収穫]])*テーブル1[[#This Row],[効率]]/テーブル1[[#This Row],[コスト]]</f>
        <v>0</v>
      </c>
    </row>
    <row r="163" spans="1:54" x14ac:dyDescent="0.15">
      <c r="A163" s="4">
        <v>161</v>
      </c>
      <c r="B163" s="4"/>
      <c r="C163" s="4" t="s">
        <v>994</v>
      </c>
      <c r="D163" s="6" t="s">
        <v>948</v>
      </c>
      <c r="E163" s="19" t="s">
        <v>935</v>
      </c>
      <c r="F163" s="6" t="s">
        <v>963</v>
      </c>
      <c r="G163" s="6" t="s">
        <v>958</v>
      </c>
      <c r="H163" s="6" t="s">
        <v>236</v>
      </c>
      <c r="I163" s="10" t="s">
        <v>1002</v>
      </c>
      <c r="J163" s="3">
        <v>3</v>
      </c>
      <c r="K163" s="8">
        <v>63</v>
      </c>
      <c r="L163" s="7"/>
      <c r="M163" s="7"/>
      <c r="N163" s="7">
        <v>16</v>
      </c>
      <c r="O163" s="17">
        <v>10</v>
      </c>
      <c r="P163" s="7">
        <v>1</v>
      </c>
      <c r="Q163" s="7">
        <v>11</v>
      </c>
      <c r="R163" s="14">
        <v>1</v>
      </c>
      <c r="S163" s="5">
        <f>2^((テーブル1[[#This Row],[レア]]-1)/4)</f>
        <v>1.4142135623730951</v>
      </c>
      <c r="T163" s="5">
        <f>0.5^(((テーブル1[[#This Row],[基礎Shine]]/MAX(テーブル1[[#This Row],[基礎Shine]:[基礎Dark]])+テーブル1[[#This Row],[基礎Fire]]/MAX(L163:Q163)+テーブル1[[#This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0.82645031815421166</v>
      </c>
      <c r="U163" s="5">
        <f>テーブル1[[#This Row],[特殊倍率]]*テーブル1[[#This Row],[分散度倍率]]*テーブル1[[#This Row],[レア度倍率]]</f>
        <v>1.1687772485612455</v>
      </c>
      <c r="V163" s="9">
        <f>テーブル1[[#This Row],[基礎Shine]]/SUM(テーブル1[[#This Row],[基礎Shine]:[基礎Dark]])*50*テーブル1[[#This Row],[効率]]</f>
        <v>0</v>
      </c>
      <c r="W163" s="9">
        <f>テーブル1[[#This Row],[基礎Fire]]/SUM(テーブル1[[#This Row],[基礎Shine]:[基礎Dark]])*50*テーブル1[[#This Row],[効率]]</f>
        <v>0</v>
      </c>
      <c r="X163" s="9">
        <f>テーブル1[[#This Row],[基礎Wind]]/SUM(テーブル1[[#This Row],[基礎Shine]:[基礎Dark]])*50*テーブル1[[#This Row],[効率]]</f>
        <v>24.605836811815692</v>
      </c>
      <c r="Y163" s="9">
        <f>テーブル1[[#This Row],[基礎Gaia]]/SUM(テーブル1[[#This Row],[基礎Shine]:[基礎Dark]])*50*テーブル1[[#This Row],[効率]]</f>
        <v>15.378648007384809</v>
      </c>
      <c r="Z163" s="9">
        <f>テーブル1[[#This Row],[基礎Aqua]]/SUM(テーブル1[[#This Row],[基礎Shine]:[基礎Dark]])*50*テーブル1[[#This Row],[効率]]</f>
        <v>1.5378648007384808</v>
      </c>
      <c r="AA163" s="9">
        <f>テーブル1[[#This Row],[基礎Dark]]/SUM(テーブル1[[#This Row],[基礎Shine]:[基礎Dark]])*50*テーブル1[[#This Row],[効率]]</f>
        <v>16.916512808123294</v>
      </c>
      <c r="AB163" s="3"/>
      <c r="AC163" s="3">
        <v>3</v>
      </c>
      <c r="AD163" s="3">
        <v>8</v>
      </c>
      <c r="AE163" s="3">
        <v>4</v>
      </c>
      <c r="AF163" s="3"/>
      <c r="AG163" s="3">
        <v>1</v>
      </c>
      <c r="AH163" s="3"/>
      <c r="AI163" s="3"/>
      <c r="AJ163" s="3"/>
      <c r="AK163" s="3"/>
      <c r="AL163" s="3"/>
      <c r="AM163" s="3"/>
      <c r="AN163" s="3">
        <v>1</v>
      </c>
      <c r="AO163" s="3"/>
      <c r="AP163" s="3">
        <v>2</v>
      </c>
      <c r="AQ163" s="3">
        <v>4</v>
      </c>
      <c r="AR163" s="3">
        <v>2</v>
      </c>
      <c r="AS163" s="3"/>
      <c r="AT163" s="3"/>
      <c r="AU163" s="3"/>
      <c r="AV163" s="3">
        <v>5</v>
      </c>
      <c r="AW163" s="3"/>
      <c r="AX163" s="3">
        <v>9</v>
      </c>
      <c r="AY163" s="11">
        <f>SUM(テーブル1[[#This Row],[攻撃]:[感覚]])</f>
        <v>39</v>
      </c>
      <c r="AZ163" s="11" t="str">
        <f>LOWER(LEFT(テーブル1[[#This Row],[Type]],1))&amp;MID(SUBSTITUTE(PROPER(テーブル1[[#This Row],[Type]]),"_",""),2,LEN(テーブル1[[#This Row],[Type]]))</f>
        <v>goldenCarrot</v>
      </c>
      <c r="BA163" s="11" t="str" cm="1">
        <f t="array" ref="BA1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GOLDEN_CARROT(161, { CARROT }, 3, 63, 1.00, m(0.0, 0.0, 16.0, 10.0, 1.0, 11.0), e(0.0, 3.0, 8.0, 4.0, 0.0, 1.0, 0.0, 0.0, 0.0, 0.0, 0.0, 0.0, 1.0, 0.0, 2.0, 4.0, 2.0, 0.0, 0.0, 0.0, 5.0, 0.0, 9.0), c(0xFF8F00, 0xDEDE00, 0xDEDE00, 0x01A900), "Goldene Carrotia", "金人参精ゴルデーネツァッローチャ"),</v>
      </c>
      <c r="BB163" s="11">
        <f>テーブル1[[#This Row],[Gaia]]*(テーブル1[[#This Row],[Aqua]]+テーブル1[[#This Row],[収穫]])*テーブル1[[#This Row],[効率]]/テーブル1[[#This Row],[コスト]]</f>
        <v>2.7212003511465128</v>
      </c>
    </row>
    <row r="164" spans="1:54" x14ac:dyDescent="0.15">
      <c r="A164" s="4">
        <v>162</v>
      </c>
      <c r="B164" s="4"/>
      <c r="C164" s="4" t="s">
        <v>985</v>
      </c>
      <c r="D164" s="6" t="s">
        <v>942</v>
      </c>
      <c r="E164" s="19" t="s">
        <v>961</v>
      </c>
      <c r="F164" s="6" t="s">
        <v>943</v>
      </c>
      <c r="G164" s="6" t="s">
        <v>941</v>
      </c>
      <c r="H164" s="6" t="s">
        <v>496</v>
      </c>
      <c r="I164" s="18" t="s">
        <v>1010</v>
      </c>
      <c r="J164" s="3">
        <v>1</v>
      </c>
      <c r="K164" s="8">
        <v>53</v>
      </c>
      <c r="L164" s="7"/>
      <c r="M164" s="17">
        <v>10</v>
      </c>
      <c r="N164" s="7"/>
      <c r="O164" s="7"/>
      <c r="P164" s="7">
        <v>3</v>
      </c>
      <c r="Q164" s="7">
        <v>6</v>
      </c>
      <c r="R164" s="14">
        <v>1</v>
      </c>
      <c r="S164" s="5">
        <f>2^((テーブル1[[#This Row],[レア]]-1)/4)</f>
        <v>1</v>
      </c>
      <c r="T164" s="5">
        <f>0.5^(((テーブル1[[#This Row],[基礎Shine]]/MAX(テーブル1[[#This Row],[基礎Shine]:[基礎Dark]])+テーブル1[[#This Row],[基礎Fire]]/MAX(L164:Q164)+テーブル1[[#This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64" s="5">
        <f>テーブル1[[#This Row],[特殊倍率]]*テーブル1[[#This Row],[分散度倍率]]*テーブル1[[#This Row],[レア度倍率]]</f>
        <v>0.88270299629065485</v>
      </c>
      <c r="V164" s="9">
        <f>テーブル1[[#This Row],[基礎Shine]]/SUM(テーブル1[[#This Row],[基礎Shine]:[基礎Dark]])*50*テーブル1[[#This Row],[効率]]</f>
        <v>0</v>
      </c>
      <c r="W164" s="9">
        <f>テーブル1[[#This Row],[基礎Fire]]/SUM(テーブル1[[#This Row],[基礎Shine]:[基礎Dark]])*50*テーブル1[[#This Row],[効率]]</f>
        <v>23.229026218175125</v>
      </c>
      <c r="X164" s="9">
        <f>テーブル1[[#This Row],[基礎Wind]]/SUM(テーブル1[[#This Row],[基礎Shine]:[基礎Dark]])*50*テーブル1[[#This Row],[効率]]</f>
        <v>0</v>
      </c>
      <c r="Y164" s="9">
        <f>テーブル1[[#This Row],[基礎Gaia]]/SUM(テーブル1[[#This Row],[基礎Shine]:[基礎Dark]])*50*テーブル1[[#This Row],[効率]]</f>
        <v>0</v>
      </c>
      <c r="Z164" s="9">
        <f>テーブル1[[#This Row],[基礎Aqua]]/SUM(テーブル1[[#This Row],[基礎Shine]:[基礎Dark]])*50*テーブル1[[#This Row],[効率]]</f>
        <v>6.9687078654525383</v>
      </c>
      <c r="AA164" s="9">
        <f>テーブル1[[#This Row],[基礎Dark]]/SUM(テーブル1[[#This Row],[基礎Shine]:[基礎Dark]])*50*テーブル1[[#This Row],[効率]]</f>
        <v>13.937415730905077</v>
      </c>
      <c r="AB164" s="16">
        <v>4</v>
      </c>
      <c r="AC164" s="16"/>
      <c r="AD164" s="16"/>
      <c r="AE164" s="16"/>
      <c r="AF164" s="16"/>
      <c r="AG164" s="16">
        <v>3</v>
      </c>
      <c r="AH164" s="16"/>
      <c r="AI164" s="16">
        <v>2</v>
      </c>
      <c r="AJ164" s="16"/>
      <c r="AK164" s="16"/>
      <c r="AL164" s="16">
        <v>4</v>
      </c>
      <c r="AM164" s="16"/>
      <c r="AN164" s="16">
        <v>1</v>
      </c>
      <c r="AO164" s="16"/>
      <c r="AP164" s="16">
        <v>9</v>
      </c>
      <c r="AQ164" s="16">
        <v>2</v>
      </c>
      <c r="AR164" s="16">
        <v>3</v>
      </c>
      <c r="AS164" s="3">
        <v>3</v>
      </c>
      <c r="AT164" s="3"/>
      <c r="AU164" s="3"/>
      <c r="AV164" s="3"/>
      <c r="AW164" s="3">
        <v>1</v>
      </c>
      <c r="AX164" s="3">
        <v>4</v>
      </c>
      <c r="AY164" s="11">
        <f>SUM(テーブル1[[#This Row],[攻撃]:[感覚]])</f>
        <v>36</v>
      </c>
      <c r="AZ164" s="11" t="str">
        <f>LOWER(LEFT(テーブル1[[#This Row],[Type]],1))&amp;MID(SUBSTITUTE(PROPER(テーブル1[[#This Row],[Type]]),"_",""),2,LEN(テーブル1[[#This Row],[Type]]))</f>
        <v>rawPorkchop</v>
      </c>
      <c r="BA164" s="11" t="str" cm="1">
        <f t="array" ref="BA1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RAW_PORKCHOP(162, { PIG }, 1, 53, 1.00, m(0.0, 10.0, 0.0, 0.0, 3.0, 6.0), e(4.0, 0.0, 0.0, 0.0, 0.0, 3.0, 0.0, 2.0, 0.0, 0.0, 4.0, 0.0, 1.0, 0.0, 9.0, 2.0, 3.0, 3.0, 0.0, 0.0, 0.0, 1.0, 4.0), c(0xEF7070, 0xF68C87, 0xC76B73, 0xDC94A1), "Rawe Porkchopia", "生豚肉精ラーウェポルクキョーピャ"),</v>
      </c>
      <c r="BB164" s="11">
        <f>テーブル1[[#This Row],[Gaia]]*(テーブル1[[#This Row],[Aqua]]+テーブル1[[#This Row],[収穫]])*テーブル1[[#This Row],[効率]]/テーブル1[[#This Row],[コスト]]</f>
        <v>0</v>
      </c>
    </row>
    <row r="165" spans="1:54" x14ac:dyDescent="0.15">
      <c r="A165" s="4">
        <v>163</v>
      </c>
      <c r="B165" s="4"/>
      <c r="C165" s="4" t="s">
        <v>985</v>
      </c>
      <c r="D165" s="6" t="s">
        <v>947</v>
      </c>
      <c r="E165" s="19" t="s">
        <v>959</v>
      </c>
      <c r="F165" s="6" t="s">
        <v>965</v>
      </c>
      <c r="G165" s="6" t="s">
        <v>955</v>
      </c>
      <c r="H165" s="6" t="s">
        <v>489</v>
      </c>
      <c r="I165" s="18" t="s">
        <v>1006</v>
      </c>
      <c r="J165" s="3">
        <v>1</v>
      </c>
      <c r="K165" s="8">
        <v>54</v>
      </c>
      <c r="L165" s="7"/>
      <c r="M165" s="17">
        <v>10</v>
      </c>
      <c r="N165" s="7"/>
      <c r="O165" s="7">
        <v>2</v>
      </c>
      <c r="P165" s="7">
        <v>3</v>
      </c>
      <c r="Q165" s="7">
        <v>5</v>
      </c>
      <c r="R165" s="14">
        <v>1</v>
      </c>
      <c r="S165" s="5">
        <f>2^((テーブル1[[#This Row],[レア]]-1)/4)</f>
        <v>1</v>
      </c>
      <c r="T165" s="5">
        <f>0.5^(((テーブル1[[#This Row],[基礎Shine]]/MAX(テーブル1[[#This Row],[基礎Shine]:[基礎Dark]])+テーブル1[[#This Row],[基礎Fire]]/MAX(L165:Q165)+テーブル1[[#This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65" s="5">
        <f>テーブル1[[#This Row],[特殊倍率]]*テーブル1[[#This Row],[分散度倍率]]*テーブル1[[#This Row],[レア度倍率]]</f>
        <v>0.87055056329612412</v>
      </c>
      <c r="V165" s="9">
        <f>テーブル1[[#This Row],[基礎Shine]]/SUM(テーブル1[[#This Row],[基礎Shine]:[基礎Dark]])*50*テーブル1[[#This Row],[効率]]</f>
        <v>0</v>
      </c>
      <c r="W165" s="9">
        <f>テーブル1[[#This Row],[基礎Fire]]/SUM(テーブル1[[#This Row],[基礎Shine]:[基礎Dark]])*50*テーブル1[[#This Row],[効率]]</f>
        <v>21.763764082403103</v>
      </c>
      <c r="X165" s="9">
        <f>テーブル1[[#This Row],[基礎Wind]]/SUM(テーブル1[[#This Row],[基礎Shine]:[基礎Dark]])*50*テーブル1[[#This Row],[効率]]</f>
        <v>0</v>
      </c>
      <c r="Y165" s="9">
        <f>テーブル1[[#This Row],[基礎Gaia]]/SUM(テーブル1[[#This Row],[基礎Shine]:[基礎Dark]])*50*テーブル1[[#This Row],[効率]]</f>
        <v>4.3527528164806206</v>
      </c>
      <c r="Z165" s="9">
        <f>テーブル1[[#This Row],[基礎Aqua]]/SUM(テーブル1[[#This Row],[基礎Shine]:[基礎Dark]])*50*テーブル1[[#This Row],[効率]]</f>
        <v>6.5291292247209309</v>
      </c>
      <c r="AA165" s="9">
        <f>テーブル1[[#This Row],[基礎Dark]]/SUM(テーブル1[[#This Row],[基礎Shine]:[基礎Dark]])*50*テーブル1[[#This Row],[効率]]</f>
        <v>10.881882041201552</v>
      </c>
      <c r="AB165" s="16">
        <v>5</v>
      </c>
      <c r="AC165" s="16">
        <v>3</v>
      </c>
      <c r="AD165" s="16">
        <v>2</v>
      </c>
      <c r="AE165" s="16"/>
      <c r="AF165" s="16"/>
      <c r="AG165" s="16">
        <v>3</v>
      </c>
      <c r="AH165" s="16"/>
      <c r="AI165" s="16">
        <v>3</v>
      </c>
      <c r="AJ165" s="16">
        <v>1</v>
      </c>
      <c r="AK165" s="16"/>
      <c r="AL165" s="16">
        <v>4</v>
      </c>
      <c r="AM165" s="16">
        <v>1</v>
      </c>
      <c r="AN165" s="16">
        <v>1</v>
      </c>
      <c r="AO165" s="16">
        <v>1</v>
      </c>
      <c r="AP165" s="16">
        <v>7</v>
      </c>
      <c r="AQ165" s="16">
        <v>2</v>
      </c>
      <c r="AR165" s="16">
        <v>3</v>
      </c>
      <c r="AS165" s="3">
        <v>2</v>
      </c>
      <c r="AT165" s="3"/>
      <c r="AU165" s="3"/>
      <c r="AV165" s="3"/>
      <c r="AW165" s="3">
        <v>1</v>
      </c>
      <c r="AX165" s="3">
        <v>4</v>
      </c>
      <c r="AY165" s="11">
        <f>SUM(テーブル1[[#This Row],[攻撃]:[感覚]])</f>
        <v>43</v>
      </c>
      <c r="AZ165" s="11" t="str">
        <f>LOWER(LEFT(テーブル1[[#This Row],[Type]],1))&amp;MID(SUBSTITUTE(PROPER(テーブル1[[#This Row],[Type]]),"_",""),2,LEN(テーブル1[[#This Row],[Type]]))</f>
        <v>rawBeef</v>
      </c>
      <c r="BA165" s="11" t="str" cm="1">
        <f t="array" ref="BA1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RAW_BEEF(163, { COW }, 1, 54, 1.00, m(0.0, 10.0, 0.0, 2.0, 3.0, 5.0), e(5.0, 3.0, 2.0, 0.0, 0.0, 3.0, 0.0, 3.0, 1.0, 0.0, 4.0, 1.0, 1.0, 1.0, 7.0, 2.0, 3.0, 2.0, 0.0, 0.0, 0.0, 1.0, 4.0), c(0xFF4033, 0x644B37, 0x4A3828, 0xADADAD), "Rawe Beefia", "生牛肉精ラーウェベーフャ"),</v>
      </c>
      <c r="BB165" s="11">
        <f>テーブル1[[#This Row],[Gaia]]*(テーブル1[[#This Row],[Aqua]]+テーブル1[[#This Row],[収穫]])*テーブル1[[#This Row],[効率]]/テーブル1[[#This Row],[コスト]]</f>
        <v>0.59850659554710661</v>
      </c>
    </row>
    <row r="166" spans="1:54" x14ac:dyDescent="0.15">
      <c r="A166" s="4">
        <v>164</v>
      </c>
      <c r="B166" s="4"/>
      <c r="C166" s="4" t="s">
        <v>985</v>
      </c>
      <c r="D166" s="6" t="s">
        <v>944</v>
      </c>
      <c r="E166" s="19" t="s">
        <v>960</v>
      </c>
      <c r="F166" s="6" t="s">
        <v>966</v>
      </c>
      <c r="G166" s="6" t="s">
        <v>956</v>
      </c>
      <c r="H166" s="6" t="s">
        <v>222</v>
      </c>
      <c r="I166" s="18" t="s">
        <v>1008</v>
      </c>
      <c r="J166" s="3">
        <v>1</v>
      </c>
      <c r="K166" s="8">
        <v>39</v>
      </c>
      <c r="L166" s="7"/>
      <c r="M166" s="17">
        <v>10</v>
      </c>
      <c r="N166" s="7">
        <v>1</v>
      </c>
      <c r="O166" s="7"/>
      <c r="P166" s="7">
        <v>2</v>
      </c>
      <c r="Q166" s="7">
        <v>7</v>
      </c>
      <c r="R166" s="14">
        <v>1</v>
      </c>
      <c r="S166" s="5">
        <f>2^((テーブル1[[#This Row],[レア]]-1)/4)</f>
        <v>1</v>
      </c>
      <c r="T166" s="5">
        <f>0.5^(((テーブル1[[#This Row],[基礎Shine]]/MAX(テーブル1[[#This Row],[基礎Shine]:[基礎Dark]])+テーブル1[[#This Row],[基礎Fire]]/MAX(L166:Q166)+テーブル1[[#This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66" s="5">
        <f>テーブル1[[#This Row],[特殊倍率]]*テーブル1[[#This Row],[分散度倍率]]*テーブル1[[#This Row],[レア度倍率]]</f>
        <v>0.87055056329612412</v>
      </c>
      <c r="V166" s="9">
        <f>テーブル1[[#This Row],[基礎Shine]]/SUM(テーブル1[[#This Row],[基礎Shine]:[基礎Dark]])*50*テーブル1[[#This Row],[効率]]</f>
        <v>0</v>
      </c>
      <c r="W166" s="9">
        <f>テーブル1[[#This Row],[基礎Fire]]/SUM(テーブル1[[#This Row],[基礎Shine]:[基礎Dark]])*50*テーブル1[[#This Row],[効率]]</f>
        <v>21.763764082403103</v>
      </c>
      <c r="X166" s="9">
        <f>テーブル1[[#This Row],[基礎Wind]]/SUM(テーブル1[[#This Row],[基礎Shine]:[基礎Dark]])*50*テーブル1[[#This Row],[効率]]</f>
        <v>2.1763764082403103</v>
      </c>
      <c r="Y166" s="9">
        <f>テーブル1[[#This Row],[基礎Gaia]]/SUM(テーブル1[[#This Row],[基礎Shine]:[基礎Dark]])*50*テーブル1[[#This Row],[効率]]</f>
        <v>0</v>
      </c>
      <c r="Z166" s="9">
        <f>テーブル1[[#This Row],[基礎Aqua]]/SUM(テーブル1[[#This Row],[基礎Shine]:[基礎Dark]])*50*テーブル1[[#This Row],[効率]]</f>
        <v>4.3527528164806206</v>
      </c>
      <c r="AA166" s="9">
        <f>テーブル1[[#This Row],[基礎Dark]]/SUM(テーブル1[[#This Row],[基礎Shine]:[基礎Dark]])*50*テーブル1[[#This Row],[効率]]</f>
        <v>15.234634857682172</v>
      </c>
      <c r="AB166" s="3">
        <v>4</v>
      </c>
      <c r="AC166" s="3"/>
      <c r="AD166" s="3"/>
      <c r="AE166" s="3"/>
      <c r="AF166" s="3"/>
      <c r="AG166" s="3">
        <v>3</v>
      </c>
      <c r="AH166" s="3"/>
      <c r="AI166" s="3">
        <v>5</v>
      </c>
      <c r="AJ166" s="3"/>
      <c r="AK166" s="3"/>
      <c r="AL166" s="3">
        <v>4</v>
      </c>
      <c r="AM166" s="3"/>
      <c r="AN166" s="3">
        <v>1</v>
      </c>
      <c r="AO166" s="3"/>
      <c r="AP166" s="3">
        <v>4</v>
      </c>
      <c r="AQ166" s="3">
        <v>2</v>
      </c>
      <c r="AR166" s="3">
        <v>2</v>
      </c>
      <c r="AS166" s="3">
        <v>1</v>
      </c>
      <c r="AT166" s="3"/>
      <c r="AU166" s="3"/>
      <c r="AV166" s="3"/>
      <c r="AW166" s="3">
        <v>5</v>
      </c>
      <c r="AX166" s="3">
        <v>4</v>
      </c>
      <c r="AY166" s="11">
        <f>SUM(テーブル1[[#This Row],[攻撃]:[感覚]])</f>
        <v>35</v>
      </c>
      <c r="AZ166" s="11" t="str">
        <f>LOWER(LEFT(テーブル1[[#This Row],[Type]],1))&amp;MID(SUBSTITUTE(PROPER(テーブル1[[#This Row],[Type]]),"_",""),2,LEN(テーブル1[[#This Row],[Type]]))</f>
        <v>rawChicken</v>
      </c>
      <c r="BA166" s="11" t="str" cm="1">
        <f t="array" ref="BA1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RAW_CHICKEN(164, { CHICKEN }, 1, 39, 1.00, m(0.0, 10.0, 1.0, 0.0, 2.0, 7.0), e(4.0, 0.0, 0.0, 0.0, 0.0, 3.0, 0.0, 5.0, 0.0, 0.0, 4.0, 0.0, 1.0, 0.0, 4.0, 2.0, 2.0, 1.0, 0.0, 0.0, 0.0, 5.0, 4.0), c(0xEFBCAC, 0xEDEDED, 0xEDEDED, 0xD93117), "Rawe Chickenia", "生鶏肉精ラーウェキッケーニャ"),</v>
      </c>
      <c r="BB166" s="11">
        <f>テーブル1[[#This Row],[Gaia]]*(テーブル1[[#This Row],[Aqua]]+テーブル1[[#This Row],[収穫]])*テーブル1[[#This Row],[効率]]/テーブル1[[#This Row],[コスト]]</f>
        <v>0</v>
      </c>
    </row>
    <row r="167" spans="1:54" x14ac:dyDescent="0.15">
      <c r="A167" s="4">
        <v>165</v>
      </c>
      <c r="B167" s="4"/>
      <c r="C167" s="4" t="s">
        <v>985</v>
      </c>
      <c r="D167" s="6" t="s">
        <v>945</v>
      </c>
      <c r="E167" s="19" t="s">
        <v>946</v>
      </c>
      <c r="F167" s="6" t="s">
        <v>964</v>
      </c>
      <c r="G167" s="6" t="s">
        <v>954</v>
      </c>
      <c r="H167" s="6" t="s">
        <v>902</v>
      </c>
      <c r="I167" s="18" t="s">
        <v>1009</v>
      </c>
      <c r="J167" s="3">
        <v>1</v>
      </c>
      <c r="K167" s="8">
        <v>51</v>
      </c>
      <c r="L167" s="7"/>
      <c r="M167" s="17">
        <v>10</v>
      </c>
      <c r="N167" s="7">
        <v>2</v>
      </c>
      <c r="O167" s="7"/>
      <c r="P167" s="7">
        <v>3</v>
      </c>
      <c r="Q167" s="7">
        <v>5</v>
      </c>
      <c r="R167" s="14">
        <v>1</v>
      </c>
      <c r="S167" s="5">
        <f>2^((テーブル1[[#This Row],[レア]]-1)/4)</f>
        <v>1</v>
      </c>
      <c r="T167" s="5">
        <f>0.5^(((テーブル1[[#This Row],[基礎Shine]]/MAX(テーブル1[[#This Row],[基礎Shine]:[基礎Dark]])+テーブル1[[#This Row],[基礎Fire]]/MAX(L167:Q167)+テーブル1[[#This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67" s="5">
        <f>テーブル1[[#This Row],[特殊倍率]]*テーブル1[[#This Row],[分散度倍率]]*テーブル1[[#This Row],[レア度倍率]]</f>
        <v>0.87055056329612412</v>
      </c>
      <c r="V167" s="9">
        <f>テーブル1[[#This Row],[基礎Shine]]/SUM(テーブル1[[#This Row],[基礎Shine]:[基礎Dark]])*50*テーブル1[[#This Row],[効率]]</f>
        <v>0</v>
      </c>
      <c r="W167" s="9">
        <f>テーブル1[[#This Row],[基礎Fire]]/SUM(テーブル1[[#This Row],[基礎Shine]:[基礎Dark]])*50*テーブル1[[#This Row],[効率]]</f>
        <v>21.763764082403103</v>
      </c>
      <c r="X167" s="9">
        <f>テーブル1[[#This Row],[基礎Wind]]/SUM(テーブル1[[#This Row],[基礎Shine]:[基礎Dark]])*50*テーブル1[[#This Row],[効率]]</f>
        <v>4.3527528164806206</v>
      </c>
      <c r="Y167" s="9">
        <f>テーブル1[[#This Row],[基礎Gaia]]/SUM(テーブル1[[#This Row],[基礎Shine]:[基礎Dark]])*50*テーブル1[[#This Row],[効率]]</f>
        <v>0</v>
      </c>
      <c r="Z167" s="9">
        <f>テーブル1[[#This Row],[基礎Aqua]]/SUM(テーブル1[[#This Row],[基礎Shine]:[基礎Dark]])*50*テーブル1[[#This Row],[効率]]</f>
        <v>6.5291292247209309</v>
      </c>
      <c r="AA167" s="9">
        <f>テーブル1[[#This Row],[基礎Dark]]/SUM(テーブル1[[#This Row],[基礎Shine]:[基礎Dark]])*50*テーブル1[[#This Row],[効率]]</f>
        <v>10.881882041201552</v>
      </c>
      <c r="AB167" s="16">
        <v>4</v>
      </c>
      <c r="AC167" s="16">
        <v>4</v>
      </c>
      <c r="AD167" s="16">
        <v>2</v>
      </c>
      <c r="AE167" s="16"/>
      <c r="AF167" s="16"/>
      <c r="AG167" s="16">
        <v>3</v>
      </c>
      <c r="AH167" s="16"/>
      <c r="AI167" s="16">
        <v>4</v>
      </c>
      <c r="AJ167" s="16">
        <v>1</v>
      </c>
      <c r="AK167" s="16"/>
      <c r="AL167" s="16">
        <v>4</v>
      </c>
      <c r="AM167" s="16">
        <v>1</v>
      </c>
      <c r="AN167" s="16">
        <v>1</v>
      </c>
      <c r="AO167" s="16">
        <v>1</v>
      </c>
      <c r="AP167" s="16">
        <v>6</v>
      </c>
      <c r="AQ167" s="16">
        <v>2</v>
      </c>
      <c r="AR167" s="16">
        <v>3</v>
      </c>
      <c r="AS167" s="3">
        <v>2</v>
      </c>
      <c r="AT167" s="3"/>
      <c r="AU167" s="3"/>
      <c r="AV167" s="3"/>
      <c r="AW167" s="3">
        <v>1</v>
      </c>
      <c r="AX167" s="3">
        <v>4</v>
      </c>
      <c r="AY167" s="11">
        <f>SUM(テーブル1[[#This Row],[攻撃]:[感覚]])</f>
        <v>43</v>
      </c>
      <c r="AZ167" s="11" t="str">
        <f>LOWER(LEFT(テーブル1[[#This Row],[Type]],1))&amp;MID(SUBSTITUTE(PROPER(テーブル1[[#This Row],[Type]]),"_",""),2,LEN(テーブル1[[#This Row],[Type]]))</f>
        <v>rawMutton</v>
      </c>
      <c r="BA167" s="11" t="str" cm="1">
        <f t="array" ref="BA1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RAW_MUTTON(165, { MIRAGE }, 1, 51, 1.00, m(0.0, 10.0, 2.0, 0.0, 3.0, 5.0), e(4.0, 4.0, 2.0, 0.0, 0.0, 3.0, 0.0, 4.0, 1.0, 0.0, 4.0, 1.0, 1.0, 1.0, 6.0, 2.0, 3.0, 2.0, 0.0, 0.0, 0.0, 1.0, 4.0), c(0xDD3830, 0xDBDBDB, 0xDBDBDB, 0xDBDBDB), "Rawe Muttonia", "生羊肉精ラーウェムットーニャ"),</v>
      </c>
      <c r="BB167" s="11">
        <f>テーブル1[[#This Row],[Gaia]]*(テーブル1[[#This Row],[Aqua]]+テーブル1[[#This Row],[収穫]])*テーブル1[[#This Row],[効率]]/テーブル1[[#This Row],[コスト]]</f>
        <v>0</v>
      </c>
    </row>
    <row r="168" spans="1:54" x14ac:dyDescent="0.15">
      <c r="A168" s="4">
        <v>166</v>
      </c>
      <c r="B168" s="4"/>
      <c r="C168" s="4" t="s">
        <v>989</v>
      </c>
      <c r="D168" s="6" t="s">
        <v>950</v>
      </c>
      <c r="E168" s="19" t="s">
        <v>936</v>
      </c>
      <c r="F168" s="6" t="s">
        <v>967</v>
      </c>
      <c r="G168" s="6" t="s">
        <v>957</v>
      </c>
      <c r="H168" s="6" t="s">
        <v>902</v>
      </c>
      <c r="I168" s="10" t="s">
        <v>1020</v>
      </c>
      <c r="J168" s="3">
        <v>3</v>
      </c>
      <c r="K168" s="8">
        <v>58</v>
      </c>
      <c r="L168" s="7"/>
      <c r="M168" s="7"/>
      <c r="N168" s="7">
        <v>6</v>
      </c>
      <c r="O168" s="7">
        <v>2</v>
      </c>
      <c r="P168" s="17">
        <v>13</v>
      </c>
      <c r="Q168" s="7">
        <v>1</v>
      </c>
      <c r="R168" s="14">
        <v>1</v>
      </c>
      <c r="S168" s="5">
        <f>2^((テーブル1[[#This Row],[レア]]-1)/4)</f>
        <v>1.4142135623730951</v>
      </c>
      <c r="T168" s="5">
        <f>0.5^(((テーブル1[[#This Row],[基礎Shine]]/MAX(テーブル1[[#This Row],[基礎Shine]:[基礎Dark]])+テーブル1[[#This Row],[基礎Fire]]/MAX(L168:Q168)+テーブル1[[#This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0.90848743202994009</v>
      </c>
      <c r="U168" s="5">
        <f>テーブル1[[#This Row],[特殊倍率]]*テーブル1[[#This Row],[分散度倍率]]*テーブル1[[#This Row],[レア度倍率]]</f>
        <v>1.2847952476222466</v>
      </c>
      <c r="V168" s="9">
        <f>テーブル1[[#This Row],[基礎Shine]]/SUM(テーブル1[[#This Row],[基礎Shine]:[基礎Dark]])*50*テーブル1[[#This Row],[効率]]</f>
        <v>0</v>
      </c>
      <c r="W168" s="9">
        <f>テーブル1[[#This Row],[基礎Fire]]/SUM(テーブル1[[#This Row],[基礎Shine]:[基礎Dark]])*50*テーブル1[[#This Row],[効率]]</f>
        <v>0</v>
      </c>
      <c r="X168" s="9">
        <f>テーブル1[[#This Row],[基礎Wind]]/SUM(テーブル1[[#This Row],[基礎Shine]:[基礎Dark]])*50*テーブル1[[#This Row],[効率]]</f>
        <v>17.519935194848816</v>
      </c>
      <c r="Y168" s="9">
        <f>テーブル1[[#This Row],[基礎Gaia]]/SUM(テーブル1[[#This Row],[基礎Shine]:[基礎Dark]])*50*テーブル1[[#This Row],[効率]]</f>
        <v>5.8399783982829394</v>
      </c>
      <c r="Z168" s="9">
        <f>テーブル1[[#This Row],[基礎Aqua]]/SUM(テーブル1[[#This Row],[基礎Shine]:[基礎Dark]])*50*テーブル1[[#This Row],[効率]]</f>
        <v>37.959859588839109</v>
      </c>
      <c r="AA168" s="9">
        <f>テーブル1[[#This Row],[基礎Dark]]/SUM(テーブル1[[#This Row],[基礎Shine]:[基礎Dark]])*50*テーブル1[[#This Row],[効率]]</f>
        <v>2.9199891991414697</v>
      </c>
      <c r="AB168" s="3"/>
      <c r="AC168" s="3">
        <v>5</v>
      </c>
      <c r="AD168" s="3">
        <v>8</v>
      </c>
      <c r="AE168" s="3"/>
      <c r="AF168" s="3"/>
      <c r="AG168" s="3">
        <v>1</v>
      </c>
      <c r="AH168" s="3"/>
      <c r="AI168" s="3"/>
      <c r="AJ168" s="3">
        <v>4</v>
      </c>
      <c r="AK168" s="3"/>
      <c r="AL168" s="3"/>
      <c r="AM168" s="3">
        <v>1</v>
      </c>
      <c r="AN168" s="3">
        <v>1</v>
      </c>
      <c r="AO168" s="3"/>
      <c r="AP168" s="3">
        <v>4</v>
      </c>
      <c r="AQ168" s="3">
        <v>3</v>
      </c>
      <c r="AR168" s="3">
        <v>8</v>
      </c>
      <c r="AS168" s="3"/>
      <c r="AT168" s="3"/>
      <c r="AU168" s="3"/>
      <c r="AV168" s="3"/>
      <c r="AW168" s="3"/>
      <c r="AX168" s="3">
        <v>1</v>
      </c>
      <c r="AY168" s="11">
        <f>SUM(テーブル1[[#This Row],[攻撃]:[感覚]])</f>
        <v>36</v>
      </c>
      <c r="AZ168" s="11" t="str">
        <f>LOWER(LEFT(テーブル1[[#This Row],[Type]],1))&amp;MID(SUBSTITUTE(PROPER(テーブル1[[#This Row],[Type]]),"_",""),2,LEN(テーブル1[[#This Row],[Type]]))</f>
        <v>pumpkin</v>
      </c>
      <c r="BA168" s="11" t="str" cm="1">
        <f t="array" ref="BA1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PUMPKIN(166, { MIRAGE }, 3, 58, 1.00, m(0.0, 0.0, 6.0, 2.0, 13.0, 1.0), e(0.0, 5.0, 8.0, 0.0, 0.0, 1.0, 0.0, 0.0, 4.0, 0.0, 0.0, 1.0, 1.0, 0.0, 4.0, 3.0, 8.0, 0.0, 0.0, 0.0, 0.0, 0.0, 1.0), c(0x792D0F, 0xE48A40, 0xE48A40, 0xDCBE00), "Pumpkinia", "南瓜精プンプキーニャ"),</v>
      </c>
      <c r="BB168" s="11">
        <f>テーブル1[[#This Row],[Gaia]]*(テーブル1[[#This Row],[Aqua]]+テーブル1[[#This Row],[収穫]])*テーブル1[[#This Row],[効率]]/テーブル1[[#This Row],[コスト]]</f>
        <v>5.9456023803066929</v>
      </c>
    </row>
    <row r="169" spans="1:54" x14ac:dyDescent="0.15">
      <c r="A169" s="4">
        <v>167</v>
      </c>
      <c r="B169" s="4"/>
      <c r="C169" s="4" t="s">
        <v>992</v>
      </c>
      <c r="D169" s="6" t="s">
        <v>951</v>
      </c>
      <c r="E169" s="19" t="s">
        <v>952</v>
      </c>
      <c r="F169" s="6" t="s">
        <v>1023</v>
      </c>
      <c r="G169" s="6" t="s">
        <v>953</v>
      </c>
      <c r="H169" s="6" t="s">
        <v>949</v>
      </c>
      <c r="I169" s="10" t="s">
        <v>1021</v>
      </c>
      <c r="J169" s="3">
        <v>3</v>
      </c>
      <c r="K169" s="8">
        <v>45</v>
      </c>
      <c r="L169" s="7"/>
      <c r="M169" s="7">
        <v>7</v>
      </c>
      <c r="N169" s="7">
        <v>12</v>
      </c>
      <c r="O169" s="17">
        <v>10</v>
      </c>
      <c r="P169" s="7">
        <v>2</v>
      </c>
      <c r="Q169" s="7"/>
      <c r="R169" s="14">
        <v>1</v>
      </c>
      <c r="S169" s="5">
        <f>2^((テーブル1[[#This Row],[レア]]-1)/4)</f>
        <v>1.4142135623730951</v>
      </c>
      <c r="T169" s="5">
        <f>0.5^(((テーブル1[[#This Row],[基礎Shine]]/MAX(テーブル1[[#This Row],[基礎Shine]:[基礎Dark]])+テーブル1[[#This Row],[基礎Fire]]/MAX(L169:Q169)+テーブル1[[#This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0.80292288186337646</v>
      </c>
      <c r="U169" s="5">
        <f>テーブル1[[#This Row],[特殊倍率]]*テーブル1[[#This Row],[分散度倍率]]*テーブル1[[#This Row],[レア度倍率]]</f>
        <v>1.1355044290708773</v>
      </c>
      <c r="V169" s="9">
        <f>テーブル1[[#This Row],[基礎Shine]]/SUM(テーブル1[[#This Row],[基礎Shine]:[基礎Dark]])*50*テーブル1[[#This Row],[効率]]</f>
        <v>0</v>
      </c>
      <c r="W169" s="9">
        <f>テーブル1[[#This Row],[基礎Fire]]/SUM(テーブル1[[#This Row],[基礎Shine]:[基礎Dark]])*50*テーブル1[[#This Row],[効率]]</f>
        <v>12.820211295961517</v>
      </c>
      <c r="X169" s="9">
        <f>テーブル1[[#This Row],[基礎Wind]]/SUM(テーブル1[[#This Row],[基礎Shine]:[基礎Dark]])*50*テーブル1[[#This Row],[効率]]</f>
        <v>21.977505078791175</v>
      </c>
      <c r="Y169" s="9">
        <f>テーブル1[[#This Row],[基礎Gaia]]/SUM(テーブル1[[#This Row],[基礎Shine]:[基礎Dark]])*50*テーブル1[[#This Row],[効率]]</f>
        <v>18.314587565659313</v>
      </c>
      <c r="Z169" s="9">
        <f>テーブル1[[#This Row],[基礎Aqua]]/SUM(テーブル1[[#This Row],[基礎Shine]:[基礎Dark]])*50*テーブル1[[#This Row],[効率]]</f>
        <v>3.6629175131318621</v>
      </c>
      <c r="AA169" s="9">
        <f>テーブル1[[#This Row],[基礎Dark]]/SUM(テーブル1[[#This Row],[基礎Shine]:[基礎Dark]])*50*テーブル1[[#This Row],[効率]]</f>
        <v>0</v>
      </c>
      <c r="AB169" s="3">
        <v>3</v>
      </c>
      <c r="AC169" s="3">
        <v>2</v>
      </c>
      <c r="AD169" s="3">
        <v>1</v>
      </c>
      <c r="AE169" s="3">
        <v>14</v>
      </c>
      <c r="AF169" s="3">
        <v>5</v>
      </c>
      <c r="AG169" s="3"/>
      <c r="AH169" s="3"/>
      <c r="AI169" s="3"/>
      <c r="AJ169" s="3">
        <v>3</v>
      </c>
      <c r="AK169" s="3"/>
      <c r="AL169" s="3"/>
      <c r="AM169" s="3"/>
      <c r="AN169" s="3"/>
      <c r="AO169" s="3"/>
      <c r="AP169" s="3"/>
      <c r="AQ169" s="3">
        <v>4</v>
      </c>
      <c r="AR169" s="3"/>
      <c r="AS169" s="3">
        <v>8</v>
      </c>
      <c r="AT169" s="3"/>
      <c r="AU169" s="3">
        <v>3</v>
      </c>
      <c r="AV169" s="3"/>
      <c r="AW169" s="3"/>
      <c r="AX169" s="3">
        <v>9</v>
      </c>
      <c r="AY169" s="11">
        <f>SUM(テーブル1[[#This Row],[攻撃]:[感覚]])</f>
        <v>52</v>
      </c>
      <c r="AZ169" s="11" t="str">
        <f>LOWER(LEFT(テーブル1[[#This Row],[Type]],1))&amp;MID(SUBSTITUTE(PROPER(テーブル1[[#This Row],[Type]]),"_",""),2,LEN(テーブル1[[#This Row],[Type]]))</f>
        <v>jackOlantern</v>
      </c>
      <c r="BA169" s="11" t="str" cm="1">
        <f t="array" ref="BA1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JACK_OLANTERN(167, { PUMPKIN }, 3, 45, 1.00, m(0.0, 7.0, 12.0, 10.0, 2.0, 0.0), e(3.0, 2.0, 1.0, 14.0, 5.0, 0.0, 0.0, 0.0, 3.0, 0.0, 0.0, 0.0, 0.0, 0.0, 0.0, 4.0, 0.0, 8.0, 0.0, 3.0, 0.0, 0.0, 9.0), c(0xFFF119, 0xE48A40, 0xE48A40, 0xDCBE00), "Jacke Olanternia", "傑克灯籠精ジャッケオランテルニャ"),</v>
      </c>
      <c r="BB169" s="11">
        <f>テーブル1[[#This Row],[Gaia]]*(テーブル1[[#This Row],[Aqua]]+テーブル1[[#This Row],[収穫]])*テーブル1[[#This Row],[効率]]/テーブル1[[#This Row],[コスト]]</f>
        <v>2.1549202122348192</v>
      </c>
    </row>
    <row r="170" spans="1:54" x14ac:dyDescent="0.15">
      <c r="A170" s="4">
        <v>168</v>
      </c>
      <c r="B170" s="4"/>
      <c r="C170" s="4" t="s">
        <v>992</v>
      </c>
      <c r="D170" s="6" t="s">
        <v>968</v>
      </c>
      <c r="E170" s="19" t="s">
        <v>969</v>
      </c>
      <c r="F170" s="6" t="s">
        <v>970</v>
      </c>
      <c r="G170" s="6" t="s">
        <v>971</v>
      </c>
      <c r="H170" s="6" t="s">
        <v>752</v>
      </c>
      <c r="I170" s="10" t="s">
        <v>1022</v>
      </c>
      <c r="J170" s="3">
        <v>5</v>
      </c>
      <c r="K170" s="8">
        <v>69</v>
      </c>
      <c r="L170" s="7">
        <v>8</v>
      </c>
      <c r="M170" s="7"/>
      <c r="N170" s="7">
        <v>14</v>
      </c>
      <c r="O170" s="17">
        <v>10</v>
      </c>
      <c r="P170" s="7"/>
      <c r="Q170" s="7"/>
      <c r="R170" s="14">
        <v>1</v>
      </c>
      <c r="S170" s="5">
        <f>2^((テーブル1[[#This Row],[レア]]-1)/4)</f>
        <v>2</v>
      </c>
      <c r="T170" s="5">
        <f>0.5^(((テーブル1[[#This Row],[基礎Shine]]/MAX(テーブル1[[#This Row],[基礎Shine]:[基礎Dark]])+テーブル1[[#This Row],[基礎Fire]]/MAX(L170:Q170)+テーブル1[[#This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0.836743383392903</v>
      </c>
      <c r="U170" s="5">
        <f>テーブル1[[#This Row],[特殊倍率]]*テーブル1[[#This Row],[分散度倍率]]*テーブル1[[#This Row],[レア度倍率]]</f>
        <v>1.673486766785806</v>
      </c>
      <c r="V170" s="9">
        <f>テーブル1[[#This Row],[基礎Shine]]/SUM(テーブル1[[#This Row],[基礎Shine]:[基礎Dark]])*50*テーブル1[[#This Row],[効率]]</f>
        <v>20.918584584822575</v>
      </c>
      <c r="W170" s="9">
        <f>テーブル1[[#This Row],[基礎Fire]]/SUM(テーブル1[[#This Row],[基礎Shine]:[基礎Dark]])*50*テーブル1[[#This Row],[効率]]</f>
        <v>0</v>
      </c>
      <c r="X170" s="9">
        <f>テーブル1[[#This Row],[基礎Wind]]/SUM(テーブル1[[#This Row],[基礎Shine]:[基礎Dark]])*50*テーブル1[[#This Row],[効率]]</f>
        <v>36.607523023439505</v>
      </c>
      <c r="Y170" s="9">
        <f>テーブル1[[#This Row],[基礎Gaia]]/SUM(テーブル1[[#This Row],[基礎Shine]:[基礎Dark]])*50*テーブル1[[#This Row],[効率]]</f>
        <v>26.148230731028217</v>
      </c>
      <c r="Z170" s="9">
        <f>テーブル1[[#This Row],[基礎Aqua]]/SUM(テーブル1[[#This Row],[基礎Shine]:[基礎Dark]])*50*テーブル1[[#This Row],[効率]]</f>
        <v>0</v>
      </c>
      <c r="AA170" s="9">
        <f>テーブル1[[#This Row],[基礎Dark]]/SUM(テーブル1[[#This Row],[基礎Shine]:[基礎Dark]])*50*テーブル1[[#This Row],[効率]]</f>
        <v>0</v>
      </c>
      <c r="AB170" s="3">
        <v>5</v>
      </c>
      <c r="AC170" s="3"/>
      <c r="AD170" s="3">
        <v>3</v>
      </c>
      <c r="AE170" s="3">
        <v>11</v>
      </c>
      <c r="AF170" s="3"/>
      <c r="AG170" s="3"/>
      <c r="AH170" s="3">
        <v>16</v>
      </c>
      <c r="AI170" s="3"/>
      <c r="AJ170" s="3">
        <v>3</v>
      </c>
      <c r="AK170" s="3">
        <v>6</v>
      </c>
      <c r="AL170" s="3">
        <v>3</v>
      </c>
      <c r="AM170" s="3">
        <v>5</v>
      </c>
      <c r="AN170" s="3"/>
      <c r="AO170" s="3"/>
      <c r="AP170" s="3">
        <v>5</v>
      </c>
      <c r="AQ170" s="3">
        <v>19</v>
      </c>
      <c r="AR170" s="3"/>
      <c r="AS170" s="3">
        <v>2</v>
      </c>
      <c r="AT170" s="3"/>
      <c r="AU170" s="3"/>
      <c r="AV170" s="3">
        <v>1</v>
      </c>
      <c r="AW170" s="3">
        <v>2</v>
      </c>
      <c r="AX170" s="3">
        <v>2</v>
      </c>
      <c r="AY170" s="11">
        <f>SUM(テーブル1[[#This Row],[攻撃]:[感覚]])</f>
        <v>83</v>
      </c>
      <c r="AZ170" s="11" t="str">
        <f>LOWER(LEFT(テーブル1[[#This Row],[Type]],1))&amp;MID(SUBSTITUTE(PROPER(テーブル1[[#This Row],[Type]]),"_",""),2,LEN(テーブル1[[#This Row],[Type]]))</f>
        <v>beacon</v>
      </c>
      <c r="BA170" s="11" t="str" cm="1">
        <f t="array" ref="BA1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BEACON(168, { MIRAGE }, 5, 69, 1.00, m(8.0, 0.0, 14.0, 10.0, 0.0, 0.0), e(5.0, 0.0, 3.0, 11.0, 0.0, 0.0, 16.0, 0.0, 3.0, 6.0, 3.0, 5.0, 0.0, 0.0, 5.0, 19.0, 0.0, 2.0, 0.0, 0.0, 1.0, 2.0, 2.0), c(0x97FFE3, 0x6029B3, 0x2E095E, 0xD4EAE6), "Beaconia", "信標精ベアツォーニャ"),</v>
      </c>
      <c r="BB170" s="11">
        <f>テーブル1[[#This Row],[Gaia]]*(テーブル1[[#This Row],[Aqua]]+テーブル1[[#This Row],[収穫]])*テーブル1[[#This Row],[効率]]/テーブル1[[#This Row],[コスト]]</f>
        <v>1.9025529610103331</v>
      </c>
    </row>
    <row r="171" spans="1:54" x14ac:dyDescent="0.15">
      <c r="A171" s="4">
        <v>169</v>
      </c>
      <c r="B171" s="4"/>
      <c r="C171" s="4" t="s">
        <v>996</v>
      </c>
      <c r="D171" s="6" t="s">
        <v>937</v>
      </c>
      <c r="E171" s="19" t="s">
        <v>938</v>
      </c>
      <c r="F171" s="6" t="s">
        <v>939</v>
      </c>
      <c r="G171" s="6" t="s">
        <v>940</v>
      </c>
      <c r="H171" s="6" t="s">
        <v>55</v>
      </c>
      <c r="I171" s="10" t="s">
        <v>1003</v>
      </c>
      <c r="J171" s="3">
        <v>6</v>
      </c>
      <c r="K171" s="8">
        <v>36</v>
      </c>
      <c r="L171" s="7">
        <v>3</v>
      </c>
      <c r="M171" s="7">
        <v>1</v>
      </c>
      <c r="N171" s="17">
        <v>12</v>
      </c>
      <c r="O171" s="7"/>
      <c r="P171" s="7"/>
      <c r="Q171" s="7"/>
      <c r="R171" s="14">
        <v>1</v>
      </c>
      <c r="S171" s="5">
        <f>2^((テーブル1[[#This Row],[レア]]-1)/4)</f>
        <v>2.3784142300054421</v>
      </c>
      <c r="T171" s="5">
        <f>0.5^(((テーブル1[[#This Row],[基礎Shine]]/MAX(テーブル1[[#This Row],[基礎Shine]:[基礎Dark]])+テーブル1[[#This Row],[基礎Fire]]/MAX(L171:Q171)+テーブル1[[#This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0.95484160391041661</v>
      </c>
      <c r="U171" s="5">
        <f>テーブル1[[#This Row],[特殊倍率]]*テーブル1[[#This Row],[分散度倍率]]*テーブル1[[#This Row],[レア度倍率]]</f>
        <v>2.2710088581417547</v>
      </c>
      <c r="V171" s="9">
        <f>テーブル1[[#This Row],[基礎Shine]]/SUM(テーブル1[[#This Row],[基礎Shine]:[基礎Dark]])*50*テーブル1[[#This Row],[効率]]</f>
        <v>21.290708045078951</v>
      </c>
      <c r="W171" s="9">
        <f>テーブル1[[#This Row],[基礎Fire]]/SUM(テーブル1[[#This Row],[基礎Shine]:[基礎Dark]])*50*テーブル1[[#This Row],[効率]]</f>
        <v>7.096902681692983</v>
      </c>
      <c r="X171" s="9">
        <f>テーブル1[[#This Row],[基礎Wind]]/SUM(テーブル1[[#This Row],[基礎Shine]:[基礎Dark]])*50*テーブル1[[#This Row],[効率]]</f>
        <v>85.162832180315803</v>
      </c>
      <c r="Y171" s="9">
        <f>テーブル1[[#This Row],[基礎Gaia]]/SUM(テーブル1[[#This Row],[基礎Shine]:[基礎Dark]])*50*テーブル1[[#This Row],[効率]]</f>
        <v>0</v>
      </c>
      <c r="Z171" s="9">
        <f>テーブル1[[#This Row],[基礎Aqua]]/SUM(テーブル1[[#This Row],[基礎Shine]:[基礎Dark]])*50*テーブル1[[#This Row],[効率]]</f>
        <v>0</v>
      </c>
      <c r="AA171" s="9">
        <f>テーブル1[[#This Row],[基礎Dark]]/SUM(テーブル1[[#This Row],[基礎Shine]:[基礎Dark]])*50*テーブル1[[#This Row],[効率]]</f>
        <v>0</v>
      </c>
      <c r="AB171" s="3">
        <v>11</v>
      </c>
      <c r="AC171" s="3"/>
      <c r="AD171" s="3">
        <v>1</v>
      </c>
      <c r="AE171" s="3">
        <v>9</v>
      </c>
      <c r="AF171" s="3">
        <v>4</v>
      </c>
      <c r="AG171" s="3">
        <v>7</v>
      </c>
      <c r="AH171" s="3"/>
      <c r="AI171" s="3">
        <v>5</v>
      </c>
      <c r="AJ171" s="3"/>
      <c r="AK171" s="3"/>
      <c r="AL171" s="3"/>
      <c r="AM171" s="3">
        <v>13</v>
      </c>
      <c r="AN171" s="3">
        <v>6</v>
      </c>
      <c r="AO171" s="3"/>
      <c r="AP171" s="3"/>
      <c r="AQ171" s="3"/>
      <c r="AR171" s="3">
        <v>6</v>
      </c>
      <c r="AS171" s="3">
        <v>1</v>
      </c>
      <c r="AT171" s="3"/>
      <c r="AU171" s="3"/>
      <c r="AV171" s="3">
        <v>22</v>
      </c>
      <c r="AW171" s="3">
        <v>3</v>
      </c>
      <c r="AX171" s="3"/>
      <c r="AY171" s="11">
        <f>SUM(テーブル1[[#This Row],[攻撃]:[感覚]])</f>
        <v>88</v>
      </c>
      <c r="AZ171" s="11" t="str">
        <f>LOWER(LEFT(テーブル1[[#This Row],[Type]],1))&amp;MID(SUBSTITUTE(PROPER(テーブル1[[#This Row],[Type]]),"_",""),2,LEN(テーブル1[[#This Row],[Type]]))</f>
        <v>thunderstorm</v>
      </c>
      <c r="BA171" s="11" t="str" cm="1">
        <f t="array" ref="BA1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THUNDERSTORM(169, { RAIN }, 6, 36, 1.00, m(3.0, 1.0, 12.0, 0.0, 0.0, 0.0), e(11.0, 0.0, 1.0, 9.0, 4.0, 7.0, 0.0, 5.0, 0.0, 0.0, 0.0, 13.0, 6.0, 0.0, 0.0, 0.0, 6.0, 1.0, 0.0, 0.0, 22.0, 3.0, 0.0), c(0xE2DFCC, 0x8E8A70, 0x868370, 0xFFF137), "Thunderstormia", "雷嵐精ツンデルストルミャ"),</v>
      </c>
      <c r="BB171" s="11">
        <f>テーブル1[[#This Row],[Gaia]]*(テーブル1[[#This Row],[Aqua]]+テーブル1[[#This Row],[収穫]])*テーブル1[[#This Row],[効率]]/テーブル1[[#This Row],[コスト]]</f>
        <v>0</v>
      </c>
    </row>
    <row r="172" spans="1:54" x14ac:dyDescent="0.15">
      <c r="D172" s="1" t="s">
        <v>836</v>
      </c>
      <c r="E172" s="1" t="s">
        <v>819</v>
      </c>
      <c r="F172" s="1" t="s">
        <v>834</v>
      </c>
      <c r="G172" s="1" t="s">
        <v>835</v>
      </c>
    </row>
    <row r="173" spans="1:54" x14ac:dyDescent="0.15">
      <c r="E173" s="1" t="s">
        <v>931</v>
      </c>
      <c r="BA173" s="12"/>
    </row>
    <row r="174" spans="1:54" x14ac:dyDescent="0.15">
      <c r="BA174" s="12"/>
    </row>
    <row r="175" spans="1:54" x14ac:dyDescent="0.15">
      <c r="BA175" s="12"/>
    </row>
    <row r="176" spans="1:54" x14ac:dyDescent="0.15">
      <c r="D176" s="1" t="s">
        <v>973</v>
      </c>
      <c r="BA176" s="12"/>
    </row>
    <row r="177" spans="4:53" x14ac:dyDescent="0.15">
      <c r="D177" s="1" t="s">
        <v>924</v>
      </c>
      <c r="BA177" s="12"/>
    </row>
    <row r="178" spans="4:53" x14ac:dyDescent="0.15">
      <c r="D178" s="1" t="s">
        <v>925</v>
      </c>
      <c r="BA178" s="12"/>
    </row>
    <row r="179" spans="4:53" x14ac:dyDescent="0.15">
      <c r="D179" s="1" t="s">
        <v>926</v>
      </c>
      <c r="BA179" s="12"/>
    </row>
    <row r="180" spans="4:53" x14ac:dyDescent="0.15">
      <c r="D180" s="1" t="s">
        <v>972</v>
      </c>
      <c r="BA180" s="12"/>
    </row>
    <row r="181" spans="4:53" x14ac:dyDescent="0.15">
      <c r="D181" s="1" t="s">
        <v>928</v>
      </c>
      <c r="BA181" s="12"/>
    </row>
    <row r="182" spans="4:53" x14ac:dyDescent="0.15">
      <c r="D182" s="1" t="s">
        <v>927</v>
      </c>
      <c r="BA182" s="12"/>
    </row>
    <row r="183" spans="4:53" x14ac:dyDescent="0.15">
      <c r="D183" s="1" t="s">
        <v>932</v>
      </c>
      <c r="BA183" s="12"/>
    </row>
    <row r="184" spans="4:53" x14ac:dyDescent="0.15">
      <c r="D184" s="1" t="s">
        <v>138</v>
      </c>
      <c r="BA184" s="12"/>
    </row>
    <row r="185" spans="4:53" x14ac:dyDescent="0.15">
      <c r="D185" s="1" t="s">
        <v>933</v>
      </c>
      <c r="BA185" s="12"/>
    </row>
    <row r="186" spans="4:53" x14ac:dyDescent="0.15">
      <c r="D186" s="1" t="s">
        <v>934</v>
      </c>
    </row>
    <row r="188" spans="4:53" x14ac:dyDescent="0.15">
      <c r="D188" s="1" t="s">
        <v>154</v>
      </c>
      <c r="I188" s="1" t="s">
        <v>183</v>
      </c>
    </row>
    <row r="189" spans="4:53" x14ac:dyDescent="0.15">
      <c r="D189" s="1" t="s">
        <v>156</v>
      </c>
      <c r="I189" s="1" t="s">
        <v>184</v>
      </c>
    </row>
    <row r="190" spans="4:53" x14ac:dyDescent="0.15">
      <c r="D190" s="1" t="s">
        <v>914</v>
      </c>
      <c r="I190" s="1" t="s">
        <v>185</v>
      </c>
    </row>
    <row r="191" spans="4:53" x14ac:dyDescent="0.15">
      <c r="D191" s="1" t="s">
        <v>153</v>
      </c>
      <c r="I191" s="1" t="s">
        <v>186</v>
      </c>
    </row>
    <row r="192" spans="4:53" x14ac:dyDescent="0.15">
      <c r="D192" s="1" t="s">
        <v>150</v>
      </c>
      <c r="I192" s="1" t="s">
        <v>187</v>
      </c>
    </row>
    <row r="193" spans="4:9" x14ac:dyDescent="0.15">
      <c r="D193" s="1" t="s">
        <v>916</v>
      </c>
      <c r="I193" s="1" t="s">
        <v>188</v>
      </c>
    </row>
    <row r="194" spans="4:9" x14ac:dyDescent="0.15">
      <c r="D194" s="1" t="s">
        <v>132</v>
      </c>
      <c r="I194" s="1" t="s">
        <v>189</v>
      </c>
    </row>
    <row r="195" spans="4:9" x14ac:dyDescent="0.15">
      <c r="D195" s="1" t="s">
        <v>152</v>
      </c>
      <c r="I195" s="1" t="s">
        <v>190</v>
      </c>
    </row>
    <row r="196" spans="4:9" x14ac:dyDescent="0.15">
      <c r="D196" s="1" t="s">
        <v>915</v>
      </c>
      <c r="I196" s="1" t="s">
        <v>191</v>
      </c>
    </row>
    <row r="197" spans="4:9" x14ac:dyDescent="0.15">
      <c r="D197" s="1" t="s">
        <v>131</v>
      </c>
      <c r="I197" s="1" t="s">
        <v>192</v>
      </c>
    </row>
    <row r="198" spans="4:9" x14ac:dyDescent="0.15">
      <c r="D198" s="1" t="s">
        <v>917</v>
      </c>
      <c r="I198" s="1" t="s">
        <v>193</v>
      </c>
    </row>
    <row r="199" spans="4:9" x14ac:dyDescent="0.15">
      <c r="D199" s="1" t="s">
        <v>918</v>
      </c>
      <c r="I199" s="1" t="s">
        <v>194</v>
      </c>
    </row>
    <row r="200" spans="4:9" x14ac:dyDescent="0.15">
      <c r="D200" s="1" t="s">
        <v>134</v>
      </c>
      <c r="I200" s="1" t="s">
        <v>195</v>
      </c>
    </row>
    <row r="201" spans="4:9" x14ac:dyDescent="0.15">
      <c r="D201" s="1" t="s">
        <v>141</v>
      </c>
      <c r="I201" s="1" t="s">
        <v>196</v>
      </c>
    </row>
    <row r="202" spans="4:9" x14ac:dyDescent="0.15">
      <c r="D202" s="1" t="s">
        <v>922</v>
      </c>
      <c r="I202" s="1" t="s">
        <v>197</v>
      </c>
    </row>
    <row r="203" spans="4:9" x14ac:dyDescent="0.15">
      <c r="D203" s="1" t="s">
        <v>139</v>
      </c>
      <c r="I203" s="1" t="s">
        <v>198</v>
      </c>
    </row>
    <row r="204" spans="4:9" x14ac:dyDescent="0.15">
      <c r="D204" s="1" t="s">
        <v>135</v>
      </c>
      <c r="I204" s="1" t="s">
        <v>199</v>
      </c>
    </row>
    <row r="205" spans="4:9" x14ac:dyDescent="0.15">
      <c r="D205" s="1" t="s">
        <v>138</v>
      </c>
      <c r="I205" s="1" t="s">
        <v>200</v>
      </c>
    </row>
    <row r="206" spans="4:9" x14ac:dyDescent="0.15">
      <c r="D206" s="1" t="s">
        <v>142</v>
      </c>
      <c r="I206" s="1" t="s">
        <v>201</v>
      </c>
    </row>
    <row r="207" spans="4:9" x14ac:dyDescent="0.15">
      <c r="D207" s="1" t="s">
        <v>147</v>
      </c>
      <c r="I207" s="1" t="s">
        <v>202</v>
      </c>
    </row>
    <row r="208" spans="4:9" x14ac:dyDescent="0.15">
      <c r="D208" s="1" t="s">
        <v>144</v>
      </c>
      <c r="I208" s="1" t="s">
        <v>203</v>
      </c>
    </row>
    <row r="209" spans="4:9" x14ac:dyDescent="0.15">
      <c r="D209" s="1" t="s">
        <v>140</v>
      </c>
      <c r="I209" s="1" t="s">
        <v>204</v>
      </c>
    </row>
    <row r="210" spans="4:9" x14ac:dyDescent="0.15">
      <c r="D210" s="1" t="s">
        <v>923</v>
      </c>
      <c r="I210" s="1" t="s">
        <v>205</v>
      </c>
    </row>
    <row r="211" spans="4:9" x14ac:dyDescent="0.15">
      <c r="D211" s="1" t="s">
        <v>130</v>
      </c>
      <c r="I211" s="1" t="s">
        <v>206</v>
      </c>
    </row>
    <row r="212" spans="4:9" x14ac:dyDescent="0.15">
      <c r="D212" s="1" t="s">
        <v>921</v>
      </c>
      <c r="I212" s="1" t="s">
        <v>207</v>
      </c>
    </row>
    <row r="213" spans="4:9" x14ac:dyDescent="0.15">
      <c r="D213" s="1" t="s">
        <v>128</v>
      </c>
      <c r="I213" s="1" t="s">
        <v>208</v>
      </c>
    </row>
    <row r="214" spans="4:9" x14ac:dyDescent="0.15">
      <c r="D214" s="1" t="s">
        <v>148</v>
      </c>
      <c r="I214" s="1" t="s">
        <v>209</v>
      </c>
    </row>
    <row r="215" spans="4:9" x14ac:dyDescent="0.15">
      <c r="D215" s="1" t="s">
        <v>146</v>
      </c>
      <c r="I215" s="1" t="s">
        <v>210</v>
      </c>
    </row>
    <row r="216" spans="4:9" x14ac:dyDescent="0.15">
      <c r="D216" s="1" t="s">
        <v>919</v>
      </c>
      <c r="I216" s="1" t="s">
        <v>211</v>
      </c>
    </row>
    <row r="217" spans="4:9" x14ac:dyDescent="0.15">
      <c r="D217" s="1" t="s">
        <v>145</v>
      </c>
      <c r="I217" s="1" t="s">
        <v>212</v>
      </c>
    </row>
    <row r="218" spans="4:9" x14ac:dyDescent="0.15">
      <c r="D218" s="1" t="s">
        <v>151</v>
      </c>
      <c r="I218" s="1" t="s">
        <v>213</v>
      </c>
    </row>
    <row r="219" spans="4:9" x14ac:dyDescent="0.15">
      <c r="D219" s="1" t="s">
        <v>149</v>
      </c>
      <c r="I219" s="1" t="s">
        <v>214</v>
      </c>
    </row>
    <row r="220" spans="4:9" x14ac:dyDescent="0.15">
      <c r="D220" s="1" t="s">
        <v>136</v>
      </c>
      <c r="I220" s="1" t="s">
        <v>215</v>
      </c>
    </row>
    <row r="221" spans="4:9" x14ac:dyDescent="0.15">
      <c r="D221" s="1" t="s">
        <v>129</v>
      </c>
      <c r="I221" s="1" t="s">
        <v>216</v>
      </c>
    </row>
    <row r="222" spans="4:9" x14ac:dyDescent="0.15">
      <c r="D222" s="1" t="s">
        <v>157</v>
      </c>
      <c r="I222" s="1" t="s">
        <v>217</v>
      </c>
    </row>
    <row r="223" spans="4:9" x14ac:dyDescent="0.15">
      <c r="D223" s="1" t="s">
        <v>155</v>
      </c>
      <c r="I223" s="1" t="s">
        <v>218</v>
      </c>
    </row>
    <row r="224" spans="4:9" x14ac:dyDescent="0.15">
      <c r="D224" s="1" t="s">
        <v>143</v>
      </c>
      <c r="I224" s="1" t="s">
        <v>219</v>
      </c>
    </row>
    <row r="225" spans="4:9" x14ac:dyDescent="0.15">
      <c r="D225" s="1" t="s">
        <v>920</v>
      </c>
      <c r="I225" s="1" t="s">
        <v>220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妖精リスト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2022-08-20T01:06:01Z</dcterms:created>
  <dcterms:modified xsi:type="dcterms:W3CDTF">2022-10-08T16:17:56Z</dcterms:modified>
</cp:coreProperties>
</file>