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I:\GitHub\MirageFairy2019\"/>
    </mc:Choice>
  </mc:AlternateContent>
  <xr:revisionPtr revIDLastSave="0" documentId="13_ncr:1_{FB67E0D7-8AEA-43FB-88B9-193937FF430D}" xr6:coauthVersionLast="47" xr6:coauthVersionMax="47" xr10:uidLastSave="{00000000-0000-0000-0000-000000000000}"/>
  <bookViews>
    <workbookView xWindow="885" yWindow="3705" windowWidth="19860" windowHeight="1164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C30" i="1" l="1" a="1"/>
  <c r="BC30" i="1" s="1"/>
  <c r="BC14" i="1" a="1"/>
  <c r="BC14" i="1" s="1"/>
  <c r="BC9" i="1" a="1"/>
  <c r="BC9" i="1" s="1"/>
  <c r="BC25" i="1" a="1"/>
  <c r="BC25" i="1" s="1"/>
  <c r="BC76" i="1" a="1"/>
  <c r="BC76" i="1" s="1"/>
  <c r="BC77" i="1" a="1"/>
  <c r="BC77" i="1" s="1"/>
  <c r="BC141" i="1" a="1"/>
  <c r="BC141" i="1" s="1"/>
  <c r="BC10" i="1" a="1"/>
  <c r="BC10" i="1" s="1"/>
  <c r="BC26" i="1" a="1"/>
  <c r="BC26" i="1" s="1"/>
  <c r="BC11" i="1" a="1"/>
  <c r="BC11" i="1" s="1"/>
  <c r="BC64" i="1" a="1"/>
  <c r="BC64" i="1" s="1"/>
  <c r="BC65" i="1" a="1"/>
  <c r="BC65" i="1" s="1"/>
  <c r="BC132" i="1" a="1"/>
  <c r="BC132" i="1" s="1"/>
  <c r="BC112" i="1" a="1"/>
  <c r="BC112" i="1" s="1"/>
  <c r="BC84" i="1" a="1"/>
  <c r="BC84" i="1" s="1"/>
  <c r="BC114" i="1" a="1"/>
  <c r="BC114" i="1" s="1"/>
  <c r="BC115" i="1" a="1"/>
  <c r="BC115" i="1" s="1"/>
  <c r="BC42" i="1" a="1"/>
  <c r="BC42" i="1" s="1"/>
  <c r="BC43" i="1" a="1"/>
  <c r="BC43" i="1" s="1"/>
  <c r="BC134" i="1" a="1"/>
  <c r="BC134" i="1" s="1"/>
  <c r="BC135" i="1" a="1"/>
  <c r="BC135" i="1" s="1"/>
  <c r="BC20" i="1" a="1"/>
  <c r="BC20" i="1" s="1"/>
  <c r="BC45" i="1" a="1"/>
  <c r="BC45" i="1" s="1"/>
  <c r="BC46" i="1" a="1"/>
  <c r="BC46" i="1" s="1"/>
  <c r="BC69" i="1" a="1"/>
  <c r="BC69" i="1" s="1"/>
  <c r="BC70" i="1" a="1"/>
  <c r="BC70" i="1" s="1"/>
  <c r="BC85" i="1" a="1"/>
  <c r="BC85" i="1" s="1"/>
  <c r="BC138" i="1" a="1"/>
  <c r="BC138" i="1" s="1"/>
  <c r="BC50" i="1" a="1"/>
  <c r="BC50" i="1" s="1"/>
  <c r="BC99" i="1" a="1"/>
  <c r="BC99" i="1" s="1"/>
  <c r="BC100" i="1" a="1"/>
  <c r="BC100" i="1" s="1"/>
  <c r="BC101" i="1" a="1"/>
  <c r="BC101" i="1" s="1"/>
  <c r="BC109" i="1" a="1"/>
  <c r="BC109" i="1" s="1"/>
  <c r="BC110" i="1" a="1"/>
  <c r="BC110" i="1" s="1"/>
  <c r="BC38" i="1" a="1"/>
  <c r="BC38" i="1" s="1"/>
  <c r="BC39" i="1" a="1"/>
  <c r="BC39" i="1" s="1"/>
  <c r="BC89" i="1" a="1"/>
  <c r="BC89" i="1" s="1"/>
  <c r="BC90" i="1" a="1"/>
  <c r="BC90" i="1" s="1"/>
  <c r="BB2" i="1"/>
  <c r="BC2" i="1" s="1" a="1"/>
  <c r="BC2" i="1" s="1"/>
  <c r="BB3" i="1"/>
  <c r="BC3" i="1" s="1" a="1"/>
  <c r="BC3" i="1" s="1"/>
  <c r="BB22" i="1"/>
  <c r="BC22" i="1" s="1" a="1"/>
  <c r="BC22" i="1" s="1"/>
  <c r="BB4" i="1"/>
  <c r="BC4" i="1" s="1" a="1"/>
  <c r="BC4" i="1" s="1"/>
  <c r="BB30" i="1"/>
  <c r="BB5" i="1"/>
  <c r="BB12" i="1"/>
  <c r="BC12" i="1" s="1" a="1"/>
  <c r="BC12" i="1" s="1"/>
  <c r="BB23" i="1"/>
  <c r="BC5" i="1" s="1" a="1"/>
  <c r="BC5" i="1" s="1"/>
  <c r="BB6" i="1"/>
  <c r="BC6" i="1" s="1" a="1"/>
  <c r="BC6" i="1" s="1"/>
  <c r="BB7" i="1"/>
  <c r="BC7" i="1" s="1" a="1"/>
  <c r="BC7" i="1" s="1"/>
  <c r="BB13" i="1"/>
  <c r="BC13" i="1" s="1" a="1"/>
  <c r="BC13" i="1" s="1"/>
  <c r="BB24" i="1"/>
  <c r="BC24" i="1" s="1" a="1"/>
  <c r="BC24" i="1" s="1"/>
  <c r="BB8" i="1"/>
  <c r="BC8" i="1" s="1" a="1"/>
  <c r="BC8" i="1" s="1"/>
  <c r="BB14" i="1"/>
  <c r="BB9" i="1"/>
  <c r="BB25" i="1"/>
  <c r="BB72" i="1"/>
  <c r="BC72" i="1" s="1" a="1"/>
  <c r="BC72" i="1" s="1"/>
  <c r="BB73" i="1"/>
  <c r="BC73" i="1" s="1" a="1"/>
  <c r="BC73" i="1" s="1"/>
  <c r="BB74" i="1"/>
  <c r="BC74" i="1" s="1" a="1"/>
  <c r="BC74" i="1" s="1"/>
  <c r="BB75" i="1"/>
  <c r="BC75" i="1" s="1" a="1"/>
  <c r="BC75" i="1" s="1"/>
  <c r="BB76" i="1"/>
  <c r="BB77" i="1"/>
  <c r="BB78" i="1"/>
  <c r="BC78" i="1" s="1" a="1"/>
  <c r="BC78" i="1" s="1"/>
  <c r="BB79" i="1"/>
  <c r="BC79" i="1" s="1" a="1"/>
  <c r="BC79" i="1" s="1"/>
  <c r="BB82" i="1"/>
  <c r="BC82" i="1" s="1" a="1"/>
  <c r="BC82" i="1" s="1"/>
  <c r="BB83" i="1"/>
  <c r="BC83" i="1" s="1" a="1"/>
  <c r="BC83" i="1" s="1"/>
  <c r="BB93" i="1"/>
  <c r="BC93" i="1" s="1" a="1"/>
  <c r="BC93" i="1" s="1"/>
  <c r="BB94" i="1"/>
  <c r="BC94" i="1" s="1" a="1"/>
  <c r="BC94" i="1" s="1"/>
  <c r="BB121" i="1"/>
  <c r="BC121" i="1" s="1" a="1"/>
  <c r="BC121" i="1" s="1"/>
  <c r="BB141" i="1"/>
  <c r="BB10" i="1"/>
  <c r="BB26" i="1"/>
  <c r="BB59" i="1"/>
  <c r="BC59" i="1" s="1" a="1"/>
  <c r="BC59" i="1" s="1"/>
  <c r="BB62" i="1"/>
  <c r="BC62" i="1" s="1" a="1"/>
  <c r="BC62" i="1" s="1"/>
  <c r="BB63" i="1"/>
  <c r="BC140" i="1" s="1" a="1"/>
  <c r="BC140" i="1" s="1"/>
  <c r="BB92" i="1"/>
  <c r="BC92" i="1" s="1" a="1"/>
  <c r="BC92" i="1" s="1"/>
  <c r="BB140" i="1"/>
  <c r="BB11" i="1"/>
  <c r="BB15" i="1"/>
  <c r="BC15" i="1" s="1" a="1"/>
  <c r="BC15" i="1" s="1"/>
  <c r="BB27" i="1"/>
  <c r="BC27" i="1" s="1" a="1"/>
  <c r="BC27" i="1" s="1"/>
  <c r="BB31" i="1"/>
  <c r="BC31" i="1" s="1" a="1"/>
  <c r="BC31" i="1" s="1"/>
  <c r="BB52" i="1"/>
  <c r="BC52" i="1" s="1" a="1"/>
  <c r="BC52" i="1" s="1"/>
  <c r="BB53" i="1"/>
  <c r="BC53" i="1" s="1" a="1"/>
  <c r="BC53" i="1" s="1"/>
  <c r="BB54" i="1"/>
  <c r="BC54" i="1" s="1" a="1"/>
  <c r="BC54" i="1" s="1"/>
  <c r="BB55" i="1"/>
  <c r="BC55" i="1" s="1" a="1"/>
  <c r="BC55" i="1" s="1"/>
  <c r="BB56" i="1"/>
  <c r="BB64" i="1"/>
  <c r="BB65" i="1"/>
  <c r="BB81" i="1"/>
  <c r="BC81" i="1" s="1" a="1"/>
  <c r="BC81" i="1" s="1"/>
  <c r="BB95" i="1"/>
  <c r="BC95" i="1" s="1" a="1"/>
  <c r="BC95" i="1" s="1"/>
  <c r="BB96" i="1"/>
  <c r="BC96" i="1" s="1" a="1"/>
  <c r="BC96" i="1" s="1"/>
  <c r="BB113" i="1"/>
  <c r="BC113" i="1" s="1" a="1"/>
  <c r="BC113" i="1" s="1"/>
  <c r="BB132" i="1"/>
  <c r="BB112" i="1"/>
  <c r="BB128" i="1"/>
  <c r="BC128" i="1" s="1" a="1"/>
  <c r="BC128" i="1" s="1"/>
  <c r="BB16" i="1"/>
  <c r="BC16" i="1" s="1" a="1"/>
  <c r="BC16" i="1" s="1"/>
  <c r="BB17" i="1"/>
  <c r="BC17" i="1" s="1" a="1"/>
  <c r="BC17" i="1" s="1"/>
  <c r="BB28" i="1"/>
  <c r="BC28" i="1" s="1" a="1"/>
  <c r="BC28" i="1" s="1"/>
  <c r="BB29" i="1"/>
  <c r="BC29" i="1" s="1" a="1"/>
  <c r="BC29" i="1" s="1"/>
  <c r="BB66" i="1"/>
  <c r="BC66" i="1" s="1" a="1"/>
  <c r="BC66" i="1" s="1"/>
  <c r="BB18" i="1"/>
  <c r="BC18" i="1" s="1" a="1"/>
  <c r="BC18" i="1" s="1"/>
  <c r="BB84" i="1"/>
  <c r="BB114" i="1"/>
  <c r="BB115" i="1"/>
  <c r="BB116" i="1"/>
  <c r="BC116" i="1" s="1" a="1"/>
  <c r="BC116" i="1" s="1"/>
  <c r="BB133" i="1"/>
  <c r="BC133" i="1" s="1" a="1"/>
  <c r="BC133" i="1" s="1"/>
  <c r="BB111" i="1"/>
  <c r="BC111" i="1" s="1" a="1"/>
  <c r="BC111" i="1" s="1"/>
  <c r="BB19" i="1"/>
  <c r="BC19" i="1" s="1" a="1"/>
  <c r="BC19" i="1" s="1"/>
  <c r="BB42" i="1"/>
  <c r="BB43" i="1"/>
  <c r="BB44" i="1"/>
  <c r="BC44" i="1" s="1" a="1"/>
  <c r="BC44" i="1" s="1"/>
  <c r="BB57" i="1"/>
  <c r="BC57" i="1" s="1" a="1"/>
  <c r="BC57" i="1" s="1"/>
  <c r="BB60" i="1"/>
  <c r="BC60" i="1" s="1" a="1"/>
  <c r="BC60" i="1" s="1"/>
  <c r="BB104" i="1"/>
  <c r="BC104" i="1" s="1" a="1"/>
  <c r="BC104" i="1" s="1"/>
  <c r="BB105" i="1"/>
  <c r="BC105" i="1" s="1" a="1"/>
  <c r="BC105" i="1" s="1"/>
  <c r="BB117" i="1"/>
  <c r="BC117" i="1" s="1" a="1"/>
  <c r="BC117" i="1" s="1"/>
  <c r="BB126" i="1"/>
  <c r="BC126" i="1" s="1" a="1"/>
  <c r="BC126" i="1" s="1"/>
  <c r="BB134" i="1"/>
  <c r="BB135" i="1"/>
  <c r="BB20" i="1"/>
  <c r="BB129" i="1"/>
  <c r="BC129" i="1" s="1" a="1"/>
  <c r="BC129" i="1" s="1"/>
  <c r="BB21" i="1"/>
  <c r="BC21" i="1" s="1" a="1"/>
  <c r="BC21" i="1" s="1"/>
  <c r="BB32" i="1"/>
  <c r="BC32" i="1" s="1" a="1"/>
  <c r="BC32" i="1" s="1"/>
  <c r="BB33" i="1"/>
  <c r="BC33" i="1" s="1" a="1"/>
  <c r="BC33" i="1" s="1"/>
  <c r="BB45" i="1"/>
  <c r="BB46" i="1"/>
  <c r="BB47" i="1"/>
  <c r="BC47" i="1" s="1" a="1"/>
  <c r="BC47" i="1" s="1"/>
  <c r="BB48" i="1"/>
  <c r="BC48" i="1" s="1" a="1"/>
  <c r="BC48" i="1" s="1"/>
  <c r="BB49" i="1"/>
  <c r="BC49" i="1" s="1" a="1"/>
  <c r="BC49" i="1" s="1"/>
  <c r="BB58" i="1"/>
  <c r="BC58" i="1" s="1" a="1"/>
  <c r="BC58" i="1" s="1"/>
  <c r="BB61" i="1"/>
  <c r="BC61" i="1" s="1" a="1"/>
  <c r="BC61" i="1" s="1"/>
  <c r="BB67" i="1"/>
  <c r="BC67" i="1" s="1" a="1"/>
  <c r="BC67" i="1" s="1"/>
  <c r="BB68" i="1"/>
  <c r="BC68" i="1" s="1" a="1"/>
  <c r="BC68" i="1" s="1"/>
  <c r="BB69" i="1"/>
  <c r="BB70" i="1"/>
  <c r="BB85" i="1"/>
  <c r="BB87" i="1"/>
  <c r="BC87" i="1" s="1" a="1"/>
  <c r="BC87" i="1" s="1"/>
  <c r="BB122" i="1"/>
  <c r="BC122" i="1" s="1" a="1"/>
  <c r="BC122" i="1" s="1"/>
  <c r="BB123" i="1"/>
  <c r="BC123" i="1" s="1" a="1"/>
  <c r="BC123" i="1" s="1"/>
  <c r="BB137" i="1"/>
  <c r="BC137" i="1" s="1" a="1"/>
  <c r="BC137" i="1" s="1"/>
  <c r="BB138" i="1"/>
  <c r="BB50" i="1"/>
  <c r="BB86" i="1"/>
  <c r="BC86" i="1" s="1" a="1"/>
  <c r="BC86" i="1" s="1"/>
  <c r="BB124" i="1"/>
  <c r="BC124" i="1" s="1" a="1"/>
  <c r="BC124" i="1" s="1"/>
  <c r="BB125" i="1"/>
  <c r="BC125" i="1" s="1" a="1"/>
  <c r="BC125" i="1" s="1"/>
  <c r="BB136" i="1"/>
  <c r="BC136" i="1" s="1" a="1"/>
  <c r="BC136" i="1" s="1"/>
  <c r="BB34" i="1"/>
  <c r="BC34" i="1" s="1" a="1"/>
  <c r="BC34" i="1" s="1"/>
  <c r="BB97" i="1"/>
  <c r="BC97" i="1" s="1" a="1"/>
  <c r="BC97" i="1" s="1"/>
  <c r="BB98" i="1"/>
  <c r="BC98" i="1" s="1" a="1"/>
  <c r="BC98" i="1" s="1"/>
  <c r="BB99" i="1"/>
  <c r="BB100" i="1"/>
  <c r="BB101" i="1"/>
  <c r="BB103" i="1"/>
  <c r="BC103" i="1" s="1" a="1"/>
  <c r="BC103" i="1" s="1"/>
  <c r="BB106" i="1"/>
  <c r="BC106" i="1" s="1" a="1"/>
  <c r="BC106" i="1" s="1"/>
  <c r="BB107" i="1"/>
  <c r="BC107" i="1" s="1" a="1"/>
  <c r="BC107" i="1" s="1"/>
  <c r="BB108" i="1"/>
  <c r="BC108" i="1" s="1" a="1"/>
  <c r="BC108" i="1" s="1"/>
  <c r="BB109" i="1"/>
  <c r="BB110" i="1"/>
  <c r="BB118" i="1"/>
  <c r="BC118" i="1" s="1" a="1"/>
  <c r="BC118" i="1" s="1"/>
  <c r="BB119" i="1"/>
  <c r="BC119" i="1" s="1" a="1"/>
  <c r="BC119" i="1" s="1"/>
  <c r="BB127" i="1"/>
  <c r="BC127" i="1" s="1" a="1"/>
  <c r="BC127" i="1" s="1"/>
  <c r="BB35" i="1"/>
  <c r="BC35" i="1" s="1" a="1"/>
  <c r="BC35" i="1" s="1"/>
  <c r="BB36" i="1"/>
  <c r="BC36" i="1" s="1" a="1"/>
  <c r="BC36" i="1" s="1"/>
  <c r="BB37" i="1"/>
  <c r="BC37" i="1" s="1" a="1"/>
  <c r="BC37" i="1" s="1"/>
  <c r="BB80" i="1"/>
  <c r="BC80" i="1" s="1" a="1"/>
  <c r="BC80" i="1" s="1"/>
  <c r="BB130" i="1"/>
  <c r="BB38" i="1"/>
  <c r="BB39" i="1"/>
  <c r="BB40" i="1"/>
  <c r="BC40" i="1" s="1" a="1"/>
  <c r="BC40" i="1" s="1"/>
  <c r="BB41" i="1"/>
  <c r="BC41" i="1" s="1" a="1"/>
  <c r="BC41" i="1" s="1"/>
  <c r="BB51" i="1"/>
  <c r="BC51" i="1" s="1" a="1"/>
  <c r="BC51" i="1" s="1"/>
  <c r="BB88" i="1"/>
  <c r="BC88" i="1" s="1" a="1"/>
  <c r="BC88" i="1" s="1"/>
  <c r="BB89" i="1"/>
  <c r="BB90" i="1"/>
  <c r="BB102" i="1"/>
  <c r="BC102" i="1" s="1" a="1"/>
  <c r="BC102" i="1" s="1"/>
  <c r="BB120" i="1"/>
  <c r="BC120" i="1" s="1" a="1"/>
  <c r="BC120" i="1" s="1"/>
  <c r="BB71" i="1"/>
  <c r="BC71" i="1" s="1" a="1"/>
  <c r="BC71" i="1" s="1"/>
  <c r="BB91" i="1"/>
  <c r="BC91" i="1" s="1" a="1"/>
  <c r="BC91" i="1" s="1"/>
  <c r="BB131" i="1"/>
  <c r="BC131" i="1" s="1" a="1"/>
  <c r="BC131" i="1" s="1"/>
  <c r="BB139" i="1"/>
  <c r="BC139" i="1" s="1" a="1"/>
  <c r="BC139" i="1" s="1"/>
  <c r="T139" i="1"/>
  <c r="T138" i="1"/>
  <c r="T137" i="1"/>
  <c r="T134" i="1"/>
  <c r="T135" i="1"/>
  <c r="T140" i="1"/>
  <c r="T132" i="1"/>
  <c r="T141" i="1"/>
  <c r="T133" i="1"/>
  <c r="T136" i="1"/>
  <c r="U139" i="1"/>
  <c r="U138" i="1"/>
  <c r="V138" i="1" s="1"/>
  <c r="W138" i="1" s="1"/>
  <c r="U137" i="1"/>
  <c r="U134" i="1"/>
  <c r="U135" i="1"/>
  <c r="U140" i="1"/>
  <c r="U132" i="1"/>
  <c r="U141" i="1"/>
  <c r="U133" i="1"/>
  <c r="U136" i="1"/>
  <c r="BA139" i="1"/>
  <c r="BA138" i="1"/>
  <c r="BA137" i="1"/>
  <c r="BA134" i="1"/>
  <c r="BA135" i="1"/>
  <c r="BA140" i="1"/>
  <c r="BA132" i="1"/>
  <c r="BA141" i="1"/>
  <c r="BA133" i="1"/>
  <c r="BA136" i="1"/>
  <c r="BD139" i="1"/>
  <c r="BD138" i="1"/>
  <c r="BD137" i="1"/>
  <c r="BD134" i="1"/>
  <c r="BD135" i="1"/>
  <c r="BD140" i="1"/>
  <c r="BD132" i="1"/>
  <c r="BD141" i="1"/>
  <c r="BD133" i="1"/>
  <c r="BD136" i="1"/>
  <c r="BE139" i="1"/>
  <c r="BE138" i="1"/>
  <c r="BE137" i="1"/>
  <c r="BE134" i="1"/>
  <c r="BE135" i="1"/>
  <c r="BE140" i="1"/>
  <c r="BE132" i="1"/>
  <c r="BE141" i="1"/>
  <c r="BE133" i="1"/>
  <c r="BE136" i="1"/>
  <c r="T122" i="1"/>
  <c r="T123" i="1"/>
  <c r="T124" i="1"/>
  <c r="T125" i="1"/>
  <c r="T126" i="1"/>
  <c r="T127" i="1"/>
  <c r="T128" i="1"/>
  <c r="T129" i="1"/>
  <c r="T130" i="1"/>
  <c r="T131" i="1"/>
  <c r="U122" i="1"/>
  <c r="U123" i="1"/>
  <c r="U124" i="1"/>
  <c r="U125" i="1"/>
  <c r="U126" i="1"/>
  <c r="U127" i="1"/>
  <c r="U128" i="1"/>
  <c r="U129" i="1"/>
  <c r="U130" i="1"/>
  <c r="U131" i="1"/>
  <c r="BA122" i="1"/>
  <c r="BA123" i="1"/>
  <c r="BA124" i="1"/>
  <c r="BA125" i="1"/>
  <c r="BA126" i="1"/>
  <c r="BA127" i="1"/>
  <c r="BA128" i="1"/>
  <c r="BA129" i="1"/>
  <c r="BA130" i="1"/>
  <c r="BA131" i="1"/>
  <c r="BD122" i="1"/>
  <c r="BD123" i="1"/>
  <c r="BD124" i="1"/>
  <c r="BD125" i="1"/>
  <c r="BD126" i="1"/>
  <c r="BD127" i="1"/>
  <c r="BD128" i="1"/>
  <c r="BD129" i="1"/>
  <c r="BD130" i="1"/>
  <c r="BD131" i="1"/>
  <c r="BE122" i="1"/>
  <c r="BE123" i="1"/>
  <c r="BE124" i="1"/>
  <c r="BE125" i="1"/>
  <c r="BE126" i="1"/>
  <c r="BE127" i="1"/>
  <c r="BE128" i="1"/>
  <c r="BE129" i="1"/>
  <c r="BE130" i="1"/>
  <c r="BE131" i="1"/>
  <c r="BA2" i="1"/>
  <c r="T102" i="1"/>
  <c r="T118" i="1"/>
  <c r="T112" i="1"/>
  <c r="T117" i="1"/>
  <c r="T113" i="1"/>
  <c r="T119" i="1"/>
  <c r="T115" i="1"/>
  <c r="T116" i="1"/>
  <c r="T114" i="1"/>
  <c r="T120" i="1"/>
  <c r="T121" i="1"/>
  <c r="U118" i="1"/>
  <c r="U112" i="1"/>
  <c r="U117" i="1"/>
  <c r="U113" i="1"/>
  <c r="U119" i="1"/>
  <c r="U115" i="1"/>
  <c r="U116" i="1"/>
  <c r="U114" i="1"/>
  <c r="U120" i="1"/>
  <c r="U121" i="1"/>
  <c r="BD118" i="1"/>
  <c r="BD112" i="1"/>
  <c r="BD117" i="1"/>
  <c r="BD113" i="1"/>
  <c r="BD119" i="1"/>
  <c r="BD115" i="1"/>
  <c r="BD116" i="1"/>
  <c r="BD114" i="1"/>
  <c r="BD120" i="1"/>
  <c r="BD121" i="1"/>
  <c r="BE118" i="1"/>
  <c r="BE112" i="1"/>
  <c r="BE117" i="1"/>
  <c r="BE113" i="1"/>
  <c r="BE119" i="1"/>
  <c r="BE115" i="1"/>
  <c r="BE116" i="1"/>
  <c r="BE114" i="1"/>
  <c r="BE120" i="1"/>
  <c r="BE121" i="1"/>
  <c r="U103" i="1"/>
  <c r="T103" i="1"/>
  <c r="U110" i="1"/>
  <c r="T110" i="1"/>
  <c r="U109" i="1"/>
  <c r="T109" i="1"/>
  <c r="U106" i="1"/>
  <c r="T106" i="1"/>
  <c r="U107" i="1"/>
  <c r="T107" i="1"/>
  <c r="U108" i="1"/>
  <c r="T108" i="1"/>
  <c r="T104" i="1"/>
  <c r="T105" i="1"/>
  <c r="T111" i="1"/>
  <c r="U104" i="1"/>
  <c r="U105" i="1"/>
  <c r="U111" i="1"/>
  <c r="U102" i="1"/>
  <c r="BD103" i="1"/>
  <c r="BD104" i="1"/>
  <c r="BD105" i="1"/>
  <c r="BD106" i="1"/>
  <c r="BD107" i="1"/>
  <c r="BD108" i="1"/>
  <c r="BD109" i="1"/>
  <c r="BD110" i="1"/>
  <c r="BD111" i="1"/>
  <c r="BD102" i="1"/>
  <c r="BE103" i="1"/>
  <c r="BE104" i="1"/>
  <c r="BE105" i="1"/>
  <c r="BE106" i="1"/>
  <c r="BE107" i="1"/>
  <c r="BE108" i="1"/>
  <c r="BE109" i="1"/>
  <c r="BE110" i="1"/>
  <c r="BE111" i="1"/>
  <c r="BE102" i="1"/>
  <c r="T98" i="1"/>
  <c r="T101" i="1"/>
  <c r="T99" i="1"/>
  <c r="T100" i="1"/>
  <c r="T97" i="1"/>
  <c r="U98" i="1"/>
  <c r="U101" i="1"/>
  <c r="U99" i="1"/>
  <c r="U100" i="1"/>
  <c r="U97" i="1"/>
  <c r="BD98" i="1"/>
  <c r="BD101" i="1"/>
  <c r="BD99" i="1"/>
  <c r="BD100" i="1"/>
  <c r="BD97" i="1"/>
  <c r="BE98" i="1"/>
  <c r="BE101" i="1"/>
  <c r="BE99" i="1"/>
  <c r="BE100" i="1"/>
  <c r="BE97" i="1"/>
  <c r="T94" i="1"/>
  <c r="U94" i="1"/>
  <c r="BD94" i="1"/>
  <c r="BE94" i="1"/>
  <c r="T92" i="1"/>
  <c r="T93" i="1"/>
  <c r="U92" i="1"/>
  <c r="U93" i="1"/>
  <c r="BD92" i="1"/>
  <c r="BD93" i="1"/>
  <c r="BE92" i="1"/>
  <c r="BE93" i="1"/>
  <c r="T96" i="1"/>
  <c r="U96" i="1"/>
  <c r="BD96" i="1"/>
  <c r="BE96" i="1"/>
  <c r="T95" i="1"/>
  <c r="U95" i="1"/>
  <c r="BD95" i="1"/>
  <c r="BE95" i="1"/>
  <c r="T88" i="1"/>
  <c r="T82" i="1"/>
  <c r="T89" i="1"/>
  <c r="T90" i="1"/>
  <c r="T85" i="1"/>
  <c r="T91" i="1"/>
  <c r="T84" i="1"/>
  <c r="T86" i="1"/>
  <c r="T83" i="1"/>
  <c r="T87" i="1"/>
  <c r="U88" i="1"/>
  <c r="U82" i="1"/>
  <c r="U89" i="1"/>
  <c r="U90" i="1"/>
  <c r="U85" i="1"/>
  <c r="U91" i="1"/>
  <c r="U84" i="1"/>
  <c r="U86" i="1"/>
  <c r="U83" i="1"/>
  <c r="U87" i="1"/>
  <c r="BD88" i="1"/>
  <c r="BD82" i="1"/>
  <c r="BD89" i="1"/>
  <c r="BD90" i="1"/>
  <c r="BD85" i="1"/>
  <c r="BD91" i="1"/>
  <c r="BD84" i="1"/>
  <c r="BD86" i="1"/>
  <c r="BD83" i="1"/>
  <c r="BD87" i="1"/>
  <c r="BE88" i="1"/>
  <c r="BE82" i="1"/>
  <c r="BE89" i="1"/>
  <c r="BE90" i="1"/>
  <c r="BE85" i="1"/>
  <c r="BE91" i="1"/>
  <c r="BE84" i="1"/>
  <c r="BE86" i="1"/>
  <c r="BE83" i="1"/>
  <c r="BE87" i="1"/>
  <c r="BC130" i="1" l="1" a="1"/>
  <c r="BC130" i="1" s="1"/>
  <c r="BC56" i="1" a="1"/>
  <c r="BC56" i="1" s="1"/>
  <c r="BC23" i="1" a="1"/>
  <c r="BC23" i="1" s="1"/>
  <c r="BC63" i="1" a="1"/>
  <c r="BC63" i="1" s="1"/>
  <c r="V139" i="1"/>
  <c r="W139" i="1" s="1"/>
  <c r="AA139" i="1" s="1"/>
  <c r="V133" i="1"/>
  <c r="W133" i="1" s="1"/>
  <c r="X133" i="1" s="1"/>
  <c r="V136" i="1"/>
  <c r="W136" i="1" s="1"/>
  <c r="Y136" i="1" s="1"/>
  <c r="V140" i="1"/>
  <c r="W140" i="1" s="1"/>
  <c r="Z140" i="1" s="1"/>
  <c r="V135" i="1"/>
  <c r="W135" i="1" s="1"/>
  <c r="Z135" i="1" s="1"/>
  <c r="V134" i="1"/>
  <c r="W134" i="1" s="1"/>
  <c r="AC134" i="1" s="1"/>
  <c r="V137" i="1"/>
  <c r="W137" i="1" s="1"/>
  <c r="AB137" i="1" s="1"/>
  <c r="V132" i="1"/>
  <c r="W132" i="1" s="1"/>
  <c r="AC132" i="1" s="1"/>
  <c r="V141" i="1"/>
  <c r="W141" i="1" s="1"/>
  <c r="AC141" i="1" s="1"/>
  <c r="AB138" i="1"/>
  <c r="Y138" i="1"/>
  <c r="AA138" i="1"/>
  <c r="X138" i="1"/>
  <c r="AC138" i="1"/>
  <c r="Z138" i="1"/>
  <c r="AB139" i="1"/>
  <c r="Y139" i="1"/>
  <c r="V122" i="1"/>
  <c r="W122" i="1" s="1"/>
  <c r="AB122" i="1" s="1"/>
  <c r="V126" i="1"/>
  <c r="W126" i="1" s="1"/>
  <c r="Z126" i="1" s="1"/>
  <c r="V130" i="1"/>
  <c r="W130" i="1" s="1"/>
  <c r="X130" i="1" s="1"/>
  <c r="V127" i="1"/>
  <c r="W127" i="1" s="1"/>
  <c r="AB127" i="1" s="1"/>
  <c r="V131" i="1"/>
  <c r="W131" i="1" s="1"/>
  <c r="Z131" i="1" s="1"/>
  <c r="V128" i="1"/>
  <c r="W128" i="1" s="1"/>
  <c r="AB128" i="1" s="1"/>
  <c r="V125" i="1"/>
  <c r="W125" i="1" s="1"/>
  <c r="AB125" i="1" s="1"/>
  <c r="V129" i="1"/>
  <c r="W129" i="1" s="1"/>
  <c r="AC129" i="1" s="1"/>
  <c r="V123" i="1"/>
  <c r="W123" i="1" s="1"/>
  <c r="AB123" i="1" s="1"/>
  <c r="V124" i="1"/>
  <c r="W124" i="1" s="1"/>
  <c r="AB124" i="1" s="1"/>
  <c r="V118" i="1"/>
  <c r="W118" i="1" s="1"/>
  <c r="X118" i="1" s="1"/>
  <c r="V103" i="1"/>
  <c r="W103" i="1" s="1"/>
  <c r="AA103" i="1" s="1"/>
  <c r="V119" i="1"/>
  <c r="W119" i="1" s="1"/>
  <c r="Y119" i="1" s="1"/>
  <c r="V113" i="1"/>
  <c r="W113" i="1" s="1"/>
  <c r="AB113" i="1" s="1"/>
  <c r="V117" i="1"/>
  <c r="W117" i="1" s="1"/>
  <c r="Y117" i="1" s="1"/>
  <c r="V114" i="1"/>
  <c r="W114" i="1" s="1"/>
  <c r="AC114" i="1" s="1"/>
  <c r="V116" i="1"/>
  <c r="W116" i="1" s="1"/>
  <c r="AC116" i="1" s="1"/>
  <c r="V115" i="1"/>
  <c r="W115" i="1" s="1"/>
  <c r="X115" i="1" s="1"/>
  <c r="V112" i="1"/>
  <c r="W112" i="1" s="1"/>
  <c r="AC112" i="1" s="1"/>
  <c r="V121" i="1"/>
  <c r="W121" i="1" s="1"/>
  <c r="AB121" i="1" s="1"/>
  <c r="V120" i="1"/>
  <c r="W120" i="1" s="1"/>
  <c r="AA120" i="1" s="1"/>
  <c r="V106" i="1"/>
  <c r="W106" i="1" s="1"/>
  <c r="AA106" i="1" s="1"/>
  <c r="V107" i="1"/>
  <c r="W107" i="1" s="1"/>
  <c r="AB107" i="1" s="1"/>
  <c r="V109" i="1"/>
  <c r="W109" i="1" s="1"/>
  <c r="AC109" i="1" s="1"/>
  <c r="V110" i="1"/>
  <c r="W110" i="1" s="1"/>
  <c r="Z110" i="1" s="1"/>
  <c r="V108" i="1"/>
  <c r="W108" i="1" s="1"/>
  <c r="AC108" i="1" s="1"/>
  <c r="V111" i="1"/>
  <c r="W111" i="1" s="1"/>
  <c r="X111" i="1" s="1"/>
  <c r="V105" i="1"/>
  <c r="W105" i="1" s="1"/>
  <c r="AB105" i="1" s="1"/>
  <c r="V104" i="1"/>
  <c r="W104" i="1" s="1"/>
  <c r="AB104" i="1" s="1"/>
  <c r="V102" i="1"/>
  <c r="W102" i="1" s="1"/>
  <c r="AB102" i="1" s="1"/>
  <c r="V99" i="1"/>
  <c r="W99" i="1" s="1"/>
  <c r="X99" i="1" s="1"/>
  <c r="V98" i="1"/>
  <c r="W98" i="1" s="1"/>
  <c r="X98" i="1" s="1"/>
  <c r="V101" i="1"/>
  <c r="W101" i="1" s="1"/>
  <c r="AA101" i="1" s="1"/>
  <c r="V94" i="1"/>
  <c r="W94" i="1" s="1"/>
  <c r="AA94" i="1" s="1"/>
  <c r="V97" i="1"/>
  <c r="W97" i="1" s="1"/>
  <c r="AB97" i="1" s="1"/>
  <c r="V100" i="1"/>
  <c r="W100" i="1" s="1"/>
  <c r="Y100" i="1" s="1"/>
  <c r="V93" i="1"/>
  <c r="W93" i="1" s="1"/>
  <c r="AB93" i="1" s="1"/>
  <c r="V92" i="1"/>
  <c r="W92" i="1" s="1"/>
  <c r="X92" i="1" s="1"/>
  <c r="V84" i="1"/>
  <c r="W84" i="1" s="1"/>
  <c r="AC84" i="1" s="1"/>
  <c r="V96" i="1"/>
  <c r="W96" i="1" s="1"/>
  <c r="AB96" i="1" s="1"/>
  <c r="V95" i="1"/>
  <c r="W95" i="1" s="1"/>
  <c r="X95" i="1" s="1"/>
  <c r="V85" i="1"/>
  <c r="W85" i="1" s="1"/>
  <c r="AC85" i="1" s="1"/>
  <c r="V88" i="1"/>
  <c r="W88" i="1" s="1"/>
  <c r="Z88" i="1" s="1"/>
  <c r="V86" i="1"/>
  <c r="W86" i="1" s="1"/>
  <c r="Z86" i="1" s="1"/>
  <c r="V90" i="1"/>
  <c r="W90" i="1" s="1"/>
  <c r="AC90" i="1" s="1"/>
  <c r="V87" i="1"/>
  <c r="W87" i="1" s="1"/>
  <c r="Z87" i="1" s="1"/>
  <c r="V82" i="1"/>
  <c r="W82" i="1" s="1"/>
  <c r="Y82" i="1" s="1"/>
  <c r="V91" i="1"/>
  <c r="W91" i="1" s="1"/>
  <c r="X91" i="1" s="1"/>
  <c r="V83" i="1"/>
  <c r="W83" i="1" s="1"/>
  <c r="X83" i="1" s="1"/>
  <c r="V89" i="1"/>
  <c r="W89" i="1" s="1"/>
  <c r="AC89" i="1" s="1"/>
  <c r="AC139" i="1" l="1"/>
  <c r="Z139" i="1"/>
  <c r="X139" i="1"/>
  <c r="AA133" i="1"/>
  <c r="Y133" i="1"/>
  <c r="AB133" i="1"/>
  <c r="AC133" i="1"/>
  <c r="Z133" i="1"/>
  <c r="AB136" i="1"/>
  <c r="AC136" i="1"/>
  <c r="Z136" i="1"/>
  <c r="X136" i="1"/>
  <c r="AA134" i="1"/>
  <c r="AB134" i="1"/>
  <c r="X140" i="1"/>
  <c r="AC135" i="1"/>
  <c r="Y134" i="1"/>
  <c r="X132" i="1"/>
  <c r="AA132" i="1"/>
  <c r="Y132" i="1"/>
  <c r="AA135" i="1"/>
  <c r="AB132" i="1"/>
  <c r="Z137" i="1"/>
  <c r="Z132" i="1"/>
  <c r="AB141" i="1"/>
  <c r="AC140" i="1"/>
  <c r="AA140" i="1"/>
  <c r="Y140" i="1"/>
  <c r="AB140" i="1"/>
  <c r="AA136" i="1"/>
  <c r="AC137" i="1"/>
  <c r="X137" i="1"/>
  <c r="AA137" i="1"/>
  <c r="BF137" i="1" s="1"/>
  <c r="Y137" i="1"/>
  <c r="Y135" i="1"/>
  <c r="X135" i="1"/>
  <c r="AB135" i="1"/>
  <c r="X134" i="1"/>
  <c r="X141" i="1"/>
  <c r="AA141" i="1"/>
  <c r="BF138" i="1"/>
  <c r="Y141" i="1"/>
  <c r="Z141" i="1"/>
  <c r="Z134" i="1"/>
  <c r="BF139" i="1"/>
  <c r="Z122" i="1"/>
  <c r="AC122" i="1"/>
  <c r="AA122" i="1"/>
  <c r="BF122" i="1" s="1"/>
  <c r="Y122" i="1"/>
  <c r="X122" i="1"/>
  <c r="AA126" i="1"/>
  <c r="AC126" i="1"/>
  <c r="X126" i="1"/>
  <c r="AB126" i="1"/>
  <c r="Y126" i="1"/>
  <c r="AA130" i="1"/>
  <c r="Z130" i="1"/>
  <c r="AB130" i="1"/>
  <c r="Y130" i="1"/>
  <c r="AC130" i="1"/>
  <c r="Y127" i="1"/>
  <c r="Z127" i="1"/>
  <c r="X127" i="1"/>
  <c r="AC127" i="1"/>
  <c r="AA127" i="1"/>
  <c r="BF127" i="1" s="1"/>
  <c r="AA129" i="1"/>
  <c r="X129" i="1"/>
  <c r="AB129" i="1"/>
  <c r="Y129" i="1"/>
  <c r="Z129" i="1"/>
  <c r="Y131" i="1"/>
  <c r="X131" i="1"/>
  <c r="AC131" i="1"/>
  <c r="AA131" i="1"/>
  <c r="AB131" i="1"/>
  <c r="AC128" i="1"/>
  <c r="Y128" i="1"/>
  <c r="AA128" i="1"/>
  <c r="BF128" i="1" s="1"/>
  <c r="X128" i="1"/>
  <c r="Z128" i="1"/>
  <c r="AA123" i="1"/>
  <c r="BF123" i="1" s="1"/>
  <c r="Y123" i="1"/>
  <c r="X123" i="1"/>
  <c r="Z123" i="1"/>
  <c r="AC123" i="1"/>
  <c r="AC125" i="1"/>
  <c r="Z125" i="1"/>
  <c r="AA125" i="1"/>
  <c r="BF125" i="1" s="1"/>
  <c r="X125" i="1"/>
  <c r="Y125" i="1"/>
  <c r="X124" i="1"/>
  <c r="Z124" i="1"/>
  <c r="AA124" i="1"/>
  <c r="BF124" i="1" s="1"/>
  <c r="AC124" i="1"/>
  <c r="Y124" i="1"/>
  <c r="AA115" i="1"/>
  <c r="Y115" i="1"/>
  <c r="AB115" i="1"/>
  <c r="Y118" i="1"/>
  <c r="AB118" i="1"/>
  <c r="AA118" i="1"/>
  <c r="Z118" i="1"/>
  <c r="AC118" i="1"/>
  <c r="Z115" i="1"/>
  <c r="AB116" i="1"/>
  <c r="Y116" i="1"/>
  <c r="Z116" i="1"/>
  <c r="AA116" i="1"/>
  <c r="X116" i="1"/>
  <c r="Z119" i="1"/>
  <c r="AB117" i="1"/>
  <c r="AA119" i="1"/>
  <c r="X103" i="1"/>
  <c r="Y103" i="1"/>
  <c r="Z103" i="1"/>
  <c r="AB103" i="1"/>
  <c r="BF103" i="1" s="1"/>
  <c r="AC103" i="1"/>
  <c r="AB119" i="1"/>
  <c r="AB114" i="1"/>
  <c r="Z114" i="1"/>
  <c r="X114" i="1"/>
  <c r="AA114" i="1"/>
  <c r="Y114" i="1"/>
  <c r="AC119" i="1"/>
  <c r="X119" i="1"/>
  <c r="Z113" i="1"/>
  <c r="AC113" i="1"/>
  <c r="AA113" i="1"/>
  <c r="BF113" i="1" s="1"/>
  <c r="X113" i="1"/>
  <c r="Y113" i="1"/>
  <c r="Z117" i="1"/>
  <c r="AC117" i="1"/>
  <c r="X117" i="1"/>
  <c r="AA117" i="1"/>
  <c r="AC115" i="1"/>
  <c r="Z112" i="1"/>
  <c r="X112" i="1"/>
  <c r="Y112" i="1"/>
  <c r="AB112" i="1"/>
  <c r="AA112" i="1"/>
  <c r="Z121" i="1"/>
  <c r="Y121" i="1"/>
  <c r="AC121" i="1"/>
  <c r="X121" i="1"/>
  <c r="AA121" i="1"/>
  <c r="BF121" i="1" s="1"/>
  <c r="AB120" i="1"/>
  <c r="BF120" i="1" s="1"/>
  <c r="Z120" i="1"/>
  <c r="AC120" i="1"/>
  <c r="X120" i="1"/>
  <c r="Y120" i="1"/>
  <c r="X106" i="1"/>
  <c r="Y106" i="1"/>
  <c r="AB106" i="1"/>
  <c r="BF106" i="1" s="1"/>
  <c r="AC107" i="1"/>
  <c r="Z106" i="1"/>
  <c r="AC106" i="1"/>
  <c r="X109" i="1"/>
  <c r="AC104" i="1"/>
  <c r="AB110" i="1"/>
  <c r="X104" i="1"/>
  <c r="AC110" i="1"/>
  <c r="X107" i="1"/>
  <c r="Y107" i="1"/>
  <c r="Z107" i="1"/>
  <c r="AA107" i="1"/>
  <c r="BF107" i="1" s="1"/>
  <c r="Z105" i="1"/>
  <c r="X105" i="1"/>
  <c r="AA105" i="1"/>
  <c r="BF105" i="1" s="1"/>
  <c r="Y109" i="1"/>
  <c r="AC105" i="1"/>
  <c r="Z109" i="1"/>
  <c r="AA109" i="1"/>
  <c r="Y105" i="1"/>
  <c r="AA111" i="1"/>
  <c r="Y111" i="1"/>
  <c r="AB111" i="1"/>
  <c r="AC111" i="1"/>
  <c r="Z111" i="1"/>
  <c r="AB109" i="1"/>
  <c r="Z104" i="1"/>
  <c r="AA104" i="1"/>
  <c r="BF104" i="1" s="1"/>
  <c r="X110" i="1"/>
  <c r="AA110" i="1"/>
  <c r="Y110" i="1"/>
  <c r="X108" i="1"/>
  <c r="Y108" i="1"/>
  <c r="Z108" i="1"/>
  <c r="AA108" i="1"/>
  <c r="AB108" i="1"/>
  <c r="Y104" i="1"/>
  <c r="AA102" i="1"/>
  <c r="BF102" i="1" s="1"/>
  <c r="Y102" i="1"/>
  <c r="Z102" i="1"/>
  <c r="AC102" i="1"/>
  <c r="X102" i="1"/>
  <c r="Z101" i="1"/>
  <c r="AB98" i="1"/>
  <c r="Y98" i="1"/>
  <c r="AC98" i="1"/>
  <c r="Z98" i="1"/>
  <c r="AA98" i="1"/>
  <c r="AC101" i="1"/>
  <c r="Y101" i="1"/>
  <c r="AB101" i="1"/>
  <c r="BF101" i="1" s="1"/>
  <c r="X101" i="1"/>
  <c r="Z99" i="1"/>
  <c r="AA99" i="1"/>
  <c r="AC99" i="1"/>
  <c r="Y99" i="1"/>
  <c r="AB99" i="1"/>
  <c r="Z84" i="1"/>
  <c r="X97" i="1"/>
  <c r="AC97" i="1"/>
  <c r="X94" i="1"/>
  <c r="AB94" i="1"/>
  <c r="BF94" i="1" s="1"/>
  <c r="AC94" i="1"/>
  <c r="AA100" i="1"/>
  <c r="Z100" i="1"/>
  <c r="Y97" i="1"/>
  <c r="AC100" i="1"/>
  <c r="AB100" i="1"/>
  <c r="Z94" i="1"/>
  <c r="Y94" i="1"/>
  <c r="Y84" i="1"/>
  <c r="AA97" i="1"/>
  <c r="BF97" i="1" s="1"/>
  <c r="Z97" i="1"/>
  <c r="X100" i="1"/>
  <c r="Y96" i="1"/>
  <c r="AC93" i="1"/>
  <c r="AA95" i="1"/>
  <c r="Z96" i="1"/>
  <c r="AA84" i="1"/>
  <c r="X86" i="1"/>
  <c r="X84" i="1"/>
  <c r="AB84" i="1"/>
  <c r="X96" i="1"/>
  <c r="Z93" i="1"/>
  <c r="Y92" i="1"/>
  <c r="Y95" i="1"/>
  <c r="AA93" i="1"/>
  <c r="BF93" i="1" s="1"/>
  <c r="Y86" i="1"/>
  <c r="AB95" i="1"/>
  <c r="AC95" i="1"/>
  <c r="Y93" i="1"/>
  <c r="AC92" i="1"/>
  <c r="Z92" i="1"/>
  <c r="X93" i="1"/>
  <c r="AB92" i="1"/>
  <c r="Z95" i="1"/>
  <c r="AA92" i="1"/>
  <c r="AB86" i="1"/>
  <c r="AC96" i="1"/>
  <c r="AA86" i="1"/>
  <c r="AA88" i="1"/>
  <c r="AA96" i="1"/>
  <c r="BF96" i="1" s="1"/>
  <c r="Y90" i="1"/>
  <c r="Z90" i="1"/>
  <c r="Z85" i="1"/>
  <c r="AA90" i="1"/>
  <c r="AA85" i="1"/>
  <c r="AB85" i="1"/>
  <c r="AC86" i="1"/>
  <c r="X90" i="1"/>
  <c r="X85" i="1"/>
  <c r="Y85" i="1"/>
  <c r="AB90" i="1"/>
  <c r="AB82" i="1"/>
  <c r="X88" i="1"/>
  <c r="AB88" i="1"/>
  <c r="AC88" i="1"/>
  <c r="Y88" i="1"/>
  <c r="AA82" i="1"/>
  <c r="AC82" i="1"/>
  <c r="Z82" i="1"/>
  <c r="AB87" i="1"/>
  <c r="Y87" i="1"/>
  <c r="AA87" i="1"/>
  <c r="X87" i="1"/>
  <c r="AC87" i="1"/>
  <c r="X82" i="1"/>
  <c r="Y83" i="1"/>
  <c r="Z91" i="1"/>
  <c r="AB91" i="1"/>
  <c r="AA91" i="1"/>
  <c r="AC91" i="1"/>
  <c r="AC83" i="1"/>
  <c r="AA83" i="1"/>
  <c r="Z83" i="1"/>
  <c r="Y91" i="1"/>
  <c r="AB83" i="1"/>
  <c r="X89" i="1"/>
  <c r="AA89" i="1"/>
  <c r="Y89" i="1"/>
  <c r="AB89" i="1"/>
  <c r="Z89" i="1"/>
  <c r="BE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F134" i="1" l="1"/>
  <c r="BF136" i="1"/>
  <c r="BF133" i="1"/>
  <c r="BF135" i="1"/>
  <c r="BF132" i="1"/>
  <c r="BF141" i="1"/>
  <c r="BF140" i="1"/>
  <c r="BF126" i="1"/>
  <c r="BF130" i="1"/>
  <c r="BF131" i="1"/>
  <c r="BF129" i="1"/>
  <c r="BF87" i="1"/>
  <c r="BF98" i="1"/>
  <c r="BF95" i="1"/>
  <c r="BF92" i="1"/>
  <c r="BF100" i="1"/>
  <c r="BF110" i="1"/>
  <c r="BF117" i="1"/>
  <c r="BF114" i="1"/>
  <c r="BF84" i="1"/>
  <c r="BF118" i="1"/>
  <c r="BF85" i="1"/>
  <c r="BF90" i="1"/>
  <c r="BF89" i="1"/>
  <c r="BF82" i="1"/>
  <c r="BF119" i="1"/>
  <c r="BF115" i="1"/>
  <c r="BF83" i="1"/>
  <c r="BF99" i="1"/>
  <c r="BF88" i="1"/>
  <c r="BF111" i="1"/>
  <c r="BF86" i="1"/>
  <c r="BF91" i="1"/>
  <c r="BF108" i="1"/>
  <c r="BF109" i="1"/>
  <c r="BF112" i="1"/>
  <c r="BF116" i="1"/>
  <c r="T72" i="1"/>
  <c r="T73" i="1"/>
  <c r="T74" i="1"/>
  <c r="T75" i="1"/>
  <c r="T76" i="1"/>
  <c r="T77" i="1"/>
  <c r="T78" i="1"/>
  <c r="T79" i="1"/>
  <c r="T80" i="1"/>
  <c r="T81" i="1"/>
  <c r="U72" i="1"/>
  <c r="U73" i="1"/>
  <c r="U74" i="1"/>
  <c r="U75" i="1"/>
  <c r="U76" i="1"/>
  <c r="U77" i="1"/>
  <c r="U78" i="1"/>
  <c r="U79" i="1"/>
  <c r="U80" i="1"/>
  <c r="U81" i="1"/>
  <c r="BD72" i="1"/>
  <c r="BD73" i="1"/>
  <c r="BD74" i="1"/>
  <c r="BD75" i="1"/>
  <c r="BD76" i="1"/>
  <c r="BD77" i="1"/>
  <c r="BD78" i="1"/>
  <c r="BD79" i="1"/>
  <c r="BD80" i="1"/>
  <c r="BD81" i="1"/>
  <c r="V78" i="1" l="1"/>
  <c r="W78" i="1" s="1"/>
  <c r="Y78" i="1" s="1"/>
  <c r="V74" i="1"/>
  <c r="W74" i="1" s="1"/>
  <c r="AC74" i="1" s="1"/>
  <c r="V80" i="1"/>
  <c r="W80" i="1" s="1"/>
  <c r="Y80" i="1" s="1"/>
  <c r="V76" i="1"/>
  <c r="W76" i="1" s="1"/>
  <c r="X76" i="1" s="1"/>
  <c r="V72" i="1"/>
  <c r="W72" i="1" s="1"/>
  <c r="X72" i="1" s="1"/>
  <c r="V81" i="1"/>
  <c r="W81" i="1" s="1"/>
  <c r="AB81" i="1" s="1"/>
  <c r="V77" i="1"/>
  <c r="W77" i="1" s="1"/>
  <c r="AB77" i="1" s="1"/>
  <c r="V73" i="1"/>
  <c r="W73" i="1" s="1"/>
  <c r="AB73" i="1" s="1"/>
  <c r="V79" i="1"/>
  <c r="W79" i="1" s="1"/>
  <c r="X79" i="1" s="1"/>
  <c r="V75" i="1"/>
  <c r="W75" i="1" s="1"/>
  <c r="AC75" i="1" s="1"/>
  <c r="T71" i="1"/>
  <c r="U71" i="1"/>
  <c r="BD71" i="1"/>
  <c r="T65" i="1"/>
  <c r="U65" i="1"/>
  <c r="BD65" i="1"/>
  <c r="T63" i="1"/>
  <c r="U63" i="1"/>
  <c r="BD63" i="1"/>
  <c r="T70" i="1"/>
  <c r="U70" i="1"/>
  <c r="BD70" i="1"/>
  <c r="T69" i="1"/>
  <c r="U69" i="1"/>
  <c r="BD69" i="1"/>
  <c r="T66" i="1"/>
  <c r="U66" i="1"/>
  <c r="BD66" i="1"/>
  <c r="T68" i="1"/>
  <c r="U68" i="1"/>
  <c r="BD68" i="1"/>
  <c r="T67" i="1"/>
  <c r="U67" i="1"/>
  <c r="BD67" i="1"/>
  <c r="T62" i="1"/>
  <c r="U62" i="1"/>
  <c r="BD62" i="1"/>
  <c r="T64" i="1"/>
  <c r="U64" i="1"/>
  <c r="BD64" i="1"/>
  <c r="Y74" i="1" l="1"/>
  <c r="AA74" i="1"/>
  <c r="AB74" i="1"/>
  <c r="Z74" i="1"/>
  <c r="X74" i="1"/>
  <c r="Z76" i="1"/>
  <c r="X78" i="1"/>
  <c r="AC78" i="1"/>
  <c r="AB78" i="1"/>
  <c r="AA78" i="1"/>
  <c r="Z78" i="1"/>
  <c r="AA76" i="1"/>
  <c r="AC76" i="1"/>
  <c r="Y76" i="1"/>
  <c r="Z72" i="1"/>
  <c r="AA80" i="1"/>
  <c r="AB80" i="1"/>
  <c r="Z80" i="1"/>
  <c r="AC80" i="1"/>
  <c r="AB72" i="1"/>
  <c r="X80" i="1"/>
  <c r="AA72" i="1"/>
  <c r="AC72" i="1"/>
  <c r="Y72" i="1"/>
  <c r="AB76" i="1"/>
  <c r="AC77" i="1"/>
  <c r="AA75" i="1"/>
  <c r="Z77" i="1"/>
  <c r="X77" i="1"/>
  <c r="AA77" i="1"/>
  <c r="BF77" i="1" s="1"/>
  <c r="Y77" i="1"/>
  <c r="Z73" i="1"/>
  <c r="Z81" i="1"/>
  <c r="X81" i="1"/>
  <c r="AC81" i="1"/>
  <c r="AA81" i="1"/>
  <c r="BF81" i="1" s="1"/>
  <c r="Y81" i="1"/>
  <c r="AC73" i="1"/>
  <c r="X73" i="1"/>
  <c r="AA73" i="1"/>
  <c r="BF73" i="1" s="1"/>
  <c r="Y73" i="1"/>
  <c r="AB79" i="1"/>
  <c r="Z79" i="1"/>
  <c r="AC79" i="1"/>
  <c r="AA79" i="1"/>
  <c r="X75" i="1"/>
  <c r="Y79" i="1"/>
  <c r="AB75" i="1"/>
  <c r="Z75" i="1"/>
  <c r="Y75" i="1"/>
  <c r="V68" i="1"/>
  <c r="W68" i="1" s="1"/>
  <c r="AC68" i="1" s="1"/>
  <c r="V62" i="1"/>
  <c r="W62" i="1" s="1"/>
  <c r="Y62" i="1" s="1"/>
  <c r="V69" i="1"/>
  <c r="W69" i="1" s="1"/>
  <c r="X69" i="1" s="1"/>
  <c r="V71" i="1"/>
  <c r="W71" i="1" s="1"/>
  <c r="Y71" i="1" s="1"/>
  <c r="V64" i="1"/>
  <c r="W64" i="1" s="1"/>
  <c r="AB64" i="1" s="1"/>
  <c r="V67" i="1"/>
  <c r="W67" i="1" s="1"/>
  <c r="AC67" i="1" s="1"/>
  <c r="V66" i="1"/>
  <c r="W66" i="1" s="1"/>
  <c r="X66" i="1" s="1"/>
  <c r="V70" i="1"/>
  <c r="W70" i="1" s="1"/>
  <c r="AA70" i="1" s="1"/>
  <c r="V65" i="1"/>
  <c r="W65" i="1" s="1"/>
  <c r="X65" i="1" s="1"/>
  <c r="V63" i="1"/>
  <c r="W63" i="1" s="1"/>
  <c r="BF80" i="1" l="1"/>
  <c r="BF79" i="1"/>
  <c r="BF72" i="1"/>
  <c r="BF76" i="1"/>
  <c r="BF78" i="1"/>
  <c r="BF74" i="1"/>
  <c r="BF75" i="1"/>
  <c r="X71" i="1"/>
  <c r="AB71" i="1"/>
  <c r="AA71" i="1"/>
  <c r="Z71" i="1"/>
  <c r="AC71" i="1"/>
  <c r="Z70" i="1"/>
  <c r="X70" i="1"/>
  <c r="AB70" i="1"/>
  <c r="BF70" i="1" s="1"/>
  <c r="AC63" i="1"/>
  <c r="AB63" i="1"/>
  <c r="AA63" i="1"/>
  <c r="Y63" i="1"/>
  <c r="X63" i="1"/>
  <c r="Z63" i="1"/>
  <c r="Y70" i="1"/>
  <c r="AC70" i="1"/>
  <c r="AA65" i="1"/>
  <c r="AB65" i="1"/>
  <c r="Y65" i="1"/>
  <c r="AC65" i="1"/>
  <c r="Z62" i="1"/>
  <c r="Z65" i="1"/>
  <c r="AB62" i="1"/>
  <c r="AC69" i="1"/>
  <c r="AA62" i="1"/>
  <c r="X62" i="1"/>
  <c r="Y67" i="1"/>
  <c r="AC62" i="1"/>
  <c r="AA67" i="1"/>
  <c r="AC66" i="1"/>
  <c r="Z67" i="1"/>
  <c r="Y69" i="1"/>
  <c r="Z69" i="1"/>
  <c r="AB69" i="1"/>
  <c r="AA69" i="1"/>
  <c r="X67" i="1"/>
  <c r="AA66" i="1"/>
  <c r="AB66" i="1"/>
  <c r="Y66" i="1"/>
  <c r="Z64" i="1"/>
  <c r="AB67" i="1"/>
  <c r="Z66" i="1"/>
  <c r="AA68" i="1"/>
  <c r="Y68" i="1"/>
  <c r="AB68" i="1"/>
  <c r="Z68" i="1"/>
  <c r="X68" i="1"/>
  <c r="X64" i="1"/>
  <c r="Y64" i="1"/>
  <c r="AC64" i="1"/>
  <c r="AA64" i="1"/>
  <c r="BF64" i="1" s="1"/>
  <c r="BF69" i="1" l="1"/>
  <c r="BF63" i="1"/>
  <c r="BF62" i="1"/>
  <c r="BF67" i="1"/>
  <c r="BF71" i="1"/>
  <c r="BF65" i="1"/>
  <c r="BF66" i="1"/>
  <c r="BF68" i="1"/>
  <c r="BD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T52" i="1"/>
  <c r="T53" i="1"/>
  <c r="T54" i="1"/>
  <c r="T55" i="1"/>
  <c r="T56" i="1"/>
  <c r="T57" i="1"/>
  <c r="T58" i="1"/>
  <c r="T59" i="1"/>
  <c r="T60" i="1"/>
  <c r="T61" i="1"/>
  <c r="U52" i="1"/>
  <c r="U53" i="1"/>
  <c r="U54" i="1"/>
  <c r="U55" i="1"/>
  <c r="U56" i="1"/>
  <c r="U57" i="1"/>
  <c r="U58" i="1"/>
  <c r="U59" i="1"/>
  <c r="U60" i="1"/>
  <c r="U61" i="1"/>
  <c r="V61" i="1" l="1"/>
  <c r="W61" i="1" s="1"/>
  <c r="AB61" i="1" s="1"/>
  <c r="V57" i="1"/>
  <c r="W57" i="1" s="1"/>
  <c r="X57" i="1" s="1"/>
  <c r="V53" i="1"/>
  <c r="W53" i="1" s="1"/>
  <c r="Z53" i="1" s="1"/>
  <c r="V58" i="1"/>
  <c r="W58" i="1" s="1"/>
  <c r="AA58" i="1" s="1"/>
  <c r="V54" i="1"/>
  <c r="W54" i="1" s="1"/>
  <c r="X54" i="1" s="1"/>
  <c r="V60" i="1"/>
  <c r="W60" i="1" s="1"/>
  <c r="Z60" i="1" s="1"/>
  <c r="V56" i="1"/>
  <c r="W56" i="1" s="1"/>
  <c r="X56" i="1" s="1"/>
  <c r="V52" i="1"/>
  <c r="W52" i="1" s="1"/>
  <c r="X52" i="1" s="1"/>
  <c r="V59" i="1"/>
  <c r="W59" i="1" s="1"/>
  <c r="X59" i="1" s="1"/>
  <c r="V55" i="1"/>
  <c r="W55" i="1" s="1"/>
  <c r="AA55" i="1" s="1"/>
  <c r="Y61" i="1" l="1"/>
  <c r="X61" i="1"/>
  <c r="Z61" i="1"/>
  <c r="AC61" i="1"/>
  <c r="AA52" i="1"/>
  <c r="AB52" i="1"/>
  <c r="AA61" i="1"/>
  <c r="BF61" i="1" s="1"/>
  <c r="AC52" i="1"/>
  <c r="Z52" i="1"/>
  <c r="Y52" i="1"/>
  <c r="Y58" i="1"/>
  <c r="AC54" i="1"/>
  <c r="AA54" i="1"/>
  <c r="AB54" i="1"/>
  <c r="X58" i="1"/>
  <c r="Z54" i="1"/>
  <c r="Y54" i="1"/>
  <c r="AC58" i="1"/>
  <c r="Z58" i="1"/>
  <c r="AB58" i="1"/>
  <c r="BF58" i="1" s="1"/>
  <c r="AB60" i="1"/>
  <c r="Z55" i="1"/>
  <c r="Y59" i="1"/>
  <c r="Z59" i="1"/>
  <c r="X55" i="1"/>
  <c r="Y55" i="1"/>
  <c r="AA60" i="1"/>
  <c r="AC56" i="1"/>
  <c r="X60" i="1"/>
  <c r="Y60" i="1"/>
  <c r="AC59" i="1"/>
  <c r="AC57" i="1"/>
  <c r="AA57" i="1"/>
  <c r="Z56" i="1"/>
  <c r="AC55" i="1"/>
  <c r="AB55" i="1"/>
  <c r="BF55" i="1" s="1"/>
  <c r="AA53" i="1"/>
  <c r="AC60" i="1"/>
  <c r="AB59" i="1"/>
  <c r="AA59" i="1"/>
  <c r="Z57" i="1"/>
  <c r="AB57" i="1"/>
  <c r="Y57" i="1"/>
  <c r="AB53" i="1"/>
  <c r="X53" i="1"/>
  <c r="AB56" i="1"/>
  <c r="Y56" i="1"/>
  <c r="AA56" i="1"/>
  <c r="Y53" i="1"/>
  <c r="AC53" i="1"/>
  <c r="U45" i="1"/>
  <c r="T45" i="1"/>
  <c r="T46" i="1"/>
  <c r="T47" i="1"/>
  <c r="T48" i="1"/>
  <c r="T42" i="1"/>
  <c r="T49" i="1"/>
  <c r="T50" i="1"/>
  <c r="T43" i="1"/>
  <c r="T44" i="1"/>
  <c r="T51" i="1"/>
  <c r="U46" i="1"/>
  <c r="U47" i="1"/>
  <c r="V47" i="1" s="1"/>
  <c r="U48" i="1"/>
  <c r="U42" i="1"/>
  <c r="U49" i="1"/>
  <c r="U50" i="1"/>
  <c r="U43" i="1"/>
  <c r="U44" i="1"/>
  <c r="U51" i="1"/>
  <c r="BF60" i="1" l="1"/>
  <c r="BF54" i="1"/>
  <c r="BF59" i="1"/>
  <c r="BF53" i="1"/>
  <c r="BF52" i="1"/>
  <c r="BF57" i="1"/>
  <c r="BF56" i="1"/>
  <c r="V50" i="1"/>
  <c r="W50" i="1" s="1"/>
  <c r="X50" i="1" s="1"/>
  <c r="V43" i="1"/>
  <c r="W43" i="1" s="1"/>
  <c r="AA43" i="1" s="1"/>
  <c r="V48" i="1"/>
  <c r="W48" i="1" s="1"/>
  <c r="Y48" i="1" s="1"/>
  <c r="V51" i="1"/>
  <c r="W51" i="1" s="1"/>
  <c r="Y51" i="1" s="1"/>
  <c r="V49" i="1"/>
  <c r="W49" i="1" s="1"/>
  <c r="X49" i="1" s="1"/>
  <c r="V46" i="1"/>
  <c r="W46" i="1" s="1"/>
  <c r="Y46" i="1" s="1"/>
  <c r="V45" i="1"/>
  <c r="W45" i="1" s="1"/>
  <c r="AC45" i="1" s="1"/>
  <c r="V44" i="1"/>
  <c r="W44" i="1" s="1"/>
  <c r="AB44" i="1" s="1"/>
  <c r="V42" i="1"/>
  <c r="W42" i="1" s="1"/>
  <c r="Y42" i="1" s="1"/>
  <c r="W47" i="1"/>
  <c r="AC47" i="1" s="1"/>
  <c r="BE144" i="1"/>
  <c r="BD144" i="1"/>
  <c r="BC144" i="1"/>
  <c r="U144" i="1"/>
  <c r="T144" i="1"/>
  <c r="BE143" i="1"/>
  <c r="BD143" i="1"/>
  <c r="BC143" i="1"/>
  <c r="U143" i="1"/>
  <c r="T143" i="1"/>
  <c r="BE142" i="1"/>
  <c r="BD142" i="1"/>
  <c r="BC142" i="1"/>
  <c r="U142" i="1"/>
  <c r="T142" i="1"/>
  <c r="AB46" i="1" l="1"/>
  <c r="Z48" i="1"/>
  <c r="AC46" i="1"/>
  <c r="AA46" i="1"/>
  <c r="Z51" i="1"/>
  <c r="X51" i="1"/>
  <c r="AC51" i="1"/>
  <c r="AA51" i="1"/>
  <c r="AB51" i="1"/>
  <c r="AA48" i="1"/>
  <c r="Z42" i="1"/>
  <c r="X46" i="1"/>
  <c r="AC42" i="1"/>
  <c r="AA50" i="1"/>
  <c r="Y50" i="1"/>
  <c r="AC50" i="1"/>
  <c r="AB50" i="1"/>
  <c r="AA42" i="1"/>
  <c r="AB42" i="1"/>
  <c r="X42" i="1"/>
  <c r="Z46" i="1"/>
  <c r="AC48" i="1"/>
  <c r="AB48" i="1"/>
  <c r="Z50" i="1"/>
  <c r="X48" i="1"/>
  <c r="AB43" i="1"/>
  <c r="BF43" i="1" s="1"/>
  <c r="Y43" i="1"/>
  <c r="Z47" i="1"/>
  <c r="AB47" i="1"/>
  <c r="Y45" i="1"/>
  <c r="Z45" i="1"/>
  <c r="X45" i="1"/>
  <c r="Z49" i="1"/>
  <c r="AA47" i="1"/>
  <c r="Y47" i="1"/>
  <c r="AB45" i="1"/>
  <c r="AA45" i="1"/>
  <c r="X47" i="1"/>
  <c r="Z43" i="1"/>
  <c r="X43" i="1"/>
  <c r="AB49" i="1"/>
  <c r="AC49" i="1"/>
  <c r="AC43" i="1"/>
  <c r="AA49" i="1"/>
  <c r="Y49" i="1"/>
  <c r="AA44" i="1"/>
  <c r="BF44" i="1" s="1"/>
  <c r="X44" i="1"/>
  <c r="Z44" i="1"/>
  <c r="AC44" i="1"/>
  <c r="Y44" i="1"/>
  <c r="V144" i="1"/>
  <c r="W144" i="1" s="1"/>
  <c r="AB144" i="1" s="1"/>
  <c r="V143" i="1"/>
  <c r="W143" i="1" s="1"/>
  <c r="AB143" i="1" s="1"/>
  <c r="V142" i="1"/>
  <c r="W142" i="1" s="1"/>
  <c r="AA14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F48" i="1" l="1"/>
  <c r="BF49" i="1"/>
  <c r="BF50" i="1"/>
  <c r="BF46" i="1"/>
  <c r="BF45" i="1"/>
  <c r="BF51" i="1"/>
  <c r="BF47" i="1"/>
  <c r="BF42" i="1"/>
  <c r="X144" i="1"/>
  <c r="Z144" i="1"/>
  <c r="Y144" i="1"/>
  <c r="AC144" i="1"/>
  <c r="AA144" i="1"/>
  <c r="X143" i="1"/>
  <c r="AA143" i="1"/>
  <c r="Y143" i="1"/>
  <c r="Z143" i="1"/>
  <c r="AC143" i="1"/>
  <c r="Y142" i="1"/>
  <c r="AB142" i="1"/>
  <c r="AC142" i="1"/>
  <c r="Z142" i="1"/>
  <c r="X142" i="1"/>
  <c r="T35" i="1"/>
  <c r="T37" i="1"/>
  <c r="T29" i="1"/>
  <c r="T11" i="1"/>
  <c r="T28" i="1"/>
  <c r="T27" i="1"/>
  <c r="T31" i="1"/>
  <c r="U35" i="1"/>
  <c r="U37" i="1"/>
  <c r="U29" i="1"/>
  <c r="U11" i="1"/>
  <c r="U28" i="1"/>
  <c r="U27" i="1"/>
  <c r="U31" i="1"/>
  <c r="T5" i="1"/>
  <c r="T12" i="1"/>
  <c r="T23" i="1"/>
  <c r="T30" i="1"/>
  <c r="T39" i="1"/>
  <c r="T38" i="1"/>
  <c r="T36" i="1"/>
  <c r="U5" i="1"/>
  <c r="U12" i="1"/>
  <c r="U23" i="1"/>
  <c r="U30" i="1"/>
  <c r="U39" i="1"/>
  <c r="U38" i="1"/>
  <c r="U36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2" i="1"/>
  <c r="U3" i="1"/>
  <c r="U7" i="1"/>
  <c r="U4" i="1"/>
  <c r="U33" i="1"/>
  <c r="U8" i="1"/>
  <c r="U14" i="1"/>
  <c r="U9" i="1"/>
  <c r="U25" i="1"/>
  <c r="U26" i="1"/>
  <c r="U10" i="1"/>
  <c r="U6" i="1"/>
  <c r="U13" i="1"/>
  <c r="U24" i="1"/>
  <c r="U22" i="1"/>
  <c r="U20" i="1"/>
  <c r="U17" i="1"/>
  <c r="U18" i="1"/>
  <c r="U16" i="1"/>
  <c r="U15" i="1"/>
  <c r="U19" i="1"/>
  <c r="U34" i="1"/>
  <c r="U21" i="1"/>
  <c r="U32" i="1"/>
  <c r="U40" i="1"/>
  <c r="U41" i="1"/>
  <c r="V17" i="1" l="1"/>
  <c r="W17" i="1" s="1"/>
  <c r="AA17" i="1" s="1"/>
  <c r="V13" i="1"/>
  <c r="W13" i="1" s="1"/>
  <c r="X13" i="1" s="1"/>
  <c r="V40" i="1"/>
  <c r="W40" i="1" s="1"/>
  <c r="AA40" i="1" s="1"/>
  <c r="V19" i="1"/>
  <c r="W19" i="1" s="1"/>
  <c r="Y19" i="1" s="1"/>
  <c r="V25" i="1"/>
  <c r="W25" i="1" s="1"/>
  <c r="AB25" i="1" s="1"/>
  <c r="V36" i="1"/>
  <c r="W36" i="1" s="1"/>
  <c r="AA36" i="1" s="1"/>
  <c r="V23" i="1"/>
  <c r="W23" i="1" s="1"/>
  <c r="X23" i="1" s="1"/>
  <c r="V28" i="1"/>
  <c r="W28" i="1" s="1"/>
  <c r="Y28" i="1" s="1"/>
  <c r="V35" i="1"/>
  <c r="W35" i="1" s="1"/>
  <c r="AA35" i="1" s="1"/>
  <c r="V41" i="1"/>
  <c r="W41" i="1" s="1"/>
  <c r="AB41" i="1" s="1"/>
  <c r="V34" i="1"/>
  <c r="W34" i="1" s="1"/>
  <c r="AC34" i="1" s="1"/>
  <c r="V18" i="1"/>
  <c r="W18" i="1" s="1"/>
  <c r="Z18" i="1" s="1"/>
  <c r="V24" i="1"/>
  <c r="W24" i="1" s="1"/>
  <c r="Z24" i="1" s="1"/>
  <c r="V26" i="1"/>
  <c r="W26" i="1" s="1"/>
  <c r="Z26" i="1" s="1"/>
  <c r="V8" i="1"/>
  <c r="W8" i="1" s="1"/>
  <c r="X8" i="1" s="1"/>
  <c r="V33" i="1"/>
  <c r="W33" i="1" s="1"/>
  <c r="AB33" i="1" s="1"/>
  <c r="V11" i="1"/>
  <c r="W11" i="1" s="1"/>
  <c r="Y11" i="1" s="1"/>
  <c r="V2" i="1"/>
  <c r="W2" i="1" s="1"/>
  <c r="Y2" i="1" s="1"/>
  <c r="V30" i="1"/>
  <c r="W30" i="1" s="1"/>
  <c r="V27" i="1"/>
  <c r="W27" i="1" s="1"/>
  <c r="Y27" i="1" s="1"/>
  <c r="V37" i="1"/>
  <c r="W37" i="1" s="1"/>
  <c r="AC37" i="1" s="1"/>
  <c r="V3" i="1"/>
  <c r="W3" i="1" s="1"/>
  <c r="AC3" i="1" s="1"/>
  <c r="V32" i="1"/>
  <c r="W32" i="1" s="1"/>
  <c r="AA32" i="1" s="1"/>
  <c r="V15" i="1"/>
  <c r="W15" i="1" s="1"/>
  <c r="Y15" i="1" s="1"/>
  <c r="V20" i="1"/>
  <c r="W20" i="1" s="1"/>
  <c r="Y20" i="1" s="1"/>
  <c r="V6" i="1"/>
  <c r="W6" i="1" s="1"/>
  <c r="Z6" i="1" s="1"/>
  <c r="V38" i="1"/>
  <c r="W38" i="1" s="1"/>
  <c r="AB38" i="1" s="1"/>
  <c r="V12" i="1"/>
  <c r="W12" i="1" s="1"/>
  <c r="AA12" i="1" s="1"/>
  <c r="V9" i="1"/>
  <c r="W9" i="1" s="1"/>
  <c r="Z9" i="1" s="1"/>
  <c r="V4" i="1"/>
  <c r="W4" i="1" s="1"/>
  <c r="AA4" i="1" s="1"/>
  <c r="V39" i="1"/>
  <c r="W39" i="1" s="1"/>
  <c r="AC39" i="1" s="1"/>
  <c r="V5" i="1"/>
  <c r="W5" i="1" s="1"/>
  <c r="V31" i="1"/>
  <c r="W31" i="1" s="1"/>
  <c r="AA31" i="1" s="1"/>
  <c r="V29" i="1"/>
  <c r="W29" i="1" s="1"/>
  <c r="AB29" i="1" s="1"/>
  <c r="V21" i="1"/>
  <c r="W21" i="1" s="1"/>
  <c r="Y21" i="1" s="1"/>
  <c r="V16" i="1"/>
  <c r="W16" i="1" s="1"/>
  <c r="AC16" i="1" s="1"/>
  <c r="V22" i="1"/>
  <c r="W22" i="1" s="1"/>
  <c r="Z22" i="1" s="1"/>
  <c r="V10" i="1"/>
  <c r="W10" i="1" s="1"/>
  <c r="Y10" i="1" s="1"/>
  <c r="V14" i="1"/>
  <c r="W14" i="1" s="1"/>
  <c r="AC14" i="1" s="1"/>
  <c r="V7" i="1"/>
  <c r="W7" i="1" s="1"/>
  <c r="AB7" i="1" s="1"/>
  <c r="X20" i="1" l="1"/>
  <c r="AB26" i="1"/>
  <c r="Z2" i="1"/>
  <c r="X2" i="1"/>
  <c r="AA2" i="1"/>
  <c r="AA34" i="1"/>
  <c r="Z34" i="1"/>
  <c r="AA26" i="1"/>
  <c r="Y26" i="1"/>
  <c r="AC26" i="1"/>
  <c r="AB34" i="1"/>
  <c r="Y36" i="1"/>
  <c r="Z36" i="1"/>
  <c r="X28" i="1"/>
  <c r="AB2" i="1"/>
  <c r="AB36" i="1"/>
  <c r="BF36" i="1" s="1"/>
  <c r="AC36" i="1"/>
  <c r="AC28" i="1"/>
  <c r="AA28" i="1"/>
  <c r="AA16" i="1"/>
  <c r="AB16" i="1"/>
  <c r="Y34" i="1"/>
  <c r="Z16" i="1"/>
  <c r="Z28" i="1"/>
  <c r="X34" i="1"/>
  <c r="Y16" i="1"/>
  <c r="X26" i="1"/>
  <c r="Y3" i="1"/>
  <c r="AA33" i="1"/>
  <c r="BF33" i="1" s="1"/>
  <c r="Z33" i="1"/>
  <c r="AB3" i="1"/>
  <c r="X33" i="1"/>
  <c r="Y18" i="1"/>
  <c r="X18" i="1"/>
  <c r="AA3" i="1"/>
  <c r="Z3" i="1"/>
  <c r="AC18" i="1"/>
  <c r="AB18" i="1"/>
  <c r="Z19" i="1"/>
  <c r="AB21" i="1"/>
  <c r="Z21" i="1"/>
  <c r="AA37" i="1"/>
  <c r="AA25" i="1"/>
  <c r="BF25" i="1" s="1"/>
  <c r="AA24" i="1"/>
  <c r="X24" i="1"/>
  <c r="Y24" i="1"/>
  <c r="AC24" i="1"/>
  <c r="AB24" i="1"/>
  <c r="AA7" i="1"/>
  <c r="BF7" i="1" s="1"/>
  <c r="Y7" i="1"/>
  <c r="AA21" i="1"/>
  <c r="AA18" i="1"/>
  <c r="Y33" i="1"/>
  <c r="AC21" i="1"/>
  <c r="X37" i="1"/>
  <c r="Z25" i="1"/>
  <c r="X25" i="1"/>
  <c r="Y25" i="1"/>
  <c r="AC32" i="1"/>
  <c r="Z37" i="1"/>
  <c r="AA23" i="1"/>
  <c r="X3" i="1"/>
  <c r="AA19" i="1"/>
  <c r="AB32" i="1"/>
  <c r="BF32" i="1" s="1"/>
  <c r="AC7" i="1"/>
  <c r="AC31" i="1"/>
  <c r="Y37" i="1"/>
  <c r="Y41" i="1"/>
  <c r="Z20" i="1"/>
  <c r="AA20" i="1"/>
  <c r="AC20" i="1"/>
  <c r="X19" i="1"/>
  <c r="AB19" i="1"/>
  <c r="Z7" i="1"/>
  <c r="X32" i="1"/>
  <c r="AC11" i="1"/>
  <c r="AC23" i="1"/>
  <c r="Z11" i="1"/>
  <c r="AA11" i="1"/>
  <c r="AB11" i="1"/>
  <c r="AB13" i="1"/>
  <c r="AB17" i="1"/>
  <c r="BF17" i="1" s="1"/>
  <c r="AA13" i="1"/>
  <c r="AA41" i="1"/>
  <c r="BF41" i="1" s="1"/>
  <c r="AA14" i="1"/>
  <c r="AB15" i="1"/>
  <c r="X22" i="1"/>
  <c r="AC6" i="1"/>
  <c r="AA6" i="1"/>
  <c r="X6" i="1"/>
  <c r="AB6" i="1"/>
  <c r="Y13" i="1"/>
  <c r="Z13" i="1"/>
  <c r="AC9" i="1"/>
  <c r="AB4" i="1"/>
  <c r="BF4" i="1" s="1"/>
  <c r="Z17" i="1"/>
  <c r="Y40" i="1"/>
  <c r="X9" i="1"/>
  <c r="Y22" i="1"/>
  <c r="AC10" i="1"/>
  <c r="AB35" i="1"/>
  <c r="BF35" i="1" s="1"/>
  <c r="X41" i="1"/>
  <c r="Z40" i="1"/>
  <c r="Y17" i="1"/>
  <c r="X17" i="1"/>
  <c r="Z41" i="1"/>
  <c r="AB40" i="1"/>
  <c r="BF40" i="1" s="1"/>
  <c r="AC4" i="1"/>
  <c r="AC41" i="1"/>
  <c r="Z4" i="1"/>
  <c r="Y9" i="1"/>
  <c r="AB22" i="1"/>
  <c r="AA22" i="1"/>
  <c r="Y35" i="1"/>
  <c r="X40" i="1"/>
  <c r="X4" i="1"/>
  <c r="AA9" i="1"/>
  <c r="X5" i="1"/>
  <c r="AA15" i="1"/>
  <c r="Z35" i="1"/>
  <c r="AC40" i="1"/>
  <c r="AC22" i="1"/>
  <c r="AB31" i="1"/>
  <c r="BF31" i="1" s="1"/>
  <c r="Z39" i="1"/>
  <c r="AB9" i="1"/>
  <c r="AC17" i="1"/>
  <c r="Y4" i="1"/>
  <c r="AC13" i="1"/>
  <c r="X12" i="1"/>
  <c r="AC27" i="1"/>
  <c r="Z29" i="1"/>
  <c r="AC38" i="1"/>
  <c r="X14" i="1"/>
  <c r="AA10" i="1"/>
  <c r="Y14" i="1"/>
  <c r="AA29" i="1"/>
  <c r="BF29" i="1" s="1"/>
  <c r="X38" i="1"/>
  <c r="Y38" i="1"/>
  <c r="AA8" i="1"/>
  <c r="AB8" i="1"/>
  <c r="AB10" i="1"/>
  <c r="AC29" i="1"/>
  <c r="X29" i="1"/>
  <c r="AB12" i="1"/>
  <c r="BF12" i="1" s="1"/>
  <c r="Y5" i="1"/>
  <c r="AA5" i="1"/>
  <c r="AB5" i="1"/>
  <c r="Z23" i="1"/>
  <c r="Y6" i="1"/>
  <c r="Z32" i="1"/>
  <c r="AB20" i="1"/>
  <c r="AC19" i="1"/>
  <c r="X7" i="1"/>
  <c r="AC2" i="1"/>
  <c r="X11" i="1"/>
  <c r="AB30" i="1"/>
  <c r="X10" i="1"/>
  <c r="X15" i="1"/>
  <c r="AC8" i="1"/>
  <c r="Z15" i="1"/>
  <c r="Z10" i="1"/>
  <c r="Y8" i="1"/>
  <c r="Z8" i="1"/>
  <c r="AC15" i="1"/>
  <c r="AB14" i="1"/>
  <c r="Z14" i="1"/>
  <c r="Y29" i="1"/>
  <c r="Z38" i="1"/>
  <c r="Z12" i="1"/>
  <c r="AA38" i="1"/>
  <c r="BF38" i="1" s="1"/>
  <c r="AA30" i="1"/>
  <c r="AC25" i="1"/>
  <c r="X16" i="1"/>
  <c r="AC33" i="1"/>
  <c r="AB28" i="1"/>
  <c r="AB37" i="1"/>
  <c r="X36" i="1"/>
  <c r="X21" i="1"/>
  <c r="Y32" i="1"/>
  <c r="AC12" i="1"/>
  <c r="AB23" i="1"/>
  <c r="X31" i="1"/>
  <c r="Y31" i="1"/>
  <c r="Z5" i="1"/>
  <c r="AB39" i="1"/>
  <c r="AA39" i="1"/>
  <c r="AC35" i="1"/>
  <c r="Y39" i="1"/>
  <c r="AC5" i="1"/>
  <c r="Y12" i="1"/>
  <c r="Y23" i="1"/>
  <c r="Z31" i="1"/>
  <c r="Z27" i="1"/>
  <c r="X27" i="1"/>
  <c r="AB27" i="1"/>
  <c r="X35" i="1"/>
  <c r="X39" i="1"/>
  <c r="AA27" i="1"/>
  <c r="Y30" i="1"/>
  <c r="AC30" i="1"/>
  <c r="Z30" i="1"/>
  <c r="X30" i="1"/>
  <c r="BF19" i="1" l="1"/>
  <c r="BF26" i="1"/>
  <c r="BF15" i="1"/>
  <c r="BF39" i="1"/>
  <c r="BF13" i="1"/>
  <c r="BF27" i="1"/>
  <c r="BF10" i="1"/>
  <c r="BF34" i="1"/>
  <c r="BF9" i="1"/>
  <c r="BF2" i="1"/>
  <c r="BF21" i="1"/>
  <c r="BF3" i="1"/>
  <c r="BF28" i="1"/>
  <c r="BF30" i="1"/>
  <c r="BF22" i="1"/>
  <c r="BF20" i="1"/>
  <c r="BF14" i="1"/>
  <c r="BF18" i="1"/>
  <c r="BF16" i="1"/>
  <c r="BF5" i="1"/>
  <c r="BF11" i="1"/>
  <c r="BF23" i="1"/>
  <c r="BF24" i="1"/>
  <c r="BF8" i="1"/>
  <c r="BF37" i="1"/>
  <c r="BF6" i="1"/>
  <c r="BA6" i="1"/>
  <c r="BA74" i="1"/>
  <c r="BA45" i="1"/>
  <c r="BA120" i="1"/>
  <c r="BA104" i="1"/>
  <c r="BA71" i="1"/>
  <c r="BA54" i="1"/>
  <c r="BA106" i="1"/>
  <c r="BA89" i="1"/>
  <c r="BA94" i="1"/>
  <c r="BA30" i="1"/>
  <c r="BA117" i="1"/>
  <c r="BA47" i="1"/>
  <c r="BA91" i="1"/>
  <c r="BA55" i="1"/>
  <c r="BA68" i="1"/>
  <c r="BA95" i="1"/>
  <c r="BA5" i="1"/>
  <c r="BA57" i="1"/>
  <c r="BA60" i="1"/>
  <c r="BA9" i="1"/>
  <c r="BA38" i="1"/>
  <c r="BA78" i="1"/>
  <c r="BA40" i="1"/>
  <c r="BA77" i="1"/>
  <c r="BA19" i="1"/>
  <c r="BA20" i="1"/>
  <c r="BA70" i="1"/>
  <c r="BA36" i="1"/>
  <c r="BA62" i="1"/>
  <c r="BA33" i="1"/>
  <c r="BA17" i="1"/>
  <c r="BA121" i="1"/>
  <c r="BA65" i="1"/>
  <c r="BA83" i="1"/>
  <c r="BA58" i="1"/>
  <c r="BA63" i="1"/>
  <c r="BA66" i="1"/>
  <c r="BA97" i="1"/>
  <c r="BA76" i="1"/>
  <c r="BA69" i="1"/>
  <c r="BA98" i="1"/>
  <c r="BA22" i="1"/>
  <c r="BA67" i="1"/>
  <c r="BA64" i="1"/>
  <c r="BA85" i="1"/>
  <c r="BA39" i="1"/>
  <c r="BA99" i="1"/>
  <c r="BA13" i="1"/>
  <c r="BA56" i="1"/>
  <c r="BA42" i="1"/>
  <c r="BA103" i="1"/>
  <c r="BA92" i="1"/>
  <c r="BA108" i="1"/>
  <c r="BA75" i="1"/>
  <c r="BA116" i="1"/>
  <c r="BA88" i="1"/>
  <c r="BA31" i="1"/>
  <c r="BA87" i="1"/>
  <c r="BA28" i="1"/>
  <c r="BA18" i="1"/>
  <c r="BA8" i="1"/>
  <c r="BA96" i="1"/>
  <c r="BA53" i="1"/>
  <c r="BA26" i="1"/>
  <c r="BA112" i="1"/>
  <c r="BA44" i="1"/>
  <c r="BA37" i="1"/>
  <c r="BA4" i="1"/>
  <c r="BA119" i="1"/>
  <c r="BA21" i="1"/>
  <c r="BA73" i="1"/>
  <c r="BA34" i="1"/>
  <c r="BA93" i="1"/>
  <c r="BA41" i="1"/>
  <c r="BA110" i="1"/>
  <c r="BA29" i="1"/>
  <c r="BA48" i="1"/>
  <c r="BA23" i="1"/>
  <c r="BA79" i="1"/>
  <c r="BA14" i="1"/>
  <c r="BA59" i="1"/>
  <c r="BA82" i="1"/>
  <c r="BA50" i="1"/>
  <c r="BA61" i="1"/>
  <c r="BA113" i="1"/>
  <c r="BA24" i="1"/>
  <c r="BA115" i="1"/>
  <c r="BA80" i="1"/>
  <c r="BA105" i="1"/>
  <c r="BA16" i="1"/>
  <c r="BA109" i="1"/>
  <c r="BA12" i="1"/>
  <c r="BA111" i="1"/>
  <c r="BA84" i="1"/>
  <c r="BA101" i="1"/>
  <c r="BA43" i="1"/>
  <c r="BA72" i="1"/>
  <c r="BA51" i="1"/>
  <c r="BA35" i="1"/>
  <c r="BA10" i="1"/>
  <c r="BA114" i="1"/>
  <c r="BA90" i="1"/>
  <c r="BA3" i="1"/>
  <c r="BA27" i="1"/>
  <c r="BA107" i="1"/>
  <c r="BA49" i="1"/>
  <c r="BA11" i="1"/>
  <c r="BA81" i="1"/>
  <c r="BA25" i="1"/>
  <c r="BA15" i="1"/>
  <c r="BA102" i="1"/>
  <c r="BA46" i="1"/>
  <c r="BA118" i="1"/>
  <c r="BA100" i="1"/>
  <c r="BA52" i="1"/>
  <c r="BA7" i="1"/>
  <c r="BA86" i="1"/>
  <c r="BA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<sst xmlns="http://schemas.openxmlformats.org/spreadsheetml/2006/main" count="1506" uniqueCount="1040">
  <si>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</si>
  <si>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</si>
  <si>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</si>
  <si>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</si>
  <si>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</si>
  <si>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</si>
  <si>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</si>
  <si>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</si>
  <si>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</si>
  <si>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</si>
  <si>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</si>
  <si>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</si>
  <si>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</si>
  <si>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</si>
  <si>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</si>
  <si>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</si>
  <si>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</si>
  <si>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</si>
  <si>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</si>
  <si>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</si>
  <si>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</si>
  <si>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</si>
  <si>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</si>
  <si>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</si>
  <si>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</si>
  <si>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</si>
  <si>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</si>
  <si>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</si>
  <si>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</si>
  <si>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</si>
  <si>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</si>
  <si>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</si>
  <si>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</si>
  <si>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</si>
  <si>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</si>
  <si>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</si>
  <si>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</si>
  <si>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</si>
  <si>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</si>
  <si>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</si>
  <si>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</si>
  <si>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</si>
  <si>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</si>
  <si>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</si>
  <si>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</si>
  <si>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</si>
  <si>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</si>
  <si>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</si>
  <si>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</si>
  <si>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</si>
  <si>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</si>
  <si>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</si>
  <si>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</si>
  <si>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</si>
  <si>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</si>
  <si>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</si>
  <si>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</si>
  <si>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</si>
  <si>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</si>
  <si>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</si>
  <si>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</si>
  <si>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</si>
  <si>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</si>
  <si>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</si>
  <si>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</si>
  <si>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</si>
  <si>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</si>
  <si>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</si>
  <si>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</si>
  <si>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</si>
  <si>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</si>
  <si>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</si>
  <si>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</si>
  <si>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</si>
  <si>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</si>
  <si>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</si>
  <si>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</si>
  <si>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</si>
  <si>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</si>
  <si>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</si>
  <si>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</si>
  <si>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</si>
  <si>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</si>
  <si>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</si>
  <si>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</si>
  <si>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</si>
  <si>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</si>
  <si>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</si>
  <si>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</si>
  <si>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</si>
  <si>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</si>
  <si>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</si>
  <si>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</si>
  <si>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</si>
  <si>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</si>
  <si>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</si>
  <si>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</si>
  <si>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</si>
  <si>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</si>
  <si>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</si>
  <si>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</si>
  <si>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</si>
  <si>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</si>
  <si>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</si>
  <si>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</si>
  <si>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</si>
  <si>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</si>
  <si>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</si>
  <si>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</si>
  <si>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</si>
  <si>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</si>
  <si>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</si>
  <si>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</si>
  <si>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</si>
  <si>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</si>
  <si>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</si>
  <si>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</si>
  <si>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</si>
  <si>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</si>
  <si>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</si>
  <si>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</si>
  <si>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</si>
  <si>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</si>
  <si>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</si>
  <si>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</si>
  <si>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</si>
  <si>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</si>
  <si>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</si>
  <si>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</si>
  <si>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</si>
  <si>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</si>
  <si>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</si>
  <si>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</si>
  <si>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</si>
  <si>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</si>
  <si>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</si>
  <si>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</si>
  <si>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</si>
  <si>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</si>
  <si>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</si>
  <si>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</si>
  <si>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</si>
  <si>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</si>
  <si>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</si>
  <si>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</si>
  <si>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</si>
  <si>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</si>
  <si>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</si>
  <si>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</si>
  <si>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</si>
  <si>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</si>
  <si>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</si>
  <si>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</si>
  <si>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</si>
  <si>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</si>
  <si>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</si>
  <si>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</si>
  <si>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</si>
  <si>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</si>
  <si>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</si>
  <si>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</si>
  <si>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</si>
  <si>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</si>
  <si>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</si>
  <si>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</si>
  <si>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</si>
  <si>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</si>
  <si>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</si>
  <si>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</si>
  <si>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</si>
  <si>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</si>
  <si>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</si>
  <si>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</si>
  <si>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</si>
  <si>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</si>
  <si>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</si>
  <si>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</si>
  <si>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</si>
  <si>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</si>
  <si>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</si>
  <si>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</si>
  <si>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</si>
  <si>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</si>
  <si>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</si>
  <si>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</si>
  <si>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</si>
  <si>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</si>
  <si>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</si>
  <si>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</si>
  <si>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</si>
  <si>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</si>
  <si>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</si>
  <si>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</si>
  <si>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</si>
  <si>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</si>
  <si>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</si>
  <si>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</si>
  <si>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</si>
  <si>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</si>
  <si>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</si>
  <si>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</si>
  <si>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</si>
  <si>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</si>
  <si>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</si>
  <si>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</si>
  <si>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</si>
  <si>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</si>
  <si>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</si>
  <si>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</si>
  <si>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</si>
  <si>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</si>
  <si>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</si>
  <si>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</si>
  <si>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</si>
  <si>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</si>
  <si>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</si>
  <si>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</si>
  <si>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</si>
  <si>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</si>
  <si>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</si>
  <si>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</si>
  <si>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</si>
  <si>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</si>
  <si>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</si>
  <si>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</si>
  <si>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</si>
  <si>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</si>
  <si>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</si>
  <si>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</si>
  <si>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</si>
  <si>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</si>
  <si>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</si>
  <si>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</si>
  <si>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</si>
  <si>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</si>
  <si>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</si>
  <si>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</si>
  <si>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</si>
  <si>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</si>
  <si>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</si>
  <si>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</si>
  <si>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</si>
  <si>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</si>
  <si>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</si>
  <si>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</si>
  <si>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</si>
  <si>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</si>
  <si>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</si>
  <si>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</si>
  <si>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</si>
  <si>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</si>
  <si>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</si>
  <si>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</si>
  <si>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</si>
  <si>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</si>
  <si>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</si>
  <si>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</si>
  <si>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</si>
  <si>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</si>
  <si>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</si>
  <si>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</si>
  <si>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</si>
  <si>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</si>
  <si>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</si>
  <si>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</si>
  <si>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</si>
  <si>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</si>
  <si>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</si>
  <si>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</si>
  <si>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</si>
  <si>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</si>
  <si>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</si>
  <si>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</si>
  <si>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</si>
  <si>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</si>
  <si>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</si>
  <si>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</si>
  <si>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</si>
  <si>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</si>
  <si>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</si>
  <si>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</si>
  <si>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</si>
  <si>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</si>
  <si>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</si>
  <si>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</si>
  <si>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</si>
  <si>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</si>
  <si>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</si>
  <si>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</si>
  <si>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</si>
  <si>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</si>
  <si>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</si>
  <si>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</si>
  <si>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</si>
  <si>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</si>
  <si>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</si>
  <si>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</si>
  <si>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</si>
  <si>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</si>
  <si>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</si>
  <si>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</si>
  <si>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</si>
  <si>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</si>
  <si>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</si>
  <si>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</si>
  <si>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</si>
  <si>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</si>
  <si>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</si>
  <si>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</si>
  <si>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</si>
  <si>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</si>
  <si>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</si>
  <si>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</si>
  <si>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</si>
  <si>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</si>
  <si>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</si>
  <si>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</si>
  <si>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</si>
  <si>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</si>
  <si>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</si>
  <si>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</si>
  <si>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</si>
  <si>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</si>
  <si>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</si>
  <si>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</si>
  <si>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</si>
  <si>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</si>
  <si>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</si>
  <si>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</si>
  <si>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</si>
  <si>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</si>
  <si>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</si>
  <si>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</si>
  <si>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</si>
  <si>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</si>
  <si>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</si>
  <si>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</si>
  <si>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</si>
  <si>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</si>
  <si>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</si>
  <si>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</si>
  <si>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</si>
  <si>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</si>
  <si>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</si>
  <si>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</si>
  <si>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</si>
  <si>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</si>
  <si>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</si>
  <si>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</si>
  <si>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</si>
  <si>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</si>
  <si>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</si>
  <si>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</si>
  <si>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</si>
  <si>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</si>
  <si>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</si>
  <si>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</si>
  <si>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</si>
  <si>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</si>
  <si>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</si>
  <si>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</si>
  <si>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</si>
  <si>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</si>
  <si>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</si>
  <si>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</si>
  <si>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</si>
  <si>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</si>
  <si>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</si>
  <si>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</si>
  <si>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</si>
  <si>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</si>
  <si>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</si>
  <si>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</si>
  <si>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</si>
  <si>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</si>
  <si>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</si>
  <si>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</si>
  <si>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</si>
  <si>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</si>
  <si>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</si>
  <si>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</si>
  <si>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</si>
  <si>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</si>
  <si>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</si>
  <si>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</si>
  <si>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</si>
  <si>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</si>
  <si>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</si>
  <si>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</si>
  <si>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</si>
  <si>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</si>
  <si>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</si>
  <si>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</si>
  <si>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</si>
  <si>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</si>
  <si>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</si>
  <si>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</si>
  <si>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</si>
  <si>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</si>
  <si>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</si>
  <si>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</si>
  <si>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</si>
  <si>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</si>
  <si>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</si>
  <si>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</si>
  <si>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</si>
  <si>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</si>
  <si>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</si>
  <si>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</si>
  <si>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</si>
  <si>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</si>
  <si>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</si>
  <si>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</si>
  <si>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</si>
  <si>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</si>
  <si>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</si>
  <si>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</si>
  <si>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</si>
  <si>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</si>
  <si>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</si>
  <si>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</si>
  <si>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</si>
  <si>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</si>
  <si>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</si>
  <si>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</si>
  <si>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</si>
  <si>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</si>
  <si>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</si>
  <si>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</si>
  <si>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</si>
  <si>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Code英名</t>
    <rPh sb="4" eb="6">
      <t>エイメイ</t>
    </rPh>
    <phoneticPr fontId="1"/>
  </si>
  <si>
    <t>Code和名</t>
    <rPh sb="4" eb="6">
      <t>ワメイ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</si>
  <si>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</si>
  <si>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</si>
  <si>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</si>
  <si>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</si>
  <si>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</si>
  <si>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</si>
  <si>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</si>
  <si>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</si>
  <si>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</si>
  <si>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</si>
  <si>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</si>
  <si>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</si>
  <si>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</si>
  <si>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</si>
  <si>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</si>
  <si>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</si>
  <si>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</si>
  <si>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</si>
  <si>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</si>
  <si>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</si>
  <si>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</si>
  <si>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</si>
  <si>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</si>
  <si>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</si>
  <si>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</si>
  <si>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</si>
  <si>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</si>
  <si>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</si>
  <si>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</si>
  <si>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</si>
  <si>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</si>
  <si>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</si>
  <si>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</si>
  <si>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</si>
  <si>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</si>
  <si>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</si>
  <si>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</si>
  <si>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</si>
  <si>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</si>
  <si>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</si>
  <si>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</si>
  <si>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</si>
  <si>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</si>
  <si>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</si>
  <si>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</si>
  <si>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</si>
  <si>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</si>
  <si>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</si>
  <si>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</si>
  <si>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</si>
  <si>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</si>
  <si>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</si>
  <si>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</si>
  <si>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</si>
  <si>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</si>
  <si>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</si>
  <si>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</si>
  <si>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</si>
  <si>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</si>
  <si>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</si>
  <si>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</si>
  <si>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</si>
  <si>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</si>
  <si>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</si>
  <si>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</si>
  <si>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</si>
  <si>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</si>
  <si>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</si>
  <si>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</si>
  <si>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</si>
  <si>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</si>
  <si>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</si>
  <si>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</si>
  <si>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</si>
  <si>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</si>
  <si>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</si>
  <si>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</si>
  <si>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</si>
  <si>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</si>
  <si>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</si>
  <si>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</si>
  <si>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</si>
  <si>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</si>
  <si>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</si>
  <si>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</si>
  <si>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</si>
  <si>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</si>
  <si>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</si>
  <si>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</si>
  <si>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</si>
  <si>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</si>
  <si>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</si>
  <si>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</si>
  <si>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</si>
  <si>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</si>
  <si>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</si>
  <si>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</si>
  <si>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</si>
  <si>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</si>
  <si>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</si>
  <si>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</si>
  <si>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</si>
  <si>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</si>
  <si>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</si>
  <si>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</si>
  <si>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</si>
  <si>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</si>
  <si>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</si>
  <si>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</si>
  <si>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</si>
  <si>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</si>
  <si>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</si>
  <si>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</si>
  <si>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</si>
  <si>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</si>
  <si>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</si>
  <si>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</si>
  <si>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</si>
  <si>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</si>
  <si>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</si>
  <si>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</si>
  <si>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</si>
  <si>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</si>
  <si>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</si>
  <si>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</si>
  <si>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</si>
  <si>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</si>
  <si>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</si>
  <si>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</si>
  <si>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</si>
  <si>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</si>
  <si>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</si>
  <si>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</si>
  <si>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</si>
  <si>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</si>
  <si>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</si>
  <si>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</si>
  <si>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</si>
  <si>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</si>
  <si>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</si>
  <si>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</si>
  <si>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</si>
  <si>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</si>
  <si>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</si>
  <si>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</si>
  <si>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</si>
  <si>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</si>
  <si>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</si>
  <si>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</si>
  <si>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</si>
  <si>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</si>
  <si>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</si>
  <si>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</si>
  <si>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</si>
  <si>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</si>
  <si>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</si>
  <si>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</si>
  <si>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</si>
  <si>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</si>
  <si>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</si>
  <si>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</si>
  <si>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</si>
  <si>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</si>
  <si>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</si>
  <si>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</si>
  <si>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</si>
  <si>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</si>
  <si>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</si>
  <si>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</si>
  <si>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</si>
  <si>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</si>
  <si>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</si>
  <si>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</si>
  <si>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</si>
  <si>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</si>
  <si>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</si>
  <si>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</si>
  <si>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</si>
  <si>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</si>
  <si>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</si>
  <si>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</si>
  <si>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</si>
  <si>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</si>
  <si>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</si>
  <si>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</si>
  <si>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</si>
  <si>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</si>
  <si>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</si>
  <si>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</si>
  <si>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</si>
  <si>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</si>
  <si>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</si>
  <si>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</si>
  <si>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</si>
  <si>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</si>
  <si>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</si>
  <si>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</si>
  <si>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</si>
  <si>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</si>
  <si>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</si>
  <si>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</si>
  <si>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</si>
  <si>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</si>
  <si>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</si>
  <si>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</si>
  <si>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</si>
  <si>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</si>
  <si>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</si>
  <si>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</si>
  <si>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</si>
  <si>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</si>
  <si>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</si>
  <si>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</si>
  <si>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</si>
  <si>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</si>
  <si>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</si>
  <si>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</si>
  <si>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</si>
  <si>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</si>
  <si>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</si>
  <si>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</si>
  <si>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</si>
  <si>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</si>
  <si>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</si>
  <si>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</si>
  <si>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</si>
  <si>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</si>
  <si>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</si>
  <si>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</si>
  <si>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</si>
  <si>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</si>
  <si>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</si>
  <si>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</si>
  <si>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</si>
  <si>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</si>
  <si>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</si>
  <si>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</si>
  <si>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</si>
  <si>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</si>
  <si>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</si>
  <si>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</si>
  <si>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</si>
  <si>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</si>
  <si>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</si>
  <si>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</si>
  <si>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</si>
  <si>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</si>
  <si>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</si>
  <si>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</si>
  <si>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</si>
  <si>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</si>
  <si>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</si>
  <si>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</si>
  <si>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</si>
  <si>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</si>
  <si>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</si>
  <si>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</si>
  <si>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</si>
  <si>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</si>
  <si>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</si>
  <si>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</si>
  <si>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</si>
  <si>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</si>
  <si>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</si>
  <si>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</si>
  <si>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</si>
  <si>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</si>
  <si>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</si>
  <si>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</si>
  <si>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</si>
  <si>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</si>
  <si>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</si>
  <si>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</si>
  <si>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</si>
  <si>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</si>
  <si>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</si>
  <si>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</si>
  <si>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</si>
  <si>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</si>
  <si>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</si>
  <si>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</si>
  <si>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</si>
  <si>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</si>
  <si>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</si>
  <si>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</si>
  <si>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</si>
  <si>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</si>
  <si>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</si>
  <si>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</si>
  <si>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</si>
  <si>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</si>
  <si>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</si>
  <si>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</si>
  <si>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</si>
  <si>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</si>
  <si>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</si>
  <si>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</si>
  <si>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</si>
  <si>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</si>
  <si>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</si>
  <si>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</si>
  <si>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</si>
  <si>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</si>
  <si>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</si>
  <si>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</si>
  <si>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</si>
  <si>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</si>
  <si>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</si>
  <si>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</si>
  <si>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</si>
  <si>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</si>
  <si>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</si>
  <si>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</si>
  <si>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</si>
  <si>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</si>
  <si>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</si>
  <si>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</si>
  <si>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</si>
  <si>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</si>
  <si>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</si>
  <si>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</si>
  <si>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</si>
  <si>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</si>
  <si>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</si>
  <si>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</si>
  <si>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</si>
  <si>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</si>
  <si>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</si>
  <si>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</si>
  <si>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</si>
  <si>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</si>
  <si>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</si>
  <si>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</si>
  <si>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</si>
  <si>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</si>
  <si>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</si>
  <si>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</si>
  <si>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</si>
  <si>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</si>
  <si>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</si>
  <si>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</si>
  <si>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</si>
  <si>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</si>
  <si>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</si>
  <si>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</si>
  <si>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</si>
  <si>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</si>
  <si>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</si>
  <si>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</si>
  <si>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</si>
  <si>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</si>
  <si>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</si>
  <si>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</si>
  <si>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</si>
  <si>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</si>
  <si>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</si>
  <si>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</si>
  <si>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</si>
  <si>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</si>
  <si>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</si>
  <si>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</si>
  <si>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</si>
  <si>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</si>
  <si>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</si>
  <si>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</si>
  <si>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</si>
  <si>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</si>
  <si>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</si>
  <si>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</si>
  <si>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</si>
  <si>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</si>
  <si>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</si>
  <si>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</si>
  <si>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</si>
  <si>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</si>
  <si>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</si>
  <si>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</si>
  <si>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</si>
  <si>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</si>
  <si>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</si>
  <si>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</si>
  <si>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</si>
  <si>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</si>
  <si>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</si>
  <si>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</si>
  <si>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</si>
  <si>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</si>
  <si>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</si>
  <si>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</si>
  <si>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</si>
  <si>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</si>
  <si>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</si>
  <si>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</si>
  <si>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</si>
  <si>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</si>
  <si>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</si>
  <si>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</si>
  <si>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</si>
  <si>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</si>
  <si>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</si>
  <si>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</si>
  <si>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</si>
  <si>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</si>
  <si>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</si>
  <si>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</si>
  <si>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</si>
  <si>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</si>
  <si>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</si>
  <si>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</si>
  <si>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</si>
  <si>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</si>
  <si>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</si>
  <si>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</si>
  <si>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</si>
  <si>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</si>
  <si>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</si>
  <si>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</si>
  <si>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</si>
  <si>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</si>
  <si>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</si>
  <si>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</si>
  <si>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</si>
  <si>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</si>
  <si>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</si>
  <si>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</si>
  <si>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</si>
  <si>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</si>
  <si>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</si>
  <si>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</si>
  <si>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</si>
  <si>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</si>
  <si>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</si>
  <si>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</si>
  <si>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</si>
  <si>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</si>
  <si>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</si>
  <si>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</si>
  <si>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</si>
  <si>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</si>
  <si>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</si>
  <si>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</si>
  <si>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</si>
  <si>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</si>
  <si>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</si>
  <si>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</si>
  <si>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</si>
  <si>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</si>
  <si>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</si>
  <si>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</si>
  <si>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</si>
  <si>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</si>
  <si>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</si>
  <si>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</si>
  <si>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</si>
  <si>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</si>
  <si>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</si>
  <si>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</si>
  <si>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</si>
  <si>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</si>
  <si>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</si>
  <si>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</si>
  <si>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</si>
  <si>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</si>
  <si>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</si>
  <si>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</si>
  <si>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</si>
  <si>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</si>
  <si>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</si>
  <si>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</si>
  <si>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</si>
  <si>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</si>
  <si>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</si>
  <si>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</si>
  <si>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</si>
  <si>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</si>
  <si>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</si>
  <si>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</si>
  <si>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</si>
  <si>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</si>
  <si>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</si>
  <si>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</si>
  <si>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</si>
  <si>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</si>
  <si>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</si>
  <si>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</si>
  <si>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</si>
  <si>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</si>
  <si>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</si>
  <si>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</si>
  <si>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</si>
  <si>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</si>
  <si>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</si>
  <si>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</si>
  <si>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</si>
  <si>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</si>
  <si>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</si>
  <si>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</si>
  <si>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</si>
  <si>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</si>
  <si>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</si>
  <si>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</si>
  <si>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</si>
  <si>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</si>
  <si>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</si>
  <si>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</si>
  <si>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</si>
  <si>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</si>
  <si>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</si>
  <si>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</si>
  <si>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</si>
  <si>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</si>
  <si>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</si>
  <si>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</si>
  <si>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</si>
  <si>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</si>
  <si>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</si>
  <si>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</si>
  <si>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</si>
  <si>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</si>
  <si>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</si>
  <si>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</si>
  <si>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</si>
  <si>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</si>
  <si>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</si>
  <si>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</si>
  <si>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</si>
  <si>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</si>
  <si>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</si>
  <si>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</si>
  <si>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</si>
  <si>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</si>
  <si>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</si>
  <si>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</si>
  <si>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</si>
  <si>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</si>
  <si>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</si>
  <si>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</si>
  <si>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</si>
  <si>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</si>
  <si>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</si>
  <si>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</si>
  <si>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</si>
  <si>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</si>
  <si>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</si>
  <si>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</si>
  <si>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</si>
  <si>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</si>
  <si>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</si>
  <si>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</si>
  <si>
    <t>ラーヴャ</t>
    <phoneticPr fontId="1"/>
  </si>
  <si>
    <t>グラヴェーリャ</t>
    <phoneticPr fontId="1"/>
  </si>
  <si>
    <t>mirage</t>
    <phoneticPr fontId="1"/>
  </si>
  <si>
    <t>nether_portal</t>
    <phoneticPr fontId="1"/>
  </si>
  <si>
    <t>sugar_cane</t>
    <phoneticPr fontId="1"/>
  </si>
  <si>
    <t>potato</t>
    <phoneticPr fontId="1"/>
  </si>
  <si>
    <t>player</t>
    <phoneticPr fontId="1"/>
  </si>
  <si>
    <t>charged_creeper</t>
    <phoneticPr fontId="1"/>
  </si>
  <si>
    <t>note</t>
    <phoneticPr fontId="1"/>
  </si>
  <si>
    <t>coal_dust</t>
    <phoneticPr fontId="1"/>
  </si>
  <si>
    <t>diamond_dust</t>
    <phoneticPr fontId="1"/>
  </si>
  <si>
    <t>ミラージャ</t>
    <phoneticPr fontId="1"/>
  </si>
  <si>
    <t>妖精</t>
    <rPh sb="0" eb="2">
      <t>ヨウセイ</t>
    </rPh>
    <phoneticPr fontId="1"/>
  </si>
  <si>
    <t>Miragia</t>
    <phoneticPr fontId="1"/>
  </si>
  <si>
    <t>Nethere Portalia</t>
    <phoneticPr fontId="1"/>
  </si>
  <si>
    <t>ネテーレポルターリャ</t>
    <phoneticPr fontId="1"/>
  </si>
  <si>
    <t>ネテーレスターリャ</t>
    <phoneticPr fontId="1"/>
  </si>
  <si>
    <t>Sugare Cania</t>
    <phoneticPr fontId="1"/>
  </si>
  <si>
    <t>スガーレツァーニャ</t>
    <phoneticPr fontId="1"/>
  </si>
  <si>
    <t>ポターチャ</t>
    <phoneticPr fontId="1"/>
  </si>
  <si>
    <t>芋精</t>
    <rPh sb="0" eb="1">
      <t>イモ</t>
    </rPh>
    <rPh sb="1" eb="2">
      <t>セイ</t>
    </rPh>
    <phoneticPr fontId="1"/>
  </si>
  <si>
    <t>砂糖黍精</t>
    <rPh sb="0" eb="3">
      <t>サトウキビ</t>
    </rPh>
    <rPh sb="3" eb="4">
      <t>セイ</t>
    </rPh>
    <phoneticPr fontId="1"/>
  </si>
  <si>
    <t>蓄音機精</t>
    <rPh sb="3" eb="4">
      <t>セイ</t>
    </rPh>
    <phoneticPr fontId="1"/>
  </si>
  <si>
    <t>Potatia</t>
    <phoneticPr fontId="1"/>
  </si>
  <si>
    <t>石炭粉精</t>
    <rPh sb="0" eb="2">
      <t>セキタン</t>
    </rPh>
    <rPh sb="2" eb="3">
      <t>コナ</t>
    </rPh>
    <rPh sb="3" eb="4">
      <t>セイ</t>
    </rPh>
    <phoneticPr fontId="1"/>
  </si>
  <si>
    <t>ツォアーレドゥスチャ</t>
    <phoneticPr fontId="1"/>
  </si>
  <si>
    <t>Coale Dustia</t>
    <phoneticPr fontId="1"/>
  </si>
  <si>
    <t>人精</t>
    <rPh sb="0" eb="1">
      <t>ヒト</t>
    </rPh>
    <rPh sb="1" eb="2">
      <t>セイ</t>
    </rPh>
    <phoneticPr fontId="1"/>
  </si>
  <si>
    <t>ディアモンデドゥスチャ</t>
    <phoneticPr fontId="1"/>
  </si>
  <si>
    <t>Diamonde Dustia</t>
    <phoneticPr fontId="1"/>
  </si>
  <si>
    <t>金剛石粉精</t>
    <rPh sb="0" eb="3">
      <t>コンゴウセキ</t>
    </rPh>
    <rPh sb="3" eb="4">
      <t>コナ</t>
    </rPh>
    <rPh sb="4" eb="5">
      <t>セイ</t>
    </rPh>
    <phoneticPr fontId="1"/>
  </si>
  <si>
    <t>Chargede Creeperia</t>
    <phoneticPr fontId="1"/>
  </si>
  <si>
    <t>巨匠精</t>
    <rPh sb="0" eb="2">
      <t>キョショウ</t>
    </rPh>
    <rPh sb="2" eb="3">
      <t>セイ</t>
    </rPh>
    <phoneticPr fontId="1"/>
  </si>
  <si>
    <t>キャルゲーデツレペーリャ</t>
    <phoneticPr fontId="1"/>
  </si>
  <si>
    <t>地獄門精</t>
    <rPh sb="0" eb="2">
      <t>ジゴク</t>
    </rPh>
    <rPh sb="2" eb="3">
      <t>モン</t>
    </rPh>
    <rPh sb="3" eb="4">
      <t>セイ</t>
    </rPh>
    <phoneticPr fontId="1"/>
  </si>
  <si>
    <t>音符精</t>
    <rPh sb="0" eb="2">
      <t>オンプ</t>
    </rPh>
    <rPh sb="2" eb="3">
      <t>セイ</t>
    </rPh>
    <phoneticPr fontId="1"/>
  </si>
  <si>
    <t>Notia</t>
    <phoneticPr fontId="1"/>
  </si>
  <si>
    <t>ノーチャ</t>
    <phoneticPr fontId="1"/>
  </si>
  <si>
    <t>Playeria</t>
    <phoneticPr fontId="1"/>
  </si>
  <si>
    <t>プライェーリャ</t>
    <phoneticPr fontId="1"/>
  </si>
  <si>
    <t>0x2B2724, 0x464646, 0x2D2D2D, 0x060606</t>
  </si>
  <si>
    <t>0x2B4219, 0x00AAAA, 0x322976, 0x2B4219</t>
    <phoneticPr fontId="1"/>
  </si>
  <si>
    <t>0xB58D63, 0x00AAAA, 0x322976, 0x4B3422</t>
    <phoneticPr fontId="1"/>
  </si>
  <si>
    <t>0x5BAA53, 0xD6FFCF, 0x5EE74C, 0x7AD5FF</t>
    <phoneticPr fontId="1"/>
  </si>
  <si>
    <t>0xAADB74, 0xAADB74, 0x96C166, 0x01A900</t>
    <phoneticPr fontId="1"/>
  </si>
  <si>
    <t>0xF4EDAD, 0xF2B362, 0xF1AE5B, 0x01A900</t>
    <phoneticPr fontId="1"/>
  </si>
  <si>
    <t>0xFFBE80, 0xB8FFE4, 0xA5FFD5, 0x2FFFA7</t>
    <phoneticPr fontId="1"/>
  </si>
  <si>
    <t>0xFFFFFF, 0x955A3E, 0x915840, 0xD40102</t>
    <phoneticPr fontId="1"/>
  </si>
  <si>
    <t>0x97FFE3, 0xD1FAF3, 0x70FFD9, 0x30DBBD</t>
    <phoneticPr fontId="1"/>
  </si>
  <si>
    <t>0xFFFFFF, 0x955A3E, 0x915840, 0x30DBBD</t>
    <phoneticPr fontId="1"/>
  </si>
  <si>
    <t>0xFFFFFF, 0xA873DB, 0x491B81, 0x0F0033</t>
    <phoneticPr fontId="1"/>
  </si>
  <si>
    <t>0xFFBE80, 0x84FFFF, 0x66FFFF, 0xFFAFE0</t>
    <phoneticPr fontId="1"/>
  </si>
  <si>
    <t>0xE9FAFF, 0xE5FFFF, 0xDBE3F4, 0xE6FFF9</t>
    <phoneticPr fontId="1"/>
  </si>
  <si>
    <t>jukebox</t>
    <phoneticPr fontId="1"/>
  </si>
  <si>
    <t>Jukeboxia</t>
    <phoneticPr fontId="1"/>
  </si>
  <si>
    <t>ジュケボーシャ</t>
    <phoneticPr fontId="1"/>
  </si>
  <si>
    <t>上位妖精</t>
    <rPh sb="0" eb="2">
      <t>ジョウイ</t>
    </rPh>
    <rPh sb="2" eb="4">
      <t>ヨウセイ</t>
    </rPh>
    <phoneticPr fontId="1"/>
  </si>
  <si>
    <t>null</t>
    <phoneticPr fontId="1"/>
  </si>
  <si>
    <t>Camel Case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</si>
</sst>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5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F141" totalsRowShown="0" headerRowDxfId="59" dataDxfId="58">
  <autoFilter ref="A1:BF141" xr:uid="{75B54AD4-ACAB-4F59-97B1-A32EA130B0BF}"/>
  <sortState xmlns:xlrd2="http://schemas.microsoft.com/office/spreadsheetml/2017/richdata2" ref="A2:BF141">
    <sortCondition ref="A1:A141"/>
  </sortState>
  <tableColumns count="58">
    <tableColumn id="1" xr3:uid="{6147C270-8C7A-4819-9E28-350D0331C4D0}" name="No" dataDxfId="57"/>
    <tableColumn id="26" xr3:uid="{7E104AB5-5E29-4B6A-BFBB-37072B207152}" name="階級" dataDxfId="56"/>
    <tableColumn id="34" xr3:uid="{BEFDB93C-CC3C-473D-9156-A784BE96DC6E}" name="分類" dataDxfId="55"/>
    <tableColumn id="23" xr3:uid="{5638B175-C2AF-4D6D-86F0-67835CFC7917}" name="タイプ" dataDxfId="54"/>
    <tableColumn id="2" xr3:uid="{D470D4EF-3C6C-4E71-B7BA-8C149342046D}" name="Type" dataDxfId="53"/>
    <tableColumn id="30" xr3:uid="{33B63A19-8CBA-411B-A1BD-A133496C6BAF}" name="短縮和名" dataDxfId="52"/>
    <tableColumn id="3" xr3:uid="{E535B2E0-7C7F-41D2-9743-A0F1B6F764D8}" name="和名" dataDxfId="51"/>
    <tableColumn id="4" xr3:uid="{3F619E31-811F-4382-B4D5-C3C1F037EFDB}" name="英名" dataDxfId="50"/>
    <tableColumn id="57" xr3:uid="{03359425-0C5F-4186-A1D5-990B6CA01AFD}" name="上位妖精" dataDxfId="2"/>
    <tableColumn id="39" xr3:uid="{3E7A2936-ACD6-4A23-BE81-BBC7A14460E4}" name="Color" dataDxfId="49"/>
    <tableColumn id="12" xr3:uid="{D5C273B8-52B3-4C00-894E-8AE8DCF70728}" name="レア" dataDxfId="48"/>
    <tableColumn id="14" xr3:uid="{021ADF5F-C1D6-4992-85B6-7C4ACFCBE005}" name="コスト" dataDxfId="47"/>
    <tableColumn id="5" xr3:uid="{AE6F6DC2-97AF-475D-917F-B914349AE42C}" name="基礎Shine" dataDxfId="46"/>
    <tableColumn id="6" xr3:uid="{592C3106-789F-46C6-84E7-D4D3A1566511}" name="基礎Fire" dataDxfId="45"/>
    <tableColumn id="7" xr3:uid="{B7A1B9A3-3658-4251-9488-C7EB28DDA828}" name="基礎Wind" dataDxfId="44"/>
    <tableColumn id="8" xr3:uid="{53D9BDAB-CC6B-4E70-8605-30718A287EC4}" name="基礎Gaia" dataDxfId="43"/>
    <tableColumn id="9" xr3:uid="{EB888AF3-8815-48CE-A95E-C5931929A1AC}" name="基礎Aqua" dataDxfId="42"/>
    <tableColumn id="10" xr3:uid="{68F80D1D-DFED-4D2F-92EF-7D17590D4A36}" name="基礎Dark" dataDxfId="41"/>
    <tableColumn id="45" xr3:uid="{0A19614E-0FAE-4CB9-94EF-E0B3FBBD091F}" name="特殊倍率" dataDxfId="40"/>
    <tableColumn id="13" xr3:uid="{D846AE64-655F-4052-B5F1-3F4B9699D0FA}" name="レア度倍率" dataDxfId="39">
      <calculatedColumnFormula>2^((テーブル1[[#This Row],[レア]]-1)/4)</calculatedColumnFormula>
    </tableColumn>
    <tableColumn id="11" xr3:uid="{833C82E7-E230-4A58-9D49-6C1CDD4BBDAD}" name="分散度倍率" dataDxfId="38">
      <calculatedColumnFormula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7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36">
      <calculatedColumnFormula>テーブル1[[#This Row],[コスト]]*テーブル1[[#This Row],[効率]]</calculatedColumnFormula>
    </tableColumn>
    <tableColumn id="16" xr3:uid="{FCD4377E-4837-4BD9-8716-12CB589EDF74}" name="Shine" dataDxfId="35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4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3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2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1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0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29"/>
    <tableColumn id="44" xr3:uid="{D91E944B-F524-4F9B-9D06-B8EE217F8C86}" name="加工" dataDxfId="28"/>
    <tableColumn id="48" xr3:uid="{FDAEB361-38D6-4EFA-B314-79F5DF42167E}" name="収穫" dataDxfId="27"/>
    <tableColumn id="46" xr3:uid="{ECCD46C1-F4EB-408C-AEB7-098E1A6BA65B}" name="発光" dataDxfId="26"/>
    <tableColumn id="47" xr3:uid="{E006FC6A-6503-4BBD-94D8-3FBB62985153}" name="火炎" dataDxfId="25"/>
    <tableColumn id="49" xr3:uid="{2BF29954-473B-4B0C-9781-028B561200CB}" name="流水" dataDxfId="24"/>
    <tableColumn id="24" xr3:uid="{E078FC75-CC53-492A-A97D-107EA20B4296}" name="結晶" dataDxfId="23"/>
    <tableColumn id="25" xr3:uid="{3CFDC570-BDAB-4914-ABC3-2C36BC441EFF}" name="音波" dataDxfId="22"/>
    <tableColumn id="27" xr3:uid="{57B5D258-645E-405C-8646-A5BA9977E94A}" name="空間" dataDxfId="21"/>
    <tableColumn id="28" xr3:uid="{FC7CB677-4A50-4B6E-A9B9-30E79C62F98D}" name="縮地" dataDxfId="20"/>
    <tableColumn id="29" xr3:uid="{0A208B09-58DF-41DC-8C05-5263F315034B}" name="射出" dataDxfId="19"/>
    <tableColumn id="31" xr3:uid="{B7C69519-DEF6-4AE2-A3F5-853F5A3D600F}" name="破壊" dataDxfId="18"/>
    <tableColumn id="32" xr3:uid="{EF23F12F-E8B4-4880-9CA7-0217FC0413E6}" name="化学" dataDxfId="17"/>
    <tableColumn id="33" xr3:uid="{D40F96E4-B2C9-4D5D-AB4C-D11CBE93B14C}" name="切断" dataDxfId="16"/>
    <tableColumn id="42" xr3:uid="{DF3E8FB8-984D-4C55-A75B-2EEC0C39F73E}" name="生命" dataDxfId="15"/>
    <tableColumn id="50" xr3:uid="{EB8957B0-BD4F-49BA-B5B3-34135A2A5AB9}" name="知識" dataDxfId="14"/>
    <tableColumn id="51" xr3:uid="{74B52C90-EB55-4AE9-A15D-8796B683F98B}" name="熱量" dataDxfId="13"/>
    <tableColumn id="52" xr3:uid="{1062E5CB-E53F-44AF-BD18-760F21295B80}" name="服従" dataDxfId="12"/>
    <tableColumn id="54" xr3:uid="{16EB0B8E-63F6-4CC7-8AD5-1873DC69BE97}" name="聖夜" dataDxfId="11"/>
    <tableColumn id="55" xr3:uid="{F01B7328-12B2-480D-8ACF-8B313E56A8FF}" name="氷結" dataDxfId="10"/>
    <tableColumn id="56" xr3:uid="{2CB25BA5-84E8-4DA2-999F-21D7DB627A47}" name="雷電" dataDxfId="9"/>
    <tableColumn id="36" xr3:uid="{28ACBEB8-30BE-4E7B-A2F5-111830028C94}" name="浮揚" dataDxfId="8"/>
    <tableColumn id="41" xr3:uid="{6678BFE5-51F7-41C1-8093-03F1ED04C498}" name="感覚" dataDxfId="7"/>
    <tableColumn id="53" xr3:uid="{0700EC90-BD06-48B4-A682-B65581165E4E}" name="超能力合計" dataDxfId="6">
      <calculatedColumnFormula>SUM(テーブル1[[#This Row],[攻撃]:[感覚]])</calculatedColumnFormula>
    </tableColumn>
    <tableColumn id="58" xr3:uid="{D7667722-AA3E-47DA-BB91-4A2DAE063B4B}" name="Camel Case" dataDxfId="1">
      <calculatedColumnFormula>LOWER(LEFT(テーブル1[[#This Row],[Type]],1))&amp;MID(SUBSTITUTE(PROPER(テーブル1[[#This Row],[Type]]),"_",""),2,LEN(テーブル1[[#This Row],[Type]]))</calculatedColumnFormula>
    </tableColumn>
    <tableColumn id="35" xr3:uid="{163385B1-C9C9-410C-ABD5-0FB9C9D39FBB}" name="Code Kotlin" dataDxfId="0">
      <calculatedColumnFormula array="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calculatedColumnFormula>
    </tableColumn>
    <tableColumn id="37" xr3:uid="{4F31450C-EC23-4854-A316-C804DD0EAC46}" name="Code英名" dataDxfId="5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4">
      <calculatedColumnFormula>"mirageFairy2019.fairy."&amp;テーブル1[[#This Row],[Type]]&amp;".name="&amp;テーブル1[[#This Row],[短縮和名]]&amp;テーブル1[[#This Row],[和名]]</calculatedColumnFormula>
    </tableColumn>
    <tableColumn id="43" xr3:uid="{9C44ECA8-EED1-4BD0-8581-195BA4A1A6EE}" name="フリー関数" dataDxfId="3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64" dataDxfId="6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62"/>
    <tableColumn id="15" xr3:uid="{60E9BA99-755B-467A-9053-1708ABE43FE6}" name="列1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6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F147"/>
  <sheetViews>
    <sheetView tabSelected="1" zoomScaleNormal="100" workbookViewId="0">
      <pane xSplit="6" ySplit="1" topLeftCell="AH2" activePane="bottomRight" state="frozen"/>
      <selection pane="topRight" activeCell="G1" sqref="G1"/>
      <selection pane="bottomLeft" activeCell="A2" sqref="A2"/>
      <selection pane="bottomRight" activeCell="BB9" sqref="BB9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9" width="15.5" style="1" customWidth="1"/>
    <col min="10" max="10" width="27" style="1" customWidth="1"/>
    <col min="11" max="11" width="2.25" style="1" customWidth="1"/>
    <col min="12" max="18" width="2.625" style="1" customWidth="1"/>
    <col min="19" max="22" width="4" style="1" customWidth="1"/>
    <col min="23" max="23" width="4.75" style="1" customWidth="1"/>
    <col min="24" max="29" width="4" style="1" customWidth="1"/>
    <col min="30" max="53" width="2.625" style="1" customWidth="1"/>
    <col min="54" max="54" width="13.875" style="1" customWidth="1"/>
    <col min="55" max="55" width="44.75" style="1" customWidth="1"/>
    <col min="56" max="57" width="12.75" style="1" customWidth="1"/>
    <col min="58" max="58" width="25.875" style="1" customWidth="1"/>
    <col min="59" max="16384" width="9" style="1"/>
  </cols>
  <sheetData>
    <row r="1" spans="1:58" s="2" customFormat="1" ht="101.25" customHeight="1" x14ac:dyDescent="0.15">
      <c r="A1" s="2" t="s">
        <v>0</v>
      </c>
      <c r="B1" s="17" t="s">
        <v>439</v>
      </c>
      <c r="C1" s="17" t="s">
        <v>380</v>
      </c>
      <c r="D1" s="17" t="s">
        <v>210</v>
      </c>
      <c r="E1" s="2" t="s">
        <v>10</v>
      </c>
      <c r="F1" s="17" t="s">
        <v>473</v>
      </c>
      <c r="G1" s="17" t="s">
        <v>12</v>
      </c>
      <c r="H1" s="17" t="s">
        <v>11</v>
      </c>
      <c r="I1" s="17" t="s">
        <v>1037</v>
      </c>
      <c r="J1" s="2" t="s">
        <v>287</v>
      </c>
      <c r="K1" s="17" t="s">
        <v>30</v>
      </c>
      <c r="L1" s="17" t="s">
        <v>32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17" t="s">
        <v>607</v>
      </c>
      <c r="T1" s="17" t="s">
        <v>31</v>
      </c>
      <c r="U1" s="17" t="s">
        <v>873</v>
      </c>
      <c r="V1" s="17" t="s">
        <v>45</v>
      </c>
      <c r="W1" s="17" t="s">
        <v>33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7" t="s">
        <v>769</v>
      </c>
      <c r="AE1" s="17" t="s">
        <v>770</v>
      </c>
      <c r="AF1" s="17" t="s">
        <v>771</v>
      </c>
      <c r="AG1" s="17" t="s">
        <v>772</v>
      </c>
      <c r="AH1" s="17" t="s">
        <v>773</v>
      </c>
      <c r="AI1" s="17" t="s">
        <v>774</v>
      </c>
      <c r="AJ1" s="17" t="s">
        <v>775</v>
      </c>
      <c r="AK1" s="17" t="s">
        <v>876</v>
      </c>
      <c r="AL1" s="17" t="s">
        <v>776</v>
      </c>
      <c r="AM1" s="17" t="s">
        <v>777</v>
      </c>
      <c r="AN1" s="17" t="s">
        <v>778</v>
      </c>
      <c r="AO1" s="17" t="s">
        <v>779</v>
      </c>
      <c r="AP1" s="17" t="s">
        <v>780</v>
      </c>
      <c r="AQ1" s="17" t="s">
        <v>781</v>
      </c>
      <c r="AR1" s="17" t="s">
        <v>877</v>
      </c>
      <c r="AS1" s="17" t="s">
        <v>782</v>
      </c>
      <c r="AT1" s="17" t="s">
        <v>783</v>
      </c>
      <c r="AU1" s="17" t="s">
        <v>784</v>
      </c>
      <c r="AV1" s="17" t="s">
        <v>785</v>
      </c>
      <c r="AW1" s="17" t="s">
        <v>786</v>
      </c>
      <c r="AX1" s="17" t="s">
        <v>787</v>
      </c>
      <c r="AY1" s="17" t="s">
        <v>878</v>
      </c>
      <c r="AZ1" s="17" t="s">
        <v>879</v>
      </c>
      <c r="BA1" s="17" t="s">
        <v>608</v>
      </c>
      <c r="BB1" s="2" t="s">
        <v>1039</v>
      </c>
      <c r="BC1" s="2" t="s">
        <v>875</v>
      </c>
      <c r="BD1" s="2" t="s">
        <v>430</v>
      </c>
      <c r="BE1" s="2" t="s">
        <v>431</v>
      </c>
      <c r="BF1" s="2" t="s">
        <v>874</v>
      </c>
    </row>
    <row r="2" spans="1:58" x14ac:dyDescent="0.15">
      <c r="A2" s="4">
        <v>0</v>
      </c>
      <c r="B2" s="4">
        <v>1</v>
      </c>
      <c r="C2" s="4" t="s">
        <v>382</v>
      </c>
      <c r="D2" s="4" t="s">
        <v>395</v>
      </c>
      <c r="E2" s="6" t="s">
        <v>2</v>
      </c>
      <c r="F2" s="6" t="s">
        <v>474</v>
      </c>
      <c r="G2" s="6" t="s">
        <v>14</v>
      </c>
      <c r="H2" s="6" t="s">
        <v>22</v>
      </c>
      <c r="I2" s="6" t="s">
        <v>983</v>
      </c>
      <c r="J2" s="11" t="s">
        <v>918</v>
      </c>
      <c r="K2" s="3">
        <v>1</v>
      </c>
      <c r="L2" s="8">
        <v>15</v>
      </c>
      <c r="M2" s="7"/>
      <c r="N2" s="7"/>
      <c r="O2" s="7">
        <v>2</v>
      </c>
      <c r="P2" s="7"/>
      <c r="Q2" s="7">
        <v>1</v>
      </c>
      <c r="R2" s="7">
        <v>10</v>
      </c>
      <c r="S2" s="5">
        <v>1</v>
      </c>
      <c r="T2" s="5">
        <f>2^((テーブル1[[#This Row],[レア]]-1)/4)</f>
        <v>1</v>
      </c>
      <c r="U2" s="5">
        <f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2" s="5">
        <f>テーブル1[[#This Row],[特殊倍率]]*テーブル1[[#This Row],[分散度倍率]]*テーブル1[[#This Row],[レア度倍率]]</f>
        <v>0.95926411932526434</v>
      </c>
      <c r="W2" s="10">
        <f>テーブル1[[#This Row],[コスト]]*テーブル1[[#This Row],[効率]]</f>
        <v>14.388961789878966</v>
      </c>
      <c r="X2" s="9">
        <f>テーブル1[[#This Row],[基礎Shine]]*テーブル1[[#This Row],[合計値]]/SUM(テーブル1[[#This Row],[基礎Shine]:[基礎Dark]])</f>
        <v>0</v>
      </c>
      <c r="Y2" s="9">
        <f>テーブル1[[#This Row],[基礎Fire]]*テーブル1[[#This Row],[合計値]]/SUM(テーブル1[[#This Row],[基礎Shine]:[基礎Dark]])</f>
        <v>0</v>
      </c>
      <c r="Z2" s="9">
        <f>テーブル1[[#This Row],[基礎Wind]]*テーブル1[[#This Row],[合計値]]/SUM(テーブル1[[#This Row],[基礎Shine]:[基礎Dark]])</f>
        <v>2.2136864292121485</v>
      </c>
      <c r="AA2" s="9">
        <f>テーブル1[[#This Row],[基礎Gaia]]*テーブル1[[#This Row],[合計値]]/SUM(テーブル1[[#This Row],[基礎Shine]:[基礎Dark]])</f>
        <v>0</v>
      </c>
      <c r="AB2" s="9">
        <f>テーブル1[[#This Row],[基礎Aqua]]*テーブル1[[#This Row],[合計値]]/SUM(テーブル1[[#This Row],[基礎Shine]:[基礎Dark]])</f>
        <v>1.1068432146060743</v>
      </c>
      <c r="AC2" s="9">
        <f>テーブル1[[#This Row],[基礎Dark]]*テーブル1[[#This Row],[合計値]]/SUM(テーブル1[[#This Row],[基礎Shine]:[基礎Dark]])</f>
        <v>11.068432146060742</v>
      </c>
      <c r="AD2" s="14"/>
      <c r="AE2" s="14"/>
      <c r="AF2" s="14"/>
      <c r="AG2" s="14"/>
      <c r="AH2" s="14"/>
      <c r="AI2" s="14"/>
      <c r="AJ2" s="14"/>
      <c r="AK2" s="14">
        <v>1</v>
      </c>
      <c r="AL2" s="14"/>
      <c r="AM2" s="14"/>
      <c r="AN2" s="14">
        <v>3</v>
      </c>
      <c r="AO2" s="14"/>
      <c r="AP2" s="14"/>
      <c r="AQ2" s="14"/>
      <c r="AR2" s="14"/>
      <c r="AS2" s="14"/>
      <c r="AT2" s="14">
        <v>1</v>
      </c>
      <c r="AU2" s="14"/>
      <c r="AV2" s="14"/>
      <c r="AW2" s="14">
        <v>2</v>
      </c>
      <c r="AX2" s="14">
        <v>1</v>
      </c>
      <c r="AY2" s="14">
        <v>10</v>
      </c>
      <c r="AZ2" s="14">
        <v>3</v>
      </c>
      <c r="BA2" s="13">
        <f>SUM(テーブル1[[#This Row],[攻撃]:[感覚]])</f>
        <v>21</v>
      </c>
      <c r="BB2" s="13" t="str">
        <f>LOWER(LEFT(テーブル1[[#This Row],[Type]],1))&amp;MID(SUBSTITUTE(PROPER(テーブル1[[#This Row],[Type]]),"_",""),2,LEN(テーブル1[[#This Row],[Type]]))</f>
        <v>air</v>
      </c>
      <c r="BC2" s="13" t="str" cm="1">
        <f t="array" ref="BC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air = 0("air", { mirage }, 1, 15, 1.00, m(0.0, 0.0, 2.0, 0.0, 1.0, 10.0), a(0.0, 0.0, 0.0, 0.0, 0.0, 0.0, 0.0, 1.0, 0.0, 0.0, 3.0, 0.0, 0.0, 0.0, 0.0, 0.0, 1.0, 0.0, 0.0, 2.0, 1.0, 10.0, 3.0), c(0xFFBE80, 0xDEFFFF, 0xDEFFFF, 0xB0FFFF))</v>
      </c>
      <c r="BD2" s="13" t="str">
        <f>"mirageFairy2019.fairy."&amp;テーブル1[[#This Row],[Type]]&amp;".name="&amp;テーブル1[[#This Row],[英名]]</f>
        <v>mirageFairy2019.fairy.air.name=Airia</v>
      </c>
      <c r="BE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F2" s="13">
        <f>テーブル1[[#This Row],[Gaia]]*(テーブル1[[#This Row],[Aqua]]+テーブル1[[#This Row],[収穫]])*テーブル1[[#This Row],[効率]]/テーブル1[[#This Row],[コスト]]</f>
        <v>0</v>
      </c>
    </row>
    <row r="3" spans="1:58" x14ac:dyDescent="0.15">
      <c r="A3" s="4">
        <v>1</v>
      </c>
      <c r="B3" s="4">
        <v>1</v>
      </c>
      <c r="C3" s="4" t="s">
        <v>382</v>
      </c>
      <c r="D3" s="4" t="s">
        <v>396</v>
      </c>
      <c r="E3" s="6" t="s">
        <v>4</v>
      </c>
      <c r="F3" s="6" t="s">
        <v>475</v>
      </c>
      <c r="G3" s="6" t="s">
        <v>16</v>
      </c>
      <c r="H3" s="6" t="s">
        <v>21</v>
      </c>
      <c r="I3" s="6" t="s">
        <v>983</v>
      </c>
      <c r="J3" s="11" t="s">
        <v>212</v>
      </c>
      <c r="K3" s="3">
        <v>1</v>
      </c>
      <c r="L3" s="8">
        <v>50</v>
      </c>
      <c r="M3" s="7"/>
      <c r="N3" s="7"/>
      <c r="O3" s="7">
        <v>1</v>
      </c>
      <c r="P3" s="7">
        <v>4</v>
      </c>
      <c r="Q3" s="7">
        <v>8</v>
      </c>
      <c r="R3" s="7">
        <v>10</v>
      </c>
      <c r="S3" s="5">
        <v>1</v>
      </c>
      <c r="T3" s="5">
        <f>2^((テーブル1[[#This Row],[レア]]-1)/4)</f>
        <v>1</v>
      </c>
      <c r="U3" s="5">
        <f>0.5^(((テーブル1[[#This Row],[基礎Shine]]/MAX(テーブル1[[#This Row],[基礎Shine]:[基礎Dark]])+テーブル1[[#This Row],[基礎Fire]]/MAX(M3:R3)+テーブル1[[#This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3" s="5">
        <f>テーブル1[[#This Row],[特殊倍率]]*テーブル1[[#This Row],[分散度倍率]]*テーブル1[[#This Row],[レア度倍率]]</f>
        <v>0.83508791942836935</v>
      </c>
      <c r="W3" s="10">
        <f>テーブル1[[#This Row],[コスト]]*テーブル1[[#This Row],[効率]]</f>
        <v>41.754395971418468</v>
      </c>
      <c r="X3" s="9">
        <f>テーブル1[[#This Row],[基礎Shine]]*テーブル1[[#This Row],[合計値]]/SUM(テーブル1[[#This Row],[基礎Shine]:[基礎Dark]])</f>
        <v>0</v>
      </c>
      <c r="Y3" s="9">
        <f>テーブル1[[#This Row],[基礎Fire]]*テーブル1[[#This Row],[合計値]]/SUM(テーブル1[[#This Row],[基礎Shine]:[基礎Dark]])</f>
        <v>0</v>
      </c>
      <c r="Z3" s="9">
        <f>テーブル1[[#This Row],[基礎Wind]]*テーブル1[[#This Row],[合計値]]/SUM(テーブル1[[#This Row],[基礎Shine]:[基礎Dark]])</f>
        <v>1.8154085204964552</v>
      </c>
      <c r="AA3" s="9">
        <f>テーブル1[[#This Row],[基礎Gaia]]*テーブル1[[#This Row],[合計値]]/SUM(テーブル1[[#This Row],[基礎Shine]:[基礎Dark]])</f>
        <v>7.2616340819858207</v>
      </c>
      <c r="AB3" s="9">
        <f>テーブル1[[#This Row],[基礎Aqua]]*テーブル1[[#This Row],[合計値]]/SUM(テーブル1[[#This Row],[基礎Shine]:[基礎Dark]])</f>
        <v>14.523268163971641</v>
      </c>
      <c r="AC3" s="9">
        <f>テーブル1[[#This Row],[基礎Dark]]*テーブル1[[#This Row],[合計値]]/SUM(テーブル1[[#This Row],[基礎Shine]:[基礎Dark]])</f>
        <v>18.154085204964552</v>
      </c>
      <c r="AD3" s="14">
        <v>1</v>
      </c>
      <c r="AE3" s="14"/>
      <c r="AF3" s="14"/>
      <c r="AG3" s="14"/>
      <c r="AH3" s="14"/>
      <c r="AI3" s="14">
        <v>10</v>
      </c>
      <c r="AJ3" s="14"/>
      <c r="AK3" s="14">
        <v>2</v>
      </c>
      <c r="AL3" s="14"/>
      <c r="AM3" s="14"/>
      <c r="AN3" s="14"/>
      <c r="AO3" s="14">
        <v>1</v>
      </c>
      <c r="AP3" s="14">
        <v>7</v>
      </c>
      <c r="AQ3" s="14"/>
      <c r="AR3" s="14">
        <v>2</v>
      </c>
      <c r="AS3" s="14"/>
      <c r="AT3" s="14">
        <v>1</v>
      </c>
      <c r="AU3" s="14"/>
      <c r="AV3" s="14"/>
      <c r="AW3" s="14">
        <v>1</v>
      </c>
      <c r="AX3" s="14"/>
      <c r="AY3" s="14"/>
      <c r="AZ3" s="14">
        <v>2</v>
      </c>
      <c r="BA3" s="13">
        <f>SUM(テーブル1[[#This Row],[攻撃]:[感覚]])</f>
        <v>27</v>
      </c>
      <c r="BB3" s="13" t="str">
        <f>LOWER(LEFT(テーブル1[[#This Row],[Type]],1))&amp;MID(SUBSTITUTE(PROPER(テーブル1[[#This Row],[Type]]),"_",""),2,LEN(テーブル1[[#This Row],[Type]]))</f>
        <v>water</v>
      </c>
      <c r="BC3" s="13" t="str" cm="1">
        <f t="array" ref="BC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water = 1("water", { mirage }, 1, 50, 1.00, m(0.0, 0.0, 1.0, 4.0, 8.0, 10.0), a(1.0, 0.0, 0.0, 0.0, 0.0, 10.0, 0.0, 2.0, 0.0, 0.0, 0.0, 1.0, 7.0, 0.0, 2.0, 0.0, 1.0, 0.0, 0.0, 1.0, 0.0, 0.0, 2.0), c(0x5469F2, 0x5985FF, 0x172AD3, 0x2D40F4))</v>
      </c>
      <c r="BD3" s="13" t="str">
        <f>"mirageFairy2019.fairy."&amp;テーブル1[[#This Row],[Type]]&amp;".name="&amp;テーブル1[[#This Row],[英名]]</f>
        <v>mirageFairy2019.fairy.water.name=Wateria</v>
      </c>
      <c r="BE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F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8" x14ac:dyDescent="0.15">
      <c r="A4" s="4">
        <v>2</v>
      </c>
      <c r="B4" s="4">
        <v>1</v>
      </c>
      <c r="C4" s="4" t="s">
        <v>382</v>
      </c>
      <c r="D4" s="4" t="s">
        <v>398</v>
      </c>
      <c r="E4" s="6" t="s">
        <v>6</v>
      </c>
      <c r="F4" s="6" t="s">
        <v>476</v>
      </c>
      <c r="G4" s="6" t="s">
        <v>18</v>
      </c>
      <c r="H4" s="6" t="s">
        <v>19</v>
      </c>
      <c r="I4" s="6" t="s">
        <v>983</v>
      </c>
      <c r="J4" s="11" t="s">
        <v>214</v>
      </c>
      <c r="K4" s="3">
        <v>2</v>
      </c>
      <c r="L4" s="8">
        <v>20</v>
      </c>
      <c r="M4" s="7">
        <v>1</v>
      </c>
      <c r="N4" s="7">
        <v>17</v>
      </c>
      <c r="O4" s="7">
        <v>1</v>
      </c>
      <c r="P4" s="7"/>
      <c r="Q4" s="7"/>
      <c r="R4" s="7">
        <v>10</v>
      </c>
      <c r="S4" s="5">
        <v>1</v>
      </c>
      <c r="T4" s="5">
        <f>2^((テーブル1[[#This Row],[レア]]-1)/4)</f>
        <v>1.189207115002721</v>
      </c>
      <c r="U4" s="5">
        <f>0.5^(((テーブル1[[#This Row],[基礎Shine]]/MAX(テーブル1[[#This Row],[基礎Shine]:[基礎Dark]])+テーブル1[[#This Row],[基礎Fire]]/MAX(M4:R4)+テーブル1[[#This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V4" s="5">
        <f>テーブル1[[#This Row],[特殊倍率]]*テーブル1[[#This Row],[分散度倍率]]*テーブル1[[#This Row],[レア度倍率]]</f>
        <v>1.0783485199381362</v>
      </c>
      <c r="W4" s="10">
        <f>テーブル1[[#This Row],[コスト]]*テーブル1[[#This Row],[効率]]</f>
        <v>21.566970398762724</v>
      </c>
      <c r="X4" s="9">
        <f>テーブル1[[#This Row],[基礎Shine]]*テーブル1[[#This Row],[合計値]]/SUM(テーブル1[[#This Row],[基礎Shine]:[基礎Dark]])</f>
        <v>0.74368863444009392</v>
      </c>
      <c r="Y4" s="9">
        <f>テーブル1[[#This Row],[基礎Fire]]*テーブル1[[#This Row],[合計値]]/SUM(テーブル1[[#This Row],[基礎Shine]:[基礎Dark]])</f>
        <v>12.642706785481597</v>
      </c>
      <c r="Z4" s="9">
        <f>テーブル1[[#This Row],[基礎Wind]]*テーブル1[[#This Row],[合計値]]/SUM(テーブル1[[#This Row],[基礎Shine]:[基礎Dark]])</f>
        <v>0.74368863444009392</v>
      </c>
      <c r="AA4" s="9">
        <f>テーブル1[[#This Row],[基礎Gaia]]*テーブル1[[#This Row],[合計値]]/SUM(テーブル1[[#This Row],[基礎Shine]:[基礎Dark]])</f>
        <v>0</v>
      </c>
      <c r="AB4" s="9">
        <f>テーブル1[[#This Row],[基礎Aqua]]*テーブル1[[#This Row],[合計値]]/SUM(テーブル1[[#This Row],[基礎Shine]:[基礎Dark]])</f>
        <v>0</v>
      </c>
      <c r="AC4" s="9">
        <f>テーブル1[[#This Row],[基礎Dark]]*テーブル1[[#This Row],[合計値]]/SUM(テーブル1[[#This Row],[基礎Shine]:[基礎Dark]])</f>
        <v>7.4368863444009392</v>
      </c>
      <c r="AD4" s="14">
        <v>7</v>
      </c>
      <c r="AE4" s="14">
        <v>2</v>
      </c>
      <c r="AF4" s="14">
        <v>1</v>
      </c>
      <c r="AG4" s="14">
        <v>10</v>
      </c>
      <c r="AH4" s="14">
        <v>15</v>
      </c>
      <c r="AI4" s="14"/>
      <c r="AJ4" s="14"/>
      <c r="AK4" s="14">
        <v>4</v>
      </c>
      <c r="AL4" s="14"/>
      <c r="AM4" s="14"/>
      <c r="AN4" s="14"/>
      <c r="AO4" s="14">
        <v>4</v>
      </c>
      <c r="AP4" s="14">
        <v>8</v>
      </c>
      <c r="AQ4" s="14"/>
      <c r="AR4" s="14"/>
      <c r="AS4" s="14"/>
      <c r="AT4" s="14">
        <v>10</v>
      </c>
      <c r="AU4" s="14">
        <v>2</v>
      </c>
      <c r="AV4" s="14"/>
      <c r="AW4" s="14"/>
      <c r="AX4" s="14"/>
      <c r="AY4" s="14">
        <v>6</v>
      </c>
      <c r="AZ4" s="14"/>
      <c r="BA4" s="13">
        <f>SUM(テーブル1[[#This Row],[攻撃]:[感覚]])</f>
        <v>69</v>
      </c>
      <c r="BB4" s="13" t="str">
        <f>LOWER(LEFT(テーブル1[[#This Row],[Type]],1))&amp;MID(SUBSTITUTE(PROPER(テーブル1[[#This Row],[Type]]),"_",""),2,LEN(テーブル1[[#This Row],[Type]]))</f>
        <v>fire</v>
      </c>
      <c r="BC4" s="13" t="str" cm="1">
        <f t="array" ref="BC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fire = 2("fire", { mirage }, 2, 20, 1.00, m(1.0, 17.0, 1.0, 0.0, 0.0, 10.0), a(7.0, 2.0, 1.0, 10.0, 15.0, 0.0, 0.0, 4.0, 0.0, 0.0, 0.0, 4.0, 8.0, 0.0, 0.0, 0.0, 10.0, 2.0, 0.0, 0.0, 0.0, 6.0, 0.0), c(0xFF6C01, 0xF9DFA4, 0xFF7324, 0xFF4000))</v>
      </c>
      <c r="BD4" s="13" t="str">
        <f>"mirageFairy2019.fairy."&amp;テーブル1[[#This Row],[Type]]&amp;".name="&amp;テーブル1[[#This Row],[英名]]</f>
        <v>mirageFairy2019.fairy.fire.name=Firia</v>
      </c>
      <c r="BE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F4" s="13">
        <f>テーブル1[[#This Row],[Gaia]]*(テーブル1[[#This Row],[Aqua]]+テーブル1[[#This Row],[収穫]])*テーブル1[[#This Row],[効率]]/テーブル1[[#This Row],[コスト]]</f>
        <v>0</v>
      </c>
    </row>
    <row r="5" spans="1:58" x14ac:dyDescent="0.15">
      <c r="A5" s="4">
        <v>3</v>
      </c>
      <c r="B5" s="4">
        <v>1</v>
      </c>
      <c r="C5" s="4" t="s">
        <v>382</v>
      </c>
      <c r="D5" s="4" t="s">
        <v>399</v>
      </c>
      <c r="E5" s="6" t="s">
        <v>87</v>
      </c>
      <c r="F5" s="6" t="s">
        <v>477</v>
      </c>
      <c r="G5" s="6" t="s">
        <v>152</v>
      </c>
      <c r="H5" s="6" t="s">
        <v>196</v>
      </c>
      <c r="I5" s="6" t="s">
        <v>91</v>
      </c>
      <c r="J5" s="11" t="s">
        <v>291</v>
      </c>
      <c r="K5" s="3">
        <v>5</v>
      </c>
      <c r="L5" s="8">
        <v>99</v>
      </c>
      <c r="M5" s="7">
        <v>10</v>
      </c>
      <c r="N5" s="7">
        <v>40</v>
      </c>
      <c r="O5" s="7">
        <v>40</v>
      </c>
      <c r="P5" s="7">
        <v>20</v>
      </c>
      <c r="Q5" s="7">
        <v>20</v>
      </c>
      <c r="R5" s="7">
        <v>60</v>
      </c>
      <c r="S5" s="5">
        <v>1</v>
      </c>
      <c r="T5" s="5">
        <f>2^((テーブル1[[#This Row],[レア]]-1)/4)</f>
        <v>2</v>
      </c>
      <c r="U5" s="5">
        <f>0.5^(((テーブル1[[#This Row],[基礎Shine]]/MAX(テーブル1[[#This Row],[基礎Shine]:[基礎Dark]])+テーブル1[[#This Row],[基礎Fire]]/MAX(M5:R5)+テーブル1[[#This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V5" s="5">
        <f>テーブル1[[#This Row],[特殊倍率]]*テーブル1[[#This Row],[分散度倍率]]*テーブル1[[#This Row],[レア度倍率]]</f>
        <v>1.4810975522865644</v>
      </c>
      <c r="W5" s="10">
        <f>テーブル1[[#This Row],[コスト]]*テーブル1[[#This Row],[効率]]</f>
        <v>146.62865767636987</v>
      </c>
      <c r="X5" s="9">
        <f>テーブル1[[#This Row],[基礎Shine]]*テーブル1[[#This Row],[合計値]]/SUM(テーブル1[[#This Row],[基礎Shine]:[基礎Dark]])</f>
        <v>7.717297772440519</v>
      </c>
      <c r="Y5" s="9">
        <f>テーブル1[[#This Row],[基礎Fire]]*テーブル1[[#This Row],[合計値]]/SUM(テーブル1[[#This Row],[基礎Shine]:[基礎Dark]])</f>
        <v>30.869191089762076</v>
      </c>
      <c r="Z5" s="9">
        <f>テーブル1[[#This Row],[基礎Wind]]*テーブル1[[#This Row],[合計値]]/SUM(テーブル1[[#This Row],[基礎Shine]:[基礎Dark]])</f>
        <v>30.869191089762076</v>
      </c>
      <c r="AA5" s="9">
        <f>テーブル1[[#This Row],[基礎Gaia]]*テーブル1[[#This Row],[合計値]]/SUM(テーブル1[[#This Row],[基礎Shine]:[基礎Dark]])</f>
        <v>15.434595544881038</v>
      </c>
      <c r="AB5" s="9">
        <f>テーブル1[[#This Row],[基礎Aqua]]*テーブル1[[#This Row],[合計値]]/SUM(テーブル1[[#This Row],[基礎Shine]:[基礎Dark]])</f>
        <v>15.434595544881038</v>
      </c>
      <c r="AC5" s="9">
        <f>テーブル1[[#This Row],[基礎Dark]]*テーブル1[[#This Row],[合計値]]/SUM(テーブル1[[#This Row],[基礎Shine]:[基礎Dark]])</f>
        <v>46.30378663464311</v>
      </c>
      <c r="AD5" s="14">
        <v>2</v>
      </c>
      <c r="AE5" s="14"/>
      <c r="AF5" s="14"/>
      <c r="AG5" s="14">
        <v>21</v>
      </c>
      <c r="AH5" s="14">
        <v>6</v>
      </c>
      <c r="AI5" s="14"/>
      <c r="AJ5" s="14"/>
      <c r="AK5" s="14"/>
      <c r="AL5" s="14"/>
      <c r="AM5" s="14"/>
      <c r="AN5" s="14"/>
      <c r="AO5" s="14">
        <v>2</v>
      </c>
      <c r="AP5" s="14"/>
      <c r="AQ5" s="14"/>
      <c r="AR5" s="14"/>
      <c r="AS5" s="14">
        <v>1</v>
      </c>
      <c r="AT5" s="14">
        <v>5</v>
      </c>
      <c r="AU5" s="14">
        <v>1</v>
      </c>
      <c r="AV5" s="14"/>
      <c r="AW5" s="14"/>
      <c r="AX5" s="14"/>
      <c r="AY5" s="14">
        <v>16</v>
      </c>
      <c r="AZ5" s="14"/>
      <c r="BA5" s="13">
        <f>SUM(テーブル1[[#This Row],[攻撃]:[感覚]])</f>
        <v>54</v>
      </c>
      <c r="BB5" s="13" t="str">
        <f>LOWER(LEFT(テーブル1[[#This Row],[Type]],1))&amp;MID(SUBSTITUTE(PROPER(テーブル1[[#This Row],[Type]]),"_",""),2,LEN(テーブル1[[#This Row],[Type]]))</f>
        <v>sun</v>
      </c>
      <c r="BC5" s="13" t="str" cm="1">
        <f t="array" ref="BC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 = 3("sun", { star }, 5, 99, 1.00, m(10.0, 40.0, 40.0, 20.0, 20.0, 60.0), a(2.0, 0.0, 0.0, 21.0, 6.0, 0.0, 0.0, 0.0, 0.0, 0.0, 0.0, 2.0, 0.0, 0.0, 0.0, 1.0, 5.0, 1.0, 0.0, 0.0, 0.0, 16.0, 0.0), c(0xff2f00, 0xff972b, 0xff7500, 0xffe7b2))</v>
      </c>
      <c r="BD5" s="13" t="str">
        <f>"mirageFairy2019.fairy."&amp;テーブル1[[#This Row],[Type]]&amp;".name="&amp;テーブル1[[#This Row],[英名]]</f>
        <v>mirageFairy2019.fairy.sun.name=Sunia</v>
      </c>
      <c r="BE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F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8" x14ac:dyDescent="0.15">
      <c r="A6" s="4">
        <v>4</v>
      </c>
      <c r="B6" s="4">
        <v>1</v>
      </c>
      <c r="C6" s="4" t="s">
        <v>388</v>
      </c>
      <c r="D6" s="4" t="s">
        <v>400</v>
      </c>
      <c r="E6" s="6" t="s">
        <v>59</v>
      </c>
      <c r="F6" s="6" t="s">
        <v>478</v>
      </c>
      <c r="G6" s="6" t="s">
        <v>118</v>
      </c>
      <c r="H6" s="6" t="s">
        <v>181</v>
      </c>
      <c r="I6" s="6" t="s">
        <v>983</v>
      </c>
      <c r="J6" s="11" t="s">
        <v>304</v>
      </c>
      <c r="K6" s="3">
        <v>1</v>
      </c>
      <c r="L6" s="8">
        <v>83</v>
      </c>
      <c r="M6" s="7"/>
      <c r="N6" s="7"/>
      <c r="O6" s="7"/>
      <c r="P6" s="7">
        <v>8</v>
      </c>
      <c r="Q6" s="7"/>
      <c r="R6" s="7">
        <v>10</v>
      </c>
      <c r="S6" s="5">
        <v>1</v>
      </c>
      <c r="T6" s="5">
        <f>2^((テーブル1[[#This Row],[レア]]-1)/4)</f>
        <v>1</v>
      </c>
      <c r="U6" s="5">
        <f>0.5^(((テーブル1[[#This Row],[基礎Shine]]/MAX(テーブル1[[#This Row],[基礎Shine]:[基礎Dark]])+テーブル1[[#This Row],[基礎Fire]]/MAX(M6:R6)+テーブル1[[#This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6" s="5">
        <f>テーブル1[[#This Row],[特殊倍率]]*テーブル1[[#This Row],[分散度倍率]]*テーブル1[[#This Row],[レア度倍率]]</f>
        <v>0.89502507092797245</v>
      </c>
      <c r="W6" s="10">
        <f>テーブル1[[#This Row],[コスト]]*テーブル1[[#This Row],[効率]]</f>
        <v>74.287080887021716</v>
      </c>
      <c r="X6" s="9">
        <f>テーブル1[[#This Row],[基礎Shine]]*テーブル1[[#This Row],[合計値]]/SUM(テーブル1[[#This Row],[基礎Shine]:[基礎Dark]])</f>
        <v>0</v>
      </c>
      <c r="Y6" s="9">
        <f>テーブル1[[#This Row],[基礎Fire]]*テーブル1[[#This Row],[合計値]]/SUM(テーブル1[[#This Row],[基礎Shine]:[基礎Dark]])</f>
        <v>0</v>
      </c>
      <c r="Z6" s="9">
        <f>テーブル1[[#This Row],[基礎Wind]]*テーブル1[[#This Row],[合計値]]/SUM(テーブル1[[#This Row],[基礎Shine]:[基礎Dark]])</f>
        <v>0</v>
      </c>
      <c r="AA6" s="9">
        <f>テーブル1[[#This Row],[基礎Gaia]]*テーブル1[[#This Row],[合計値]]/SUM(テーブル1[[#This Row],[基礎Shine]:[基礎Dark]])</f>
        <v>33.016480394231877</v>
      </c>
      <c r="AB6" s="9">
        <f>テーブル1[[#This Row],[基礎Aqua]]*テーブル1[[#This Row],[合計値]]/SUM(テーブル1[[#This Row],[基礎Shine]:[基礎Dark]])</f>
        <v>0</v>
      </c>
      <c r="AC6" s="9">
        <f>テーブル1[[#This Row],[基礎Dark]]*テーブル1[[#This Row],[合計値]]/SUM(テーブル1[[#This Row],[基礎Shine]:[基礎Dark]])</f>
        <v>41.270600492789839</v>
      </c>
      <c r="AD6" s="14">
        <v>2</v>
      </c>
      <c r="AE6" s="14"/>
      <c r="AF6" s="14">
        <v>2</v>
      </c>
      <c r="AG6" s="14"/>
      <c r="AH6" s="14"/>
      <c r="AI6" s="14"/>
      <c r="AJ6" s="14">
        <v>3</v>
      </c>
      <c r="AK6" s="14"/>
      <c r="AL6" s="14"/>
      <c r="AM6" s="14"/>
      <c r="AN6" s="14"/>
      <c r="AO6" s="14">
        <v>4</v>
      </c>
      <c r="AP6" s="14"/>
      <c r="AQ6" s="14"/>
      <c r="AR6" s="14"/>
      <c r="AS6" s="14"/>
      <c r="AT6" s="14"/>
      <c r="AU6" s="14">
        <v>5</v>
      </c>
      <c r="AV6" s="14"/>
      <c r="AW6" s="14">
        <v>1</v>
      </c>
      <c r="AX6" s="14"/>
      <c r="AY6" s="14">
        <v>1</v>
      </c>
      <c r="AZ6" s="14"/>
      <c r="BA6" s="13">
        <f>SUM(テーブル1[[#This Row],[攻撃]:[感覚]])</f>
        <v>18</v>
      </c>
      <c r="BB6" s="13" t="str">
        <f>LOWER(LEFT(テーブル1[[#This Row],[Type]],1))&amp;MID(SUBSTITUTE(PROPER(テーブル1[[#This Row],[Type]]),"_",""),2,LEN(テーブル1[[#This Row],[Type]]))</f>
        <v>stone</v>
      </c>
      <c r="BC6" s="13" t="str" cm="1">
        <f t="array" ref="BC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stone = 4("stone", { mirage }, 1, 83, 1.00, m(0.0, 0.0, 0.0, 8.0, 0.0, 10.0), a(2.0, 0.0, 2.0, 0.0, 0.0, 0.0, 3.0, 0.0, 0.0, 0.0, 0.0, 4.0, 0.0, 0.0, 0.0, 0.0, 0.0, 5.0, 0.0, 1.0, 0.0, 1.0, 0.0), c(0x333333, 0x8F8F8F, 0x686868, 0x747474))</v>
      </c>
      <c r="BD6" s="13" t="str">
        <f>"mirageFairy2019.fairy."&amp;テーブル1[[#This Row],[Type]]&amp;".name="&amp;テーブル1[[#This Row],[英名]]</f>
        <v>mirageFairy2019.fairy.stone.name=Stonia</v>
      </c>
      <c r="BE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F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8" x14ac:dyDescent="0.15">
      <c r="A7" s="4">
        <v>5</v>
      </c>
      <c r="B7" s="4">
        <v>1</v>
      </c>
      <c r="C7" s="4" t="s">
        <v>388</v>
      </c>
      <c r="D7" s="4" t="s">
        <v>401</v>
      </c>
      <c r="E7" s="6" t="s">
        <v>8</v>
      </c>
      <c r="F7" s="6" t="s">
        <v>479</v>
      </c>
      <c r="G7" s="6" t="s">
        <v>129</v>
      </c>
      <c r="H7" s="6" t="s">
        <v>20</v>
      </c>
      <c r="I7" s="6" t="s">
        <v>983</v>
      </c>
      <c r="J7" s="11" t="s">
        <v>213</v>
      </c>
      <c r="K7" s="3">
        <v>1</v>
      </c>
      <c r="L7" s="8">
        <v>70</v>
      </c>
      <c r="M7" s="7"/>
      <c r="N7" s="7"/>
      <c r="O7" s="7"/>
      <c r="P7" s="7"/>
      <c r="Q7" s="7">
        <v>5</v>
      </c>
      <c r="R7" s="7">
        <v>10</v>
      </c>
      <c r="S7" s="5">
        <v>1</v>
      </c>
      <c r="T7" s="5">
        <f>2^((テーブル1[[#This Row],[レア]]-1)/4)</f>
        <v>1</v>
      </c>
      <c r="U7" s="5">
        <f>0.5^(((テーブル1[[#This Row],[基礎Shine]]/MAX(テーブル1[[#This Row],[基礎Shine]:[基礎Dark]])+テーブル1[[#This Row],[基礎Fire]]/MAX(M7:R7)+テーブル1[[#This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" s="5">
        <f>テーブル1[[#This Row],[特殊倍率]]*テーブル1[[#This Row],[分散度倍率]]*テーブル1[[#This Row],[レア度倍率]]</f>
        <v>0.93303299153680741</v>
      </c>
      <c r="W7" s="10">
        <f>テーブル1[[#This Row],[コスト]]*テーブル1[[#This Row],[効率]]</f>
        <v>65.312309407576521</v>
      </c>
      <c r="X7" s="9">
        <f>テーブル1[[#This Row],[基礎Shine]]*テーブル1[[#This Row],[合計値]]/SUM(テーブル1[[#This Row],[基礎Shine]:[基礎Dark]])</f>
        <v>0</v>
      </c>
      <c r="Y7" s="9">
        <f>テーブル1[[#This Row],[基礎Fire]]*テーブル1[[#This Row],[合計値]]/SUM(テーブル1[[#This Row],[基礎Shine]:[基礎Dark]])</f>
        <v>0</v>
      </c>
      <c r="Z7" s="9">
        <f>テーブル1[[#This Row],[基礎Wind]]*テーブル1[[#This Row],[合計値]]/SUM(テーブル1[[#This Row],[基礎Shine]:[基礎Dark]])</f>
        <v>0</v>
      </c>
      <c r="AA7" s="9">
        <f>テーブル1[[#This Row],[基礎Gaia]]*テーブル1[[#This Row],[合計値]]/SUM(テーブル1[[#This Row],[基礎Shine]:[基礎Dark]])</f>
        <v>0</v>
      </c>
      <c r="AB7" s="9">
        <f>テーブル1[[#This Row],[基礎Aqua]]*テーブル1[[#This Row],[合計値]]/SUM(テーブル1[[#This Row],[基礎Shine]:[基礎Dark]])</f>
        <v>21.770769802525511</v>
      </c>
      <c r="AC7" s="9">
        <f>テーブル1[[#This Row],[基礎Dark]]*テーブル1[[#This Row],[合計値]]/SUM(テーブル1[[#This Row],[基礎Shine]:[基礎Dark]])</f>
        <v>43.541539605051021</v>
      </c>
      <c r="AD7" s="14">
        <v>1</v>
      </c>
      <c r="AE7" s="14"/>
      <c r="AF7" s="14"/>
      <c r="AG7" s="14"/>
      <c r="AH7" s="14"/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/>
      <c r="AR7" s="14">
        <v>3</v>
      </c>
      <c r="AS7" s="14"/>
      <c r="AT7" s="14">
        <v>1</v>
      </c>
      <c r="AU7" s="14"/>
      <c r="AV7" s="14"/>
      <c r="AW7" s="14"/>
      <c r="AX7" s="14"/>
      <c r="AY7" s="14">
        <v>1</v>
      </c>
      <c r="AZ7" s="14"/>
      <c r="BA7" s="13">
        <f>SUM(テーブル1[[#This Row],[攻撃]:[感覚]])</f>
        <v>8</v>
      </c>
      <c r="BB7" s="13" t="str">
        <f>LOWER(LEFT(テーブル1[[#This Row],[Type]],1))&amp;MID(SUBSTITUTE(PROPER(テーブル1[[#This Row],[Type]]),"_",""),2,LEN(テーブル1[[#This Row],[Type]]))</f>
        <v>dirt</v>
      </c>
      <c r="BC7" s="13" t="str" cm="1">
        <f t="array" ref="BC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dirt = 5("dirt", { mirage }, 1, 70, 1.00, m(0.0, 0.0, 0.0, 0.0, 5.0, 10.0), a(1.0, 0.0, 0.0, 0.0, 0.0, 1.0, 1.0, 0.0, 0.0, 0.0, 0.0, 0.0, 0.0, 0.0, 3.0, 0.0, 1.0, 0.0, 0.0, 0.0, 0.0, 1.0, 0.0), c(0xB87440, 0xB9855C, 0x593D29, 0x914A18))</v>
      </c>
      <c r="BD7" s="13" t="str">
        <f>"mirageFairy2019.fairy."&amp;テーブル1[[#This Row],[Type]]&amp;".name="&amp;テーブル1[[#This Row],[英名]]</f>
        <v>mirageFairy2019.fairy.dirt.name=Dirtia</v>
      </c>
      <c r="BE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F7" s="13">
        <f>テーブル1[[#This Row],[Gaia]]*(テーブル1[[#This Row],[Aqua]]+テーブル1[[#This Row],[収穫]])*テーブル1[[#This Row],[効率]]/テーブル1[[#This Row],[コスト]]</f>
        <v>0</v>
      </c>
    </row>
    <row r="8" spans="1:58" x14ac:dyDescent="0.15">
      <c r="A8" s="4">
        <v>6</v>
      </c>
      <c r="B8" s="4">
        <v>1</v>
      </c>
      <c r="C8" s="4" t="s">
        <v>390</v>
      </c>
      <c r="D8" s="4" t="s">
        <v>402</v>
      </c>
      <c r="E8" s="6" t="s">
        <v>47</v>
      </c>
      <c r="F8" s="6" t="s">
        <v>480</v>
      </c>
      <c r="G8" s="6" t="s">
        <v>110</v>
      </c>
      <c r="H8" s="6" t="s">
        <v>175</v>
      </c>
      <c r="I8" s="6" t="s">
        <v>983</v>
      </c>
      <c r="J8" s="11" t="s">
        <v>299</v>
      </c>
      <c r="K8" s="3">
        <v>2</v>
      </c>
      <c r="L8" s="8">
        <v>86</v>
      </c>
      <c r="M8" s="7"/>
      <c r="N8" s="7">
        <v>1</v>
      </c>
      <c r="O8" s="7"/>
      <c r="P8" s="7">
        <v>10</v>
      </c>
      <c r="Q8" s="7">
        <v>1</v>
      </c>
      <c r="R8" s="7">
        <v>4</v>
      </c>
      <c r="S8" s="5">
        <v>1</v>
      </c>
      <c r="T8" s="5">
        <f>2^((テーブル1[[#This Row],[レア]]-1)/4)</f>
        <v>1.189207115002721</v>
      </c>
      <c r="U8" s="5">
        <f>0.5^(((テーブル1[[#This Row],[基礎Shine]]/MAX(テーブル1[[#This Row],[基礎Shine]:[基礎Dark]])+テーブル1[[#This Row],[基礎Fire]]/MAX(M8:R8)+テーブル1[[#This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8" s="5">
        <f>テーブル1[[#This Row],[特殊倍率]]*テーブル1[[#This Row],[分散度倍率]]*テーブル1[[#This Row],[レア度倍率]]</f>
        <v>1.0942937012607394</v>
      </c>
      <c r="W8" s="10">
        <f>テーブル1[[#This Row],[コスト]]*テーブル1[[#This Row],[効率]]</f>
        <v>94.109258308423591</v>
      </c>
      <c r="X8" s="9">
        <f>テーブル1[[#This Row],[基礎Shine]]*テーブル1[[#This Row],[合計値]]/SUM(テーブル1[[#This Row],[基礎Shine]:[基礎Dark]])</f>
        <v>0</v>
      </c>
      <c r="Y8" s="9">
        <f>テーブル1[[#This Row],[基礎Fire]]*テーブル1[[#This Row],[合計値]]/SUM(テーブル1[[#This Row],[基礎Shine]:[基礎Dark]])</f>
        <v>5.8818286442764744</v>
      </c>
      <c r="Z8" s="9">
        <f>テーブル1[[#This Row],[基礎Wind]]*テーブル1[[#This Row],[合計値]]/SUM(テーブル1[[#This Row],[基礎Shine]:[基礎Dark]])</f>
        <v>0</v>
      </c>
      <c r="AA8" s="9">
        <f>テーブル1[[#This Row],[基礎Gaia]]*テーブル1[[#This Row],[合計値]]/SUM(テーブル1[[#This Row],[基礎Shine]:[基礎Dark]])</f>
        <v>58.818286442764744</v>
      </c>
      <c r="AB8" s="9">
        <f>テーブル1[[#This Row],[基礎Aqua]]*テーブル1[[#This Row],[合計値]]/SUM(テーブル1[[#This Row],[基礎Shine]:[基礎Dark]])</f>
        <v>5.8818286442764744</v>
      </c>
      <c r="AC8" s="9">
        <f>テーブル1[[#This Row],[基礎Dark]]*テーブル1[[#This Row],[合計値]]/SUM(テーブル1[[#This Row],[基礎Shine]:[基礎Dark]])</f>
        <v>23.527314577105898</v>
      </c>
      <c r="AD8" s="14">
        <v>2</v>
      </c>
      <c r="AE8" s="14"/>
      <c r="AF8" s="14">
        <v>2</v>
      </c>
      <c r="AG8" s="14">
        <v>1</v>
      </c>
      <c r="AH8" s="14"/>
      <c r="AI8" s="14"/>
      <c r="AJ8" s="14">
        <v>4</v>
      </c>
      <c r="AK8" s="14"/>
      <c r="AL8" s="14"/>
      <c r="AM8" s="14"/>
      <c r="AN8" s="14"/>
      <c r="AO8" s="14">
        <v>3</v>
      </c>
      <c r="AP8" s="14"/>
      <c r="AQ8" s="14">
        <v>5</v>
      </c>
      <c r="AR8" s="14"/>
      <c r="AS8" s="14"/>
      <c r="AT8" s="14"/>
      <c r="AU8" s="14">
        <v>10</v>
      </c>
      <c r="AV8" s="14"/>
      <c r="AW8" s="14">
        <v>1</v>
      </c>
      <c r="AX8" s="14">
        <v>5</v>
      </c>
      <c r="AY8" s="14"/>
      <c r="AZ8" s="14"/>
      <c r="BA8" s="13">
        <f>SUM(テーブル1[[#This Row],[攻撃]:[感覚]])</f>
        <v>33</v>
      </c>
      <c r="BB8" s="13" t="str">
        <f>LOWER(LEFT(テーブル1[[#This Row],[Type]],1))&amp;MID(SUBSTITUTE(PROPER(テーブル1[[#This Row],[Type]]),"_",""),2,LEN(テーブル1[[#This Row],[Type]]))</f>
        <v>iron</v>
      </c>
      <c r="BC8" s="13" t="str" cm="1">
        <f t="array" ref="BC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 = 6("iron", { mirage }, 2, 86, 1.00, m(0.0, 1.0, 0.0, 10.0, 1.0, 4.0), a(2.0, 0.0, 2.0, 1.0, 0.0, 0.0, 4.0, 0.0, 0.0, 0.0, 0.0, 3.0, 0.0, 5.0, 0.0, 0.0, 0.0, 10.0, 0.0, 1.0, 5.0, 0.0, 0.0), c(0xA0A0A0, 0xD8D8D8, 0x727272, 0xD8AF93))</v>
      </c>
      <c r="BD8" s="13" t="str">
        <f>"mirageFairy2019.fairy."&amp;テーブル1[[#This Row],[Type]]&amp;".name="&amp;テーブル1[[#This Row],[英名]]</f>
        <v>mirageFairy2019.fairy.iron.name=Ironia</v>
      </c>
      <c r="BE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F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8" x14ac:dyDescent="0.15">
      <c r="A9" s="4">
        <v>7</v>
      </c>
      <c r="B9" s="4">
        <v>1</v>
      </c>
      <c r="C9" s="4" t="s">
        <v>390</v>
      </c>
      <c r="D9" s="4" t="s">
        <v>403</v>
      </c>
      <c r="E9" s="6" t="s">
        <v>51</v>
      </c>
      <c r="F9" s="6" t="s">
        <v>481</v>
      </c>
      <c r="G9" s="6" t="s">
        <v>132</v>
      </c>
      <c r="H9" s="6" t="s">
        <v>177</v>
      </c>
      <c r="I9" s="6" t="s">
        <v>983</v>
      </c>
      <c r="J9" s="11" t="s">
        <v>1029</v>
      </c>
      <c r="K9" s="3">
        <v>4</v>
      </c>
      <c r="L9" s="8">
        <v>76</v>
      </c>
      <c r="M9" s="7">
        <v>10</v>
      </c>
      <c r="N9" s="7">
        <v>13</v>
      </c>
      <c r="O9" s="7">
        <v>19</v>
      </c>
      <c r="P9" s="7">
        <v>49</v>
      </c>
      <c r="Q9" s="7">
        <v>23</v>
      </c>
      <c r="R9" s="7"/>
      <c r="S9" s="5">
        <v>1</v>
      </c>
      <c r="T9" s="5">
        <f>2^((テーブル1[[#This Row],[レア]]-1)/4)</f>
        <v>1.681792830507429</v>
      </c>
      <c r="U9" s="5">
        <f>0.5^(((テーブル1[[#This Row],[基礎Shine]]/MAX(テーブル1[[#This Row],[基礎Shine]:[基礎Dark]])+テーブル1[[#This Row],[基礎Fire]]/MAX(M9:R9)+テーブル1[[#This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V9" s="5">
        <f>テーブル1[[#This Row],[特殊倍率]]*テーブル1[[#This Row],[分散度倍率]]*テーブル1[[#This Row],[レア度倍率]]</f>
        <v>1.3992889218971736</v>
      </c>
      <c r="W9" s="10">
        <f>テーブル1[[#This Row],[コスト]]*テーブル1[[#This Row],[効率]]</f>
        <v>106.3459580641852</v>
      </c>
      <c r="X9" s="9">
        <f>テーブル1[[#This Row],[基礎Shine]]*テーブル1[[#This Row],[合計値]]/SUM(テーブル1[[#This Row],[基礎Shine]:[基礎Dark]])</f>
        <v>9.328592812647825</v>
      </c>
      <c r="Y9" s="9">
        <f>テーブル1[[#This Row],[基礎Fire]]*テーブル1[[#This Row],[合計値]]/SUM(テーブル1[[#This Row],[基礎Shine]:[基礎Dark]])</f>
        <v>12.127170656442171</v>
      </c>
      <c r="Z9" s="9">
        <f>テーブル1[[#This Row],[基礎Wind]]*テーブル1[[#This Row],[合計値]]/SUM(テーブル1[[#This Row],[基礎Shine]:[基礎Dark]])</f>
        <v>17.724326344030867</v>
      </c>
      <c r="AA9" s="9">
        <f>テーブル1[[#This Row],[基礎Gaia]]*テーブル1[[#This Row],[合計値]]/SUM(テーブル1[[#This Row],[基礎Shine]:[基礎Dark]])</f>
        <v>45.710104781974337</v>
      </c>
      <c r="AB9" s="9">
        <f>テーブル1[[#This Row],[基礎Aqua]]*テーブル1[[#This Row],[合計値]]/SUM(テーブル1[[#This Row],[基礎Shine]:[基礎Dark]])</f>
        <v>21.455763469089995</v>
      </c>
      <c r="AC9" s="9">
        <f>テーブル1[[#This Row],[基礎Dark]]*テーブル1[[#This Row],[合計値]]/SUM(テーブル1[[#This Row],[基礎Shine]:[基礎Dark]])</f>
        <v>0</v>
      </c>
      <c r="AD9" s="14">
        <v>4</v>
      </c>
      <c r="AE9" s="14"/>
      <c r="AF9" s="14">
        <v>2</v>
      </c>
      <c r="AG9" s="14">
        <v>5</v>
      </c>
      <c r="AH9" s="14"/>
      <c r="AI9" s="14"/>
      <c r="AJ9" s="14">
        <v>17</v>
      </c>
      <c r="AK9" s="14">
        <v>4</v>
      </c>
      <c r="AL9" s="14"/>
      <c r="AM9" s="14"/>
      <c r="AN9" s="14"/>
      <c r="AO9" s="14">
        <v>10</v>
      </c>
      <c r="AP9" s="14"/>
      <c r="AQ9" s="14">
        <v>7</v>
      </c>
      <c r="AR9" s="14"/>
      <c r="AS9" s="14">
        <v>4</v>
      </c>
      <c r="AT9" s="14"/>
      <c r="AU9" s="14">
        <v>2</v>
      </c>
      <c r="AV9" s="14"/>
      <c r="AW9" s="14">
        <v>2</v>
      </c>
      <c r="AX9" s="14"/>
      <c r="AY9" s="14"/>
      <c r="AZ9" s="14"/>
      <c r="BA9" s="13">
        <f>SUM(テーブル1[[#This Row],[攻撃]:[感覚]])</f>
        <v>57</v>
      </c>
      <c r="BB9" s="13" t="str">
        <f>LOWER(LEFT(テーブル1[[#This Row],[Type]],1))&amp;MID(SUBSTITUTE(PROPER(テーブル1[[#This Row],[Type]]),"_",""),2,LEN(テーブル1[[#This Row],[Type]]))</f>
        <v>diamond</v>
      </c>
      <c r="BC9" s="13" t="str" cm="1">
        <f t="array" ref="BC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 = 7("diamond", { mirage }, 4, 76, 1.00, m(10.0, 13.0, 19.0, 49.0, 23.0, 0.0), a(4.0, 0.0, 2.0, 5.0, 0.0, 0.0, 17.0, 4.0, 0.0, 0.0, 0.0, 10.0, 0.0, 7.0, 0.0, 4.0, 0.0, 2.0, 0.0, 2.0, 0.0, 0.0, 0.0), c(0x97FFE3, 0xD1FAF3, 0x70FFD9, 0x30DBBD))</v>
      </c>
      <c r="BD9" s="13" t="str">
        <f>"mirageFairy2019.fairy."&amp;テーブル1[[#This Row],[Type]]&amp;".name="&amp;テーブル1[[#This Row],[英名]]</f>
        <v>mirageFairy2019.fairy.diamond.name=Diamondia</v>
      </c>
      <c r="BE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F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8" x14ac:dyDescent="0.15">
      <c r="A10" s="4">
        <v>8</v>
      </c>
      <c r="B10" s="4">
        <v>1</v>
      </c>
      <c r="C10" s="4" t="s">
        <v>390</v>
      </c>
      <c r="D10" s="4" t="s">
        <v>404</v>
      </c>
      <c r="E10" s="6" t="s">
        <v>57</v>
      </c>
      <c r="F10" s="6" t="s">
        <v>482</v>
      </c>
      <c r="G10" s="6" t="s">
        <v>116</v>
      </c>
      <c r="H10" s="6" t="s">
        <v>180</v>
      </c>
      <c r="I10" s="6" t="s">
        <v>983</v>
      </c>
      <c r="J10" s="11" t="s">
        <v>290</v>
      </c>
      <c r="K10" s="3">
        <v>3</v>
      </c>
      <c r="L10" s="8">
        <v>54</v>
      </c>
      <c r="M10" s="7">
        <v>1</v>
      </c>
      <c r="N10" s="7">
        <v>35</v>
      </c>
      <c r="O10" s="7">
        <v>11</v>
      </c>
      <c r="P10" s="7">
        <v>10</v>
      </c>
      <c r="Q10" s="7"/>
      <c r="R10" s="7">
        <v>6</v>
      </c>
      <c r="S10" s="5">
        <v>1</v>
      </c>
      <c r="T10" s="5">
        <f>2^((テーブル1[[#This Row],[レア]]-1)/4)</f>
        <v>1.4142135623730951</v>
      </c>
      <c r="U10" s="5">
        <f>0.5^(((テーブル1[[#This Row],[基礎Shine]]/MAX(テーブル1[[#This Row],[基礎Shine]:[基礎Dark]])+テーブル1[[#This Row],[基礎Fire]]/MAX(M10:R10)+テーブル1[[#This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10" s="5">
        <f>テーブル1[[#This Row],[特殊倍率]]*テーブル1[[#This Row],[分散度倍率]]*テーブル1[[#This Row],[レア度倍率]]</f>
        <v>1.2657565939702802</v>
      </c>
      <c r="W10" s="10">
        <f>テーブル1[[#This Row],[コスト]]*テーブル1[[#This Row],[効率]]</f>
        <v>68.350856074395125</v>
      </c>
      <c r="X10" s="9">
        <f>テーブル1[[#This Row],[基礎Shine]]*テーブル1[[#This Row],[合計値]]/SUM(テーブル1[[#This Row],[基礎Shine]:[基礎Dark]])</f>
        <v>1.0849342234030972</v>
      </c>
      <c r="Y10" s="9">
        <f>テーブル1[[#This Row],[基礎Fire]]*テーブル1[[#This Row],[合計値]]/SUM(テーブル1[[#This Row],[基礎Shine]:[基礎Dark]])</f>
        <v>37.972697819108404</v>
      </c>
      <c r="Z10" s="9">
        <f>テーブル1[[#This Row],[基礎Wind]]*テーブル1[[#This Row],[合計値]]/SUM(テーブル1[[#This Row],[基礎Shine]:[基礎Dark]])</f>
        <v>11.93427645743407</v>
      </c>
      <c r="AA10" s="9">
        <f>テーブル1[[#This Row],[基礎Gaia]]*テーブル1[[#This Row],[合計値]]/SUM(テーブル1[[#This Row],[基礎Shine]:[基礎Dark]])</f>
        <v>10.849342234030971</v>
      </c>
      <c r="AB10" s="9">
        <f>テーブル1[[#This Row],[基礎Aqua]]*テーブル1[[#This Row],[合計値]]/SUM(テーブル1[[#This Row],[基礎Shine]:[基礎Dark]])</f>
        <v>0</v>
      </c>
      <c r="AC10" s="9">
        <f>テーブル1[[#This Row],[基礎Dark]]*テーブル1[[#This Row],[合計値]]/SUM(テーブル1[[#This Row],[基礎Shine]:[基礎Dark]])</f>
        <v>6.5096053404185836</v>
      </c>
      <c r="AD10" s="14"/>
      <c r="AE10" s="14"/>
      <c r="AF10" s="14"/>
      <c r="AG10" s="14">
        <v>7</v>
      </c>
      <c r="AH10" s="14"/>
      <c r="AI10" s="14"/>
      <c r="AJ10" s="14">
        <v>6</v>
      </c>
      <c r="AK10" s="14"/>
      <c r="AL10" s="14"/>
      <c r="AM10" s="14">
        <v>1</v>
      </c>
      <c r="AN10" s="14"/>
      <c r="AO10" s="14"/>
      <c r="AP10" s="14">
        <v>4</v>
      </c>
      <c r="AQ10" s="14"/>
      <c r="AR10" s="14"/>
      <c r="AS10" s="14">
        <v>4</v>
      </c>
      <c r="AT10" s="14">
        <v>6</v>
      </c>
      <c r="AU10" s="14">
        <v>3</v>
      </c>
      <c r="AV10" s="14"/>
      <c r="AW10" s="14"/>
      <c r="AX10" s="14">
        <v>8</v>
      </c>
      <c r="AY10" s="14">
        <v>2</v>
      </c>
      <c r="AZ10" s="14">
        <v>8</v>
      </c>
      <c r="BA10" s="13">
        <f>SUM(テーブル1[[#This Row],[攻撃]:[感覚]])</f>
        <v>49</v>
      </c>
      <c r="BB10" s="13" t="str">
        <f>LOWER(LEFT(テーブル1[[#This Row],[Type]],1))&amp;MID(SUBSTITUTE(PROPER(テーブル1[[#This Row],[Type]]),"_",""),2,LEN(テーブル1[[#This Row],[Type]]))</f>
        <v>redstone</v>
      </c>
      <c r="BC10" s="13" t="str" cm="1">
        <f t="array" ref="BC1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 = 8("redstone", { mirage }, 3, 54, 1.00, m(1.0, 35.0, 11.0, 10.0, 0.0, 6.0), a(0.0, 0.0, 0.0, 7.0, 0.0, 0.0, 6.0, 0.0, 0.0, 1.0, 0.0, 0.0, 4.0, 0.0, 0.0, 4.0, 6.0, 3.0, 0.0, 0.0, 8.0, 2.0, 8.0), c(0xFF5959, 0xFF0000, 0xCD0000, 0xBA0000))</v>
      </c>
      <c r="BD10" s="13" t="str">
        <f>"mirageFairy2019.fairy."&amp;テーブル1[[#This Row],[Type]]&amp;".name="&amp;テーブル1[[#This Row],[英名]]</f>
        <v>mirageFairy2019.fairy.redstone.name=Redstonia</v>
      </c>
      <c r="BE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F10" s="13">
        <f>テーブル1[[#This Row],[Gaia]]*(テーブル1[[#This Row],[Aqua]]+テーブル1[[#This Row],[収穫]])*テーブル1[[#This Row],[効率]]/テーブル1[[#This Row],[コスト]]</f>
        <v>0</v>
      </c>
    </row>
    <row r="11" spans="1:58" x14ac:dyDescent="0.15">
      <c r="A11" s="4">
        <v>9</v>
      </c>
      <c r="B11" s="4">
        <v>1</v>
      </c>
      <c r="C11" s="4" t="s">
        <v>391</v>
      </c>
      <c r="D11" s="4" t="s">
        <v>405</v>
      </c>
      <c r="E11" s="6" t="s">
        <v>107</v>
      </c>
      <c r="F11" s="6" t="s">
        <v>587</v>
      </c>
      <c r="G11" s="6" t="s">
        <v>172</v>
      </c>
      <c r="H11" s="6" t="s">
        <v>206</v>
      </c>
      <c r="I11" s="6" t="s">
        <v>983</v>
      </c>
      <c r="J11" s="11" t="s">
        <v>307</v>
      </c>
      <c r="K11" s="3">
        <v>4</v>
      </c>
      <c r="L11" s="8">
        <v>48</v>
      </c>
      <c r="M11" s="7">
        <v>1</v>
      </c>
      <c r="N11" s="7">
        <v>12</v>
      </c>
      <c r="O11" s="7">
        <v>12</v>
      </c>
      <c r="P11" s="7">
        <v>16</v>
      </c>
      <c r="Q11" s="7">
        <v>10</v>
      </c>
      <c r="R11" s="7">
        <v>1</v>
      </c>
      <c r="S11" s="5">
        <v>1</v>
      </c>
      <c r="T11" s="5">
        <f>2^((テーブル1[[#This Row],[レア]]-1)/4)</f>
        <v>1.681792830507429</v>
      </c>
      <c r="U11" s="5">
        <f>0.5^(((テーブル1[[#This Row],[基礎Shine]]/MAX(テーブル1[[#This Row],[基礎Shine]:[基礎Dark]])+テーブル1[[#This Row],[基礎Fire]]/MAX(M11:R11)+テーブル1[[#This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V11" s="5">
        <f>テーブル1[[#This Row],[特殊倍率]]*テーブル1[[#This Row],[分散度倍率]]*テーブル1[[#This Row],[レア度倍率]]</f>
        <v>1.2311444133449163</v>
      </c>
      <c r="W11" s="10">
        <f>テーブル1[[#This Row],[コスト]]*テーブル1[[#This Row],[効率]]</f>
        <v>59.094931840555986</v>
      </c>
      <c r="X11" s="9">
        <f>テーブル1[[#This Row],[基礎Shine]]*テーブル1[[#This Row],[合計値]]/SUM(テーブル1[[#This Row],[基礎Shine]:[基礎Dark]])</f>
        <v>1.136440996933769</v>
      </c>
      <c r="Y11" s="9">
        <f>テーブル1[[#This Row],[基礎Fire]]*テーブル1[[#This Row],[合計値]]/SUM(テーブル1[[#This Row],[基礎Shine]:[基礎Dark]])</f>
        <v>13.637291963205227</v>
      </c>
      <c r="Z11" s="9">
        <f>テーブル1[[#This Row],[基礎Wind]]*テーブル1[[#This Row],[合計値]]/SUM(テーブル1[[#This Row],[基礎Shine]:[基礎Dark]])</f>
        <v>13.637291963205227</v>
      </c>
      <c r="AA11" s="9">
        <f>テーブル1[[#This Row],[基礎Gaia]]*テーブル1[[#This Row],[合計値]]/SUM(テーブル1[[#This Row],[基礎Shine]:[基礎Dark]])</f>
        <v>18.183055950940304</v>
      </c>
      <c r="AB11" s="9">
        <f>テーブル1[[#This Row],[基礎Aqua]]*テーブル1[[#This Row],[合計値]]/SUM(テーブル1[[#This Row],[基礎Shine]:[基礎Dark]])</f>
        <v>11.364409969337689</v>
      </c>
      <c r="AC11" s="9">
        <f>テーブル1[[#This Row],[基礎Dark]]*テーブル1[[#This Row],[合計値]]/SUM(テーブル1[[#This Row],[基礎Shine]:[基礎Dark]])</f>
        <v>1.136440996933769</v>
      </c>
      <c r="AD11" s="14">
        <v>11</v>
      </c>
      <c r="AE11" s="14">
        <v>3</v>
      </c>
      <c r="AF11" s="14">
        <v>5</v>
      </c>
      <c r="AG11" s="14">
        <v>2</v>
      </c>
      <c r="AH11" s="14"/>
      <c r="AI11" s="14">
        <v>1</v>
      </c>
      <c r="AJ11" s="14">
        <v>2</v>
      </c>
      <c r="AK11" s="14">
        <v>7</v>
      </c>
      <c r="AL11" s="14">
        <v>1</v>
      </c>
      <c r="AM11" s="14">
        <v>12</v>
      </c>
      <c r="AN11" s="14"/>
      <c r="AO11" s="14">
        <v>4</v>
      </c>
      <c r="AP11" s="14">
        <v>2</v>
      </c>
      <c r="AQ11" s="14"/>
      <c r="AR11" s="14">
        <v>14</v>
      </c>
      <c r="AS11" s="14">
        <v>8</v>
      </c>
      <c r="AT11" s="14">
        <v>4</v>
      </c>
      <c r="AU11" s="14">
        <v>8</v>
      </c>
      <c r="AV11" s="14"/>
      <c r="AW11" s="14"/>
      <c r="AX11" s="14"/>
      <c r="AY11" s="14">
        <v>1</v>
      </c>
      <c r="AZ11" s="14">
        <v>16</v>
      </c>
      <c r="BA11" s="13">
        <f>SUM(テーブル1[[#This Row],[攻撃]:[感覚]])</f>
        <v>101</v>
      </c>
      <c r="BB11" s="13" t="str">
        <f>LOWER(LEFT(テーブル1[[#This Row],[Type]],1))&amp;MID(SUBSTITUTE(PROPER(テーブル1[[#This Row],[Type]]),"_",""),2,LEN(テーブル1[[#This Row],[Type]]))</f>
        <v>enderman</v>
      </c>
      <c r="BC11" s="13" t="str" cm="1">
        <f t="array" ref="BC1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enderman = 9("enderman", { mirage }, 4, 48, 1.00, m(1.0, 12.0, 12.0, 16.0, 10.0, 1.0), a(11.0, 3.0, 5.0, 2.0, 0.0, 1.0, 2.0, 7.0, 1.0, 12.0, 0.0, 4.0, 2.0, 0.0, 14.0, 8.0, 4.0, 8.0, 0.0, 0.0, 0.0, 1.0, 16.0), c(0x000000, 0x161616, 0x161616, 0xEF84FA))</v>
      </c>
      <c r="BD11" s="13" t="str">
        <f>"mirageFairy2019.fairy."&amp;テーブル1[[#This Row],[Type]]&amp;".name="&amp;テーブル1[[#This Row],[英名]]</f>
        <v>mirageFairy2019.fairy.enderman.name=Endermania</v>
      </c>
      <c r="BE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F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8" x14ac:dyDescent="0.15">
      <c r="A12" s="4">
        <v>10</v>
      </c>
      <c r="B12" s="4">
        <v>1</v>
      </c>
      <c r="C12" s="4" t="s">
        <v>382</v>
      </c>
      <c r="D12" s="4" t="s">
        <v>399</v>
      </c>
      <c r="E12" s="6" t="s">
        <v>89</v>
      </c>
      <c r="F12" s="6" t="s">
        <v>516</v>
      </c>
      <c r="G12" s="6" t="s">
        <v>154</v>
      </c>
      <c r="H12" s="6" t="s">
        <v>197</v>
      </c>
      <c r="I12" s="6" t="s">
        <v>91</v>
      </c>
      <c r="J12" s="11" t="s">
        <v>292</v>
      </c>
      <c r="K12" s="3">
        <v>5</v>
      </c>
      <c r="L12" s="8">
        <v>95</v>
      </c>
      <c r="M12" s="7">
        <v>10</v>
      </c>
      <c r="N12" s="7">
        <v>25</v>
      </c>
      <c r="O12" s="7">
        <v>25</v>
      </c>
      <c r="P12" s="7">
        <v>20</v>
      </c>
      <c r="Q12" s="7">
        <v>20</v>
      </c>
      <c r="R12" s="7">
        <v>90</v>
      </c>
      <c r="S12" s="5">
        <v>1</v>
      </c>
      <c r="T12" s="5">
        <f>2^((テーブル1[[#This Row],[レア]]-1)/4)</f>
        <v>2</v>
      </c>
      <c r="U12" s="5">
        <f>0.5^(((テーブル1[[#This Row],[基礎Shine]]/MAX(テーブル1[[#This Row],[基礎Shine]:[基礎Dark]])+テーブル1[[#This Row],[基礎Fire]]/MAX(M12:R12)+テーブル1[[#This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V12" s="5">
        <f>テーブル1[[#This Row],[特殊倍率]]*テーブル1[[#This Row],[分散度倍率]]*テーブル1[[#This Row],[レア度倍率]]</f>
        <v>1.7144879657061456</v>
      </c>
      <c r="W12" s="10">
        <f>テーブル1[[#This Row],[コスト]]*テーブル1[[#This Row],[効率]]</f>
        <v>162.87635674208383</v>
      </c>
      <c r="X12" s="9">
        <f>テーブル1[[#This Row],[基礎Shine]]*テーブル1[[#This Row],[合計値]]/SUM(テーブル1[[#This Row],[基礎Shine]:[基礎Dark]])</f>
        <v>8.5724398285307277</v>
      </c>
      <c r="Y12" s="9">
        <f>テーブル1[[#This Row],[基礎Fire]]*テーブル1[[#This Row],[合計値]]/SUM(テーブル1[[#This Row],[基礎Shine]:[基礎Dark]])</f>
        <v>21.431099571326818</v>
      </c>
      <c r="Z12" s="9">
        <f>テーブル1[[#This Row],[基礎Wind]]*テーブル1[[#This Row],[合計値]]/SUM(テーブル1[[#This Row],[基礎Shine]:[基礎Dark]])</f>
        <v>21.431099571326818</v>
      </c>
      <c r="AA12" s="9">
        <f>テーブル1[[#This Row],[基礎Gaia]]*テーブル1[[#This Row],[合計値]]/SUM(テーブル1[[#This Row],[基礎Shine]:[基礎Dark]])</f>
        <v>17.144879657061455</v>
      </c>
      <c r="AB12" s="9">
        <f>テーブル1[[#This Row],[基礎Aqua]]*テーブル1[[#This Row],[合計値]]/SUM(テーブル1[[#This Row],[基礎Shine]:[基礎Dark]])</f>
        <v>17.144879657061455</v>
      </c>
      <c r="AC12" s="9">
        <f>テーブル1[[#This Row],[基礎Dark]]*テーブル1[[#This Row],[合計値]]/SUM(テーブル1[[#This Row],[基礎Shine]:[基礎Dark]])</f>
        <v>77.151958456776555</v>
      </c>
      <c r="AD12" s="14"/>
      <c r="AE12" s="14"/>
      <c r="AF12" s="14"/>
      <c r="AG12" s="14">
        <v>6</v>
      </c>
      <c r="AH12" s="14"/>
      <c r="AI12" s="14"/>
      <c r="AJ12" s="14">
        <v>2</v>
      </c>
      <c r="AK12" s="14"/>
      <c r="AL12" s="14"/>
      <c r="AM12" s="14"/>
      <c r="AN12" s="14"/>
      <c r="AO12" s="14"/>
      <c r="AP12" s="14"/>
      <c r="AQ12" s="14"/>
      <c r="AR12" s="14"/>
      <c r="AS12" s="14">
        <v>1</v>
      </c>
      <c r="AT12" s="14">
        <v>2</v>
      </c>
      <c r="AU12" s="14"/>
      <c r="AV12" s="14"/>
      <c r="AW12" s="14">
        <v>5</v>
      </c>
      <c r="AX12" s="14"/>
      <c r="AY12" s="14">
        <v>16</v>
      </c>
      <c r="AZ12" s="14"/>
      <c r="BA12" s="13">
        <f>SUM(テーブル1[[#This Row],[攻撃]:[感覚]])</f>
        <v>32</v>
      </c>
      <c r="BB12" s="13" t="str">
        <f>LOWER(LEFT(テーブル1[[#This Row],[Type]],1))&amp;MID(SUBSTITUTE(PROPER(テーブル1[[#This Row],[Type]]),"_",""),2,LEN(テーブル1[[#This Row],[Type]]))</f>
        <v>moon</v>
      </c>
      <c r="BC12" s="13" t="str" cm="1">
        <f t="array" ref="BC1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 = 10("moon", { star }, 5, 95, 1.00, m(10.0, 25.0, 25.0, 20.0, 20.0, 90.0), a(0.0, 0.0, 0.0, 6.0, 0.0, 0.0, 2.0, 0.0, 0.0, 0.0, 0.0, 0.0, 0.0, 0.0, 0.0, 1.0, 2.0, 0.0, 0.0, 5.0, 0.0, 16.0, 0.0), c(0xD9E4FF, 0x747D93, 0x0C121F, 0x2D4272))</v>
      </c>
      <c r="BD12" s="13" t="str">
        <f>"mirageFairy2019.fairy."&amp;テーブル1[[#This Row],[Type]]&amp;".name="&amp;テーブル1[[#This Row],[英名]]</f>
        <v>mirageFairy2019.fairy.moon.name=Moonia</v>
      </c>
      <c r="BE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F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8" x14ac:dyDescent="0.15">
      <c r="A13" s="4">
        <v>11</v>
      </c>
      <c r="B13" s="4">
        <v>1</v>
      </c>
      <c r="C13" s="4" t="s">
        <v>388</v>
      </c>
      <c r="D13" s="4" t="s">
        <v>401</v>
      </c>
      <c r="E13" s="6" t="s">
        <v>61</v>
      </c>
      <c r="F13" s="6" t="s">
        <v>484</v>
      </c>
      <c r="G13" s="6" t="s">
        <v>136</v>
      </c>
      <c r="H13" s="6" t="s">
        <v>182</v>
      </c>
      <c r="I13" s="6" t="s">
        <v>983</v>
      </c>
      <c r="J13" s="11" t="s">
        <v>295</v>
      </c>
      <c r="K13" s="3">
        <v>1</v>
      </c>
      <c r="L13" s="8">
        <v>64</v>
      </c>
      <c r="M13" s="7">
        <v>0.1</v>
      </c>
      <c r="N13" s="7"/>
      <c r="O13" s="7"/>
      <c r="P13" s="7">
        <v>4</v>
      </c>
      <c r="Q13" s="7">
        <v>1</v>
      </c>
      <c r="R13" s="7">
        <v>10</v>
      </c>
      <c r="S13" s="5">
        <v>1</v>
      </c>
      <c r="T13" s="5">
        <f>2^((テーブル1[[#This Row],[レア]]-1)/4)</f>
        <v>1</v>
      </c>
      <c r="U13" s="5">
        <f>0.5^(((テーブル1[[#This Row],[基礎Shine]]/MAX(テーブル1[[#This Row],[基礎Shine]:[基礎Dark]])+テーブル1[[#This Row],[基礎Fire]]/MAX(M13:R13)+テーブル1[[#This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13" s="5">
        <f>テーブル1[[#This Row],[特殊倍率]]*テーブル1[[#This Row],[分散度倍率]]*テーブル1[[#This Row],[レア度倍率]]</f>
        <v>0.93174042930477308</v>
      </c>
      <c r="W13" s="10">
        <f>テーブル1[[#This Row],[コスト]]*テーブル1[[#This Row],[効率]]</f>
        <v>59.631387475505477</v>
      </c>
      <c r="X13" s="9">
        <f>テーブル1[[#This Row],[基礎Shine]]*テーブル1[[#This Row],[合計値]]/SUM(テーブル1[[#This Row],[基礎Shine]:[基礎Dark]])</f>
        <v>0.39490985083116215</v>
      </c>
      <c r="Y13" s="9">
        <f>テーブル1[[#This Row],[基礎Fire]]*テーブル1[[#This Row],[合計値]]/SUM(テーブル1[[#This Row],[基礎Shine]:[基礎Dark]])</f>
        <v>0</v>
      </c>
      <c r="Z13" s="9">
        <f>テーブル1[[#This Row],[基礎Wind]]*テーブル1[[#This Row],[合計値]]/SUM(テーブル1[[#This Row],[基礎Shine]:[基礎Dark]])</f>
        <v>0</v>
      </c>
      <c r="AA13" s="9">
        <f>テーブル1[[#This Row],[基礎Gaia]]*テーブル1[[#This Row],[合計値]]/SUM(テーブル1[[#This Row],[基礎Shine]:[基礎Dark]])</f>
        <v>15.796394033246484</v>
      </c>
      <c r="AB13" s="9">
        <f>テーブル1[[#This Row],[基礎Aqua]]*テーブル1[[#This Row],[合計値]]/SUM(テーブル1[[#This Row],[基礎Shine]:[基礎Dark]])</f>
        <v>3.949098508311621</v>
      </c>
      <c r="AC13" s="9">
        <f>テーブル1[[#This Row],[基礎Dark]]*テーブル1[[#This Row],[合計値]]/SUM(テーブル1[[#This Row],[基礎Shine]:[基礎Dark]])</f>
        <v>39.490985083116207</v>
      </c>
      <c r="AD13" s="14">
        <v>1</v>
      </c>
      <c r="AE13" s="14"/>
      <c r="AF13" s="14"/>
      <c r="AG13" s="14"/>
      <c r="AH13" s="14"/>
      <c r="AI13" s="14"/>
      <c r="AJ13" s="14">
        <v>7</v>
      </c>
      <c r="AK13" s="14"/>
      <c r="AL13" s="14"/>
      <c r="AM13" s="14"/>
      <c r="AN13" s="14"/>
      <c r="AO13" s="14"/>
      <c r="AP13" s="14"/>
      <c r="AQ13" s="14">
        <v>1</v>
      </c>
      <c r="AR13" s="14"/>
      <c r="AS13" s="14"/>
      <c r="AT13" s="14"/>
      <c r="AU13" s="14">
        <v>1</v>
      </c>
      <c r="AV13" s="14"/>
      <c r="AW13" s="14"/>
      <c r="AX13" s="14"/>
      <c r="AY13" s="14"/>
      <c r="AZ13" s="14">
        <v>1</v>
      </c>
      <c r="BA13" s="13">
        <f>SUM(テーブル1[[#This Row],[攻撃]:[感覚]])</f>
        <v>11</v>
      </c>
      <c r="BB13" s="13" t="str">
        <f>LOWER(LEFT(テーブル1[[#This Row],[Type]],1))&amp;MID(SUBSTITUTE(PROPER(テーブル1[[#This Row],[Type]]),"_",""),2,LEN(テーブル1[[#This Row],[Type]]))</f>
        <v>sand</v>
      </c>
      <c r="BC13" s="13" t="str" cm="1">
        <f t="array" ref="BC1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sand = 11("sand", { mirage }, 1, 64, 1.00, m(0.1, 0.0, 0.0, 4.0, 1.0, 10.0), a(1.0, 0.0, 0.0, 0.0, 0.0, 0.0, 7.0, 0.0, 0.0, 0.0, 0.0, 0.0, 0.0, 1.0, 0.0, 0.0, 0.0, 1.0, 0.0, 0.0, 0.0, 0.0, 1.0), c(0xB87440, 0xEEE4B6, 0xC2BC84, 0xD8D09B))</v>
      </c>
      <c r="BD13" s="13" t="str">
        <f>"mirageFairy2019.fairy."&amp;テーブル1[[#This Row],[Type]]&amp;".name="&amp;テーブル1[[#This Row],[英名]]</f>
        <v>mirageFairy2019.fairy.sand.name=Sandia</v>
      </c>
      <c r="BE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F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8" x14ac:dyDescent="0.15">
      <c r="A14" s="4">
        <v>12</v>
      </c>
      <c r="B14" s="4">
        <v>1</v>
      </c>
      <c r="C14" s="4" t="s">
        <v>390</v>
      </c>
      <c r="D14" s="4" t="s">
        <v>402</v>
      </c>
      <c r="E14" s="6" t="s">
        <v>49</v>
      </c>
      <c r="F14" s="6" t="s">
        <v>485</v>
      </c>
      <c r="G14" s="6" t="s">
        <v>112</v>
      </c>
      <c r="H14" s="6" t="s">
        <v>176</v>
      </c>
      <c r="I14" s="6" t="s">
        <v>983</v>
      </c>
      <c r="J14" s="11" t="s">
        <v>755</v>
      </c>
      <c r="K14" s="3">
        <v>3</v>
      </c>
      <c r="L14" s="8">
        <v>93</v>
      </c>
      <c r="M14" s="7">
        <v>1</v>
      </c>
      <c r="N14" s="7"/>
      <c r="O14" s="7">
        <v>12</v>
      </c>
      <c r="P14" s="7">
        <v>10</v>
      </c>
      <c r="Q14" s="7">
        <v>3</v>
      </c>
      <c r="R14" s="7">
        <v>15</v>
      </c>
      <c r="S14" s="5">
        <v>1</v>
      </c>
      <c r="T14" s="5">
        <f>2^((テーブル1[[#This Row],[レア]]-1)/4)</f>
        <v>1.4142135623730951</v>
      </c>
      <c r="U14" s="5">
        <f>0.5^(((テーブル1[[#This Row],[基礎Shine]]/MAX(テーブル1[[#This Row],[基礎Shine]:[基礎Dark]])+テーブル1[[#This Row],[基礎Fire]]/MAX(M14:R14)+テーブル1[[#This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V14" s="5">
        <f>テーブル1[[#This Row],[特殊倍率]]*テーブル1[[#This Row],[分散度倍率]]*テーブル1[[#This Row],[レア度倍率]]</f>
        <v>1.1121360858318723</v>
      </c>
      <c r="W14" s="10">
        <f>テーブル1[[#This Row],[コスト]]*テーブル1[[#This Row],[効率]]</f>
        <v>103.42865598236412</v>
      </c>
      <c r="X14" s="9">
        <f>テーブル1[[#This Row],[基礎Shine]]*テーブル1[[#This Row],[合計値]]/SUM(テーブル1[[#This Row],[基礎Shine]:[基礎Dark]])</f>
        <v>2.52265014591132</v>
      </c>
      <c r="Y14" s="9">
        <f>テーブル1[[#This Row],[基礎Fire]]*テーブル1[[#This Row],[合計値]]/SUM(テーブル1[[#This Row],[基礎Shine]:[基礎Dark]])</f>
        <v>0</v>
      </c>
      <c r="Z14" s="9">
        <f>テーブル1[[#This Row],[基礎Wind]]*テーブル1[[#This Row],[合計値]]/SUM(テーブル1[[#This Row],[基礎Shine]:[基礎Dark]])</f>
        <v>30.271801750935836</v>
      </c>
      <c r="AA14" s="9">
        <f>テーブル1[[#This Row],[基礎Gaia]]*テーブル1[[#This Row],[合計値]]/SUM(テーブル1[[#This Row],[基礎Shine]:[基礎Dark]])</f>
        <v>25.226501459113202</v>
      </c>
      <c r="AB14" s="9">
        <f>テーブル1[[#This Row],[基礎Aqua]]*テーブル1[[#This Row],[合計値]]/SUM(テーブル1[[#This Row],[基礎Shine]:[基礎Dark]])</f>
        <v>7.567950437733959</v>
      </c>
      <c r="AC14" s="9">
        <f>テーブル1[[#This Row],[基礎Dark]]*テーブル1[[#This Row],[合計値]]/SUM(テーブル1[[#This Row],[基礎Shine]:[基礎Dark]])</f>
        <v>37.839752188669799</v>
      </c>
      <c r="AD14" s="14">
        <v>1</v>
      </c>
      <c r="AE14" s="14"/>
      <c r="AF14" s="14">
        <v>1</v>
      </c>
      <c r="AG14" s="14">
        <v>1</v>
      </c>
      <c r="AH14" s="14"/>
      <c r="AI14" s="14"/>
      <c r="AJ14" s="14">
        <v>3</v>
      </c>
      <c r="AK14" s="14"/>
      <c r="AL14" s="14"/>
      <c r="AM14" s="14"/>
      <c r="AN14" s="14"/>
      <c r="AO14" s="14">
        <v>1</v>
      </c>
      <c r="AP14" s="14"/>
      <c r="AQ14" s="14">
        <v>2</v>
      </c>
      <c r="AR14" s="14"/>
      <c r="AS14" s="14"/>
      <c r="AT14" s="14"/>
      <c r="AU14" s="14">
        <v>3</v>
      </c>
      <c r="AV14" s="14"/>
      <c r="AW14" s="14">
        <v>1</v>
      </c>
      <c r="AX14" s="14">
        <v>6</v>
      </c>
      <c r="AY14" s="14"/>
      <c r="AZ14" s="14"/>
      <c r="BA14" s="13">
        <f>SUM(テーブル1[[#This Row],[攻撃]:[感覚]])</f>
        <v>19</v>
      </c>
      <c r="BB14" s="13" t="str">
        <f>LOWER(LEFT(テーブル1[[#This Row],[Type]],1))&amp;MID(SUBSTITUTE(PROPER(テーブル1[[#This Row],[Type]]),"_",""),2,LEN(テーブル1[[#This Row],[Type]]))</f>
        <v>gold</v>
      </c>
      <c r="BC14" s="13" t="str" cm="1">
        <f t="array" ref="BC1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 = 12("gold", { mirage }, 3, 93, 1.00, m(1.0, 0.0, 12.0, 10.0, 3.0, 15.0), a(1.0, 0.0, 1.0, 1.0, 0.0, 0.0, 3.0, 0.0, 0.0, 0.0, 0.0, 1.0, 0.0, 2.0, 0.0, 0.0, 0.0, 3.0, 0.0, 1.0, 6.0, 0.0, 0.0), c(0xA0A0A0, 0xFFFF0B, 0xDC7613, 0xDEDE00))</v>
      </c>
      <c r="BD14" s="13" t="str">
        <f>"mirageFairy2019.fairy."&amp;テーブル1[[#This Row],[Type]]&amp;".name="&amp;テーブル1[[#This Row],[英名]]</f>
        <v>mirageFairy2019.fairy.gold.name=Goldia</v>
      </c>
      <c r="BE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F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8" x14ac:dyDescent="0.15">
      <c r="A15" s="4">
        <v>13</v>
      </c>
      <c r="B15" s="4">
        <v>1</v>
      </c>
      <c r="C15" s="4" t="s">
        <v>391</v>
      </c>
      <c r="D15" s="4" t="s">
        <v>405</v>
      </c>
      <c r="E15" s="6" t="s">
        <v>75</v>
      </c>
      <c r="F15" s="6" t="s">
        <v>486</v>
      </c>
      <c r="G15" s="6" t="s">
        <v>127</v>
      </c>
      <c r="H15" s="6" t="s">
        <v>189</v>
      </c>
      <c r="I15" s="6" t="s">
        <v>983</v>
      </c>
      <c r="J15" s="11" t="s">
        <v>861</v>
      </c>
      <c r="K15" s="3">
        <v>2</v>
      </c>
      <c r="L15" s="8">
        <v>43</v>
      </c>
      <c r="M15" s="7"/>
      <c r="N15" s="7"/>
      <c r="O15" s="7"/>
      <c r="P15" s="7"/>
      <c r="Q15" s="7">
        <v>10</v>
      </c>
      <c r="R15" s="7">
        <v>4</v>
      </c>
      <c r="S15" s="5">
        <v>1</v>
      </c>
      <c r="T15" s="5">
        <f>2^((テーブル1[[#This Row],[レア]]-1)/4)</f>
        <v>1.189207115002721</v>
      </c>
      <c r="U15" s="5">
        <f>0.5^(((テーブル1[[#This Row],[基礎Shine]]/MAX(テーブル1[[#This Row],[基礎Shine]:[基礎Dark]])+テーブル1[[#This Row],[基礎Fire]]/MAX(M15:R15)+テーブル1[[#This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5" s="5">
        <f>テーブル1[[#This Row],[特殊倍率]]*テーブル1[[#This Row],[分散度倍率]]*テーブル1[[#This Row],[レア度倍率]]</f>
        <v>1.1250584846888094</v>
      </c>
      <c r="W15" s="10">
        <f>テーブル1[[#This Row],[コスト]]*テーブル1[[#This Row],[効率]]</f>
        <v>48.377514841618805</v>
      </c>
      <c r="X15" s="9">
        <f>テーブル1[[#This Row],[基礎Shine]]*テーブル1[[#This Row],[合計値]]/SUM(テーブル1[[#This Row],[基礎Shine]:[基礎Dark]])</f>
        <v>0</v>
      </c>
      <c r="Y15" s="9">
        <f>テーブル1[[#This Row],[基礎Fire]]*テーブル1[[#This Row],[合計値]]/SUM(テーブル1[[#This Row],[基礎Shine]:[基礎Dark]])</f>
        <v>0</v>
      </c>
      <c r="Z15" s="9">
        <f>テーブル1[[#This Row],[基礎Wind]]*テーブル1[[#This Row],[合計値]]/SUM(テーブル1[[#This Row],[基礎Shine]:[基礎Dark]])</f>
        <v>0</v>
      </c>
      <c r="AA15" s="9">
        <f>テーブル1[[#This Row],[基礎Gaia]]*テーブル1[[#This Row],[合計値]]/SUM(テーブル1[[#This Row],[基礎Shine]:[基礎Dark]])</f>
        <v>0</v>
      </c>
      <c r="AB15" s="9">
        <f>テーブル1[[#This Row],[基礎Aqua]]*テーブル1[[#This Row],[合計値]]/SUM(テーブル1[[#This Row],[基礎Shine]:[基礎Dark]])</f>
        <v>34.555367744013431</v>
      </c>
      <c r="AC15" s="9">
        <f>テーブル1[[#This Row],[基礎Dark]]*テーブル1[[#This Row],[合計値]]/SUM(テーブル1[[#This Row],[基礎Shine]:[基礎Dark]])</f>
        <v>13.822147097605372</v>
      </c>
      <c r="AD15" s="14">
        <v>10</v>
      </c>
      <c r="AE15" s="14"/>
      <c r="AF15" s="14"/>
      <c r="AG15" s="14">
        <v>2</v>
      </c>
      <c r="AH15" s="14"/>
      <c r="AI15" s="14">
        <v>2</v>
      </c>
      <c r="AJ15" s="14"/>
      <c r="AK15" s="14">
        <v>4</v>
      </c>
      <c r="AL15" s="14"/>
      <c r="AM15" s="14"/>
      <c r="AN15" s="14"/>
      <c r="AO15" s="14">
        <v>2</v>
      </c>
      <c r="AP15" s="14">
        <v>2</v>
      </c>
      <c r="AQ15" s="14">
        <v>1</v>
      </c>
      <c r="AR15" s="14">
        <v>10</v>
      </c>
      <c r="AS15" s="14">
        <v>4</v>
      </c>
      <c r="AT15" s="14">
        <v>2</v>
      </c>
      <c r="AU15" s="14">
        <v>3</v>
      </c>
      <c r="AV15" s="14"/>
      <c r="AW15" s="14"/>
      <c r="AX15" s="14"/>
      <c r="AY15" s="14">
        <v>3</v>
      </c>
      <c r="AZ15" s="14">
        <v>12</v>
      </c>
      <c r="BA15" s="13">
        <f>SUM(テーブル1[[#This Row],[攻撃]:[感覚]])</f>
        <v>57</v>
      </c>
      <c r="BB15" s="13" t="str">
        <f>LOWER(LEFT(テーブル1[[#This Row],[Type]],1))&amp;MID(SUBSTITUTE(PROPER(テーブル1[[#This Row],[Type]]),"_",""),2,LEN(テーブル1[[#This Row],[Type]]))</f>
        <v>spider</v>
      </c>
      <c r="BC15" s="13" t="str" cm="1">
        <f t="array" ref="BC1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 = 13("spider", { mirage }, 2, 43, 1.00, m(0.0, 0.0, 0.0, 0.0, 10.0, 4.0), a(10.0, 0.0, 0.0, 2.0, 0.0, 2.0, 0.0, 4.0, 0.0, 0.0, 0.0, 2.0, 2.0, 1.0, 10.0, 4.0, 2.0, 3.0, 0.0, 0.0, 0.0, 3.0, 12.0), c(0x494422, 0x61554A, 0x52483F, 0xA80E0E))</v>
      </c>
      <c r="BD15" s="13" t="str">
        <f>"mirageFairy2019.fairy."&amp;テーブル1[[#This Row],[Type]]&amp;".name="&amp;テーブル1[[#This Row],[英名]]</f>
        <v>mirageFairy2019.fairy.spider.name=Spideria</v>
      </c>
      <c r="BE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F15" s="13">
        <f>テーブル1[[#This Row],[Gaia]]*(テーブル1[[#This Row],[Aqua]]+テーブル1[[#This Row],[収穫]])*テーブル1[[#This Row],[効率]]/テーブル1[[#This Row],[コスト]]</f>
        <v>0</v>
      </c>
    </row>
    <row r="16" spans="1:58" x14ac:dyDescent="0.15">
      <c r="A16" s="4">
        <v>14</v>
      </c>
      <c r="B16" s="4">
        <v>1</v>
      </c>
      <c r="C16" s="4" t="s">
        <v>391</v>
      </c>
      <c r="D16" s="4" t="s">
        <v>904</v>
      </c>
      <c r="E16" s="6" t="s">
        <v>73</v>
      </c>
      <c r="F16" s="6" t="s">
        <v>487</v>
      </c>
      <c r="G16" s="6" t="s">
        <v>125</v>
      </c>
      <c r="H16" s="6" t="s">
        <v>188</v>
      </c>
      <c r="I16" s="6" t="s">
        <v>983</v>
      </c>
      <c r="J16" s="11" t="s">
        <v>294</v>
      </c>
      <c r="K16" s="3">
        <v>1</v>
      </c>
      <c r="L16" s="8">
        <v>49</v>
      </c>
      <c r="M16" s="7"/>
      <c r="N16" s="7">
        <v>8</v>
      </c>
      <c r="O16" s="7">
        <v>10</v>
      </c>
      <c r="P16" s="7">
        <v>5</v>
      </c>
      <c r="Q16" s="7"/>
      <c r="R16" s="7">
        <v>8</v>
      </c>
      <c r="S16" s="5">
        <v>1</v>
      </c>
      <c r="T16" s="5">
        <f>2^((テーブル1[[#This Row],[レア]]-1)/4)</f>
        <v>1</v>
      </c>
      <c r="U16" s="5">
        <f>0.5^(((テーブル1[[#This Row],[基礎Shine]]/MAX(テーブル1[[#This Row],[基礎Shine]:[基礎Dark]])+テーブル1[[#This Row],[基礎Fire]]/MAX(M16:R16)+テーブル1[[#This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V16" s="5">
        <f>テーブル1[[#This Row],[特殊倍率]]*テーブル1[[#This Row],[分散度倍率]]*テーブル1[[#This Row],[レア度倍率]]</f>
        <v>0.74742462431746925</v>
      </c>
      <c r="W16" s="10">
        <f>テーブル1[[#This Row],[コスト]]*テーブル1[[#This Row],[効率]]</f>
        <v>36.62380659155599</v>
      </c>
      <c r="X16" s="9">
        <f>テーブル1[[#This Row],[基礎Shine]]*テーブル1[[#This Row],[合計値]]/SUM(テーブル1[[#This Row],[基礎Shine]:[基礎Dark]])</f>
        <v>0</v>
      </c>
      <c r="Y16" s="9">
        <f>テーブル1[[#This Row],[基礎Fire]]*テーブル1[[#This Row],[合計値]]/SUM(テーブル1[[#This Row],[基礎Shine]:[基礎Dark]])</f>
        <v>9.4513049268531582</v>
      </c>
      <c r="Z16" s="9">
        <f>テーブル1[[#This Row],[基礎Wind]]*テーブル1[[#This Row],[合計値]]/SUM(テーブル1[[#This Row],[基礎Shine]:[基礎Dark]])</f>
        <v>11.814131158566449</v>
      </c>
      <c r="AA16" s="9">
        <f>テーブル1[[#This Row],[基礎Gaia]]*テーブル1[[#This Row],[合計値]]/SUM(テーブル1[[#This Row],[基礎Shine]:[基礎Dark]])</f>
        <v>5.9070655792832243</v>
      </c>
      <c r="AB16" s="9">
        <f>テーブル1[[#This Row],[基礎Aqua]]*テーブル1[[#This Row],[合計値]]/SUM(テーブル1[[#This Row],[基礎Shine]:[基礎Dark]])</f>
        <v>0</v>
      </c>
      <c r="AC16" s="9">
        <f>テーブル1[[#This Row],[基礎Dark]]*テーブル1[[#This Row],[合計値]]/SUM(テーブル1[[#This Row],[基礎Shine]:[基礎Dark]])</f>
        <v>9.4513049268531582</v>
      </c>
      <c r="AD16" s="14">
        <v>12</v>
      </c>
      <c r="AE16" s="14">
        <v>1</v>
      </c>
      <c r="AF16" s="14">
        <v>3</v>
      </c>
      <c r="AG16" s="14"/>
      <c r="AH16" s="14"/>
      <c r="AI16" s="14"/>
      <c r="AJ16" s="14"/>
      <c r="AK16" s="14">
        <v>2</v>
      </c>
      <c r="AL16" s="14"/>
      <c r="AM16" s="14">
        <v>1</v>
      </c>
      <c r="AN16" s="14">
        <v>12</v>
      </c>
      <c r="AO16" s="14">
        <v>5</v>
      </c>
      <c r="AP16" s="14">
        <v>2</v>
      </c>
      <c r="AQ16" s="14"/>
      <c r="AR16" s="14">
        <v>2</v>
      </c>
      <c r="AS16" s="14">
        <v>4</v>
      </c>
      <c r="AT16" s="14">
        <v>3</v>
      </c>
      <c r="AU16" s="14">
        <v>11</v>
      </c>
      <c r="AV16" s="14"/>
      <c r="AW16" s="14">
        <v>1</v>
      </c>
      <c r="AX16" s="14"/>
      <c r="AY16" s="14">
        <v>1</v>
      </c>
      <c r="AZ16" s="14">
        <v>4</v>
      </c>
      <c r="BA16" s="13">
        <f>SUM(テーブル1[[#This Row],[攻撃]:[感覚]])</f>
        <v>64</v>
      </c>
      <c r="BB16" s="13" t="str">
        <f>LOWER(LEFT(テーブル1[[#This Row],[Type]],1))&amp;MID(SUBSTITUTE(PROPER(テーブル1[[#This Row],[Type]]),"_",""),2,LEN(テーブル1[[#This Row],[Type]]))</f>
        <v>skeleton</v>
      </c>
      <c r="BC16" s="13" t="str" cm="1">
        <f t="array" ref="BC1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skeleton = 14("skeleton", { mirage }, 1, 49, 1.00, m(0.0, 8.0, 10.0, 5.0, 0.0, 8.0), a(12.0, 1.0, 3.0, 0.0, 0.0, 0.0, 0.0, 2.0, 0.0, 1.0, 12.0, 5.0, 2.0, 0.0, 2.0, 4.0, 3.0, 11.0, 0.0, 1.0, 0.0, 1.0, 4.0), c(0xCACACA, 0xCFCFCF, 0xCFCFCF, 0x494949))</v>
      </c>
      <c r="BD16" s="13" t="str">
        <f>"mirageFairy2019.fairy."&amp;テーブル1[[#This Row],[Type]]&amp;".name="&amp;テーブル1[[#This Row],[英名]]</f>
        <v>mirageFairy2019.fairy.skeleton.name=Skeletonia</v>
      </c>
      <c r="BE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F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8" x14ac:dyDescent="0.15">
      <c r="A17" s="4">
        <v>15</v>
      </c>
      <c r="B17" s="4">
        <v>1</v>
      </c>
      <c r="C17" s="4" t="s">
        <v>391</v>
      </c>
      <c r="D17" s="4" t="s">
        <v>904</v>
      </c>
      <c r="E17" s="6" t="s">
        <v>69</v>
      </c>
      <c r="F17" s="6" t="s">
        <v>586</v>
      </c>
      <c r="G17" s="6" t="s">
        <v>122</v>
      </c>
      <c r="H17" s="6" t="s">
        <v>186</v>
      </c>
      <c r="I17" s="6" t="s">
        <v>983</v>
      </c>
      <c r="J17" s="11" t="s">
        <v>1022</v>
      </c>
      <c r="K17" s="3">
        <v>1</v>
      </c>
      <c r="L17" s="8">
        <v>55</v>
      </c>
      <c r="M17" s="7"/>
      <c r="N17" s="7">
        <v>9</v>
      </c>
      <c r="O17" s="7">
        <v>10</v>
      </c>
      <c r="P17" s="7"/>
      <c r="Q17" s="7">
        <v>2</v>
      </c>
      <c r="R17" s="7">
        <v>9</v>
      </c>
      <c r="S17" s="5">
        <v>1</v>
      </c>
      <c r="T17" s="5">
        <f>2^((テーブル1[[#This Row],[レア]]-1)/4)</f>
        <v>1</v>
      </c>
      <c r="U17" s="5">
        <f>0.5^(((テーブル1[[#This Row],[基礎Shine]]/MAX(テーブル1[[#This Row],[基礎Shine]:[基礎Dark]])+テーブル1[[#This Row],[基礎Fire]]/MAX(M17:R17)+テーブル1[[#This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V17" s="5">
        <f>テーブル1[[#This Row],[特殊倍率]]*テーブル1[[#This Row],[分散度倍率]]*テーブル1[[#This Row],[レア度倍率]]</f>
        <v>0.75785828325519911</v>
      </c>
      <c r="W17" s="10">
        <f>テーブル1[[#This Row],[コスト]]*テーブル1[[#This Row],[効率]]</f>
        <v>41.682205579035951</v>
      </c>
      <c r="X17" s="9">
        <f>テーブル1[[#This Row],[基礎Shine]]*テーブル1[[#This Row],[合計値]]/SUM(テーブル1[[#This Row],[基礎Shine]:[基礎Dark]])</f>
        <v>0</v>
      </c>
      <c r="Y17" s="9">
        <f>テーブル1[[#This Row],[基礎Fire]]*テーブル1[[#This Row],[合計値]]/SUM(テーブル1[[#This Row],[基礎Shine]:[基礎Dark]])</f>
        <v>12.504661673710785</v>
      </c>
      <c r="Z17" s="9">
        <f>テーブル1[[#This Row],[基礎Wind]]*テーブル1[[#This Row],[合計値]]/SUM(テーブル1[[#This Row],[基礎Shine]:[基礎Dark]])</f>
        <v>13.894068526345317</v>
      </c>
      <c r="AA17" s="9">
        <f>テーブル1[[#This Row],[基礎Gaia]]*テーブル1[[#This Row],[合計値]]/SUM(テーブル1[[#This Row],[基礎Shine]:[基礎Dark]])</f>
        <v>0</v>
      </c>
      <c r="AB17" s="9">
        <f>テーブル1[[#This Row],[基礎Aqua]]*テーブル1[[#This Row],[合計値]]/SUM(テーブル1[[#This Row],[基礎Shine]:[基礎Dark]])</f>
        <v>2.7788137052690636</v>
      </c>
      <c r="AC17" s="9">
        <f>テーブル1[[#This Row],[基礎Dark]]*テーブル1[[#This Row],[合計値]]/SUM(テーブル1[[#This Row],[基礎Shine]:[基礎Dark]])</f>
        <v>12.504661673710785</v>
      </c>
      <c r="AD17" s="14">
        <v>13</v>
      </c>
      <c r="AE17" s="14"/>
      <c r="AF17" s="14">
        <v>1</v>
      </c>
      <c r="AG17" s="14"/>
      <c r="AH17" s="14"/>
      <c r="AI17" s="14">
        <v>4</v>
      </c>
      <c r="AJ17" s="14"/>
      <c r="AK17" s="14">
        <v>3</v>
      </c>
      <c r="AL17" s="14">
        <v>2</v>
      </c>
      <c r="AM17" s="14"/>
      <c r="AN17" s="14"/>
      <c r="AO17" s="14">
        <v>2</v>
      </c>
      <c r="AP17" s="14">
        <v>3</v>
      </c>
      <c r="AQ17" s="14">
        <v>2</v>
      </c>
      <c r="AR17" s="14">
        <v>4</v>
      </c>
      <c r="AS17" s="14">
        <v>3</v>
      </c>
      <c r="AT17" s="14">
        <v>3</v>
      </c>
      <c r="AU17" s="14">
        <v>9</v>
      </c>
      <c r="AV17" s="14"/>
      <c r="AW17" s="14"/>
      <c r="AX17" s="14"/>
      <c r="AY17" s="14">
        <v>1</v>
      </c>
      <c r="AZ17" s="14">
        <v>2</v>
      </c>
      <c r="BA17" s="13">
        <f>SUM(テーブル1[[#This Row],[攻撃]:[感覚]])</f>
        <v>52</v>
      </c>
      <c r="BB17" s="13" t="str">
        <f>LOWER(LEFT(テーブル1[[#This Row],[Type]],1))&amp;MID(SUBSTITUTE(PROPER(テーブル1[[#This Row],[Type]]),"_",""),2,LEN(テーブル1[[#This Row],[Type]]))</f>
        <v>zombie</v>
      </c>
      <c r="BC17" s="13" t="str" cm="1">
        <f t="array" ref="BC1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zombie = 15("zombie", { mirage }, 1, 55, 1.00, m(0.0, 9.0, 10.0, 0.0, 2.0, 9.0), a(13.0, 0.0, 1.0, 0.0, 0.0, 4.0, 0.0, 3.0, 2.0, 0.0, 0.0, 2.0, 3.0, 2.0, 4.0, 3.0, 3.0, 9.0, 0.0, 0.0, 0.0, 1.0, 2.0), c(0x2B4219, 0x00AAAA, 0x322976, 0x2B4219))</v>
      </c>
      <c r="BD17" s="13" t="str">
        <f>"mirageFairy2019.fairy."&amp;テーブル1[[#This Row],[Type]]&amp;".name="&amp;テーブル1[[#This Row],[英名]]</f>
        <v>mirageFairy2019.fairy.zombie.name=Zombia</v>
      </c>
      <c r="BE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F17" s="13">
        <f>テーブル1[[#This Row],[Gaia]]*(テーブル1[[#This Row],[Aqua]]+テーブル1[[#This Row],[収穫]])*テーブル1[[#This Row],[効率]]/テーブル1[[#This Row],[コスト]]</f>
        <v>0</v>
      </c>
    </row>
    <row r="18" spans="1:58" x14ac:dyDescent="0.15">
      <c r="A18" s="4">
        <v>16</v>
      </c>
      <c r="B18" s="4">
        <v>1</v>
      </c>
      <c r="C18" s="4" t="s">
        <v>391</v>
      </c>
      <c r="D18" s="4" t="s">
        <v>903</v>
      </c>
      <c r="E18" s="6" t="s">
        <v>71</v>
      </c>
      <c r="F18" s="6" t="s">
        <v>488</v>
      </c>
      <c r="G18" s="6" t="s">
        <v>726</v>
      </c>
      <c r="H18" s="6" t="s">
        <v>187</v>
      </c>
      <c r="I18" s="6" t="s">
        <v>983</v>
      </c>
      <c r="J18" s="11" t="s">
        <v>302</v>
      </c>
      <c r="K18" s="3">
        <v>2</v>
      </c>
      <c r="L18" s="8">
        <v>35</v>
      </c>
      <c r="M18" s="7"/>
      <c r="N18" s="7"/>
      <c r="O18" s="7">
        <v>10</v>
      </c>
      <c r="P18" s="7"/>
      <c r="Q18" s="7">
        <v>12</v>
      </c>
      <c r="R18" s="7">
        <v>4</v>
      </c>
      <c r="S18" s="5">
        <v>1</v>
      </c>
      <c r="T18" s="5">
        <f>2^((テーブル1[[#This Row],[レア]]-1)/4)</f>
        <v>1.189207115002721</v>
      </c>
      <c r="U18" s="5">
        <f>0.5^(((テーブル1[[#This Row],[基礎Shine]]/MAX(テーブル1[[#This Row],[基礎Shine]:[基礎Dark]])+テーブル1[[#This Row],[基礎Fire]]/MAX(M18:R18)+テーブル1[[#This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V18" s="5">
        <f>テーブル1[[#This Row],[特殊倍率]]*テーブル1[[#This Row],[分散度倍率]]*テーブル1[[#This Row],[レア度倍率]]</f>
        <v>1.0116194403019225</v>
      </c>
      <c r="W18" s="10">
        <f>テーブル1[[#This Row],[コスト]]*テーブル1[[#This Row],[効率]]</f>
        <v>35.40668041056729</v>
      </c>
      <c r="X18" s="9">
        <f>テーブル1[[#This Row],[基礎Shine]]*テーブル1[[#This Row],[合計値]]/SUM(テーブル1[[#This Row],[基礎Shine]:[基礎Dark]])</f>
        <v>0</v>
      </c>
      <c r="Y18" s="9">
        <f>テーブル1[[#This Row],[基礎Fire]]*テーブル1[[#This Row],[合計値]]/SUM(テーブル1[[#This Row],[基礎Shine]:[基礎Dark]])</f>
        <v>0</v>
      </c>
      <c r="Z18" s="9">
        <f>テーブル1[[#This Row],[基礎Wind]]*テーブル1[[#This Row],[合計値]]/SUM(テーブル1[[#This Row],[基礎Shine]:[基礎Dark]])</f>
        <v>13.617954004064341</v>
      </c>
      <c r="AA18" s="9">
        <f>テーブル1[[#This Row],[基礎Gaia]]*テーブル1[[#This Row],[合計値]]/SUM(テーブル1[[#This Row],[基礎Shine]:[基礎Dark]])</f>
        <v>0</v>
      </c>
      <c r="AB18" s="9">
        <f>テーブル1[[#This Row],[基礎Aqua]]*テーブル1[[#This Row],[合計値]]/SUM(テーブル1[[#This Row],[基礎Shine]:[基礎Dark]])</f>
        <v>16.341544804877209</v>
      </c>
      <c r="AC18" s="9">
        <f>テーブル1[[#This Row],[基礎Dark]]*テーブル1[[#This Row],[合計値]]/SUM(テーブル1[[#This Row],[基礎Shine]:[基礎Dark]])</f>
        <v>5.4471816016257373</v>
      </c>
      <c r="AD18" s="14">
        <v>10</v>
      </c>
      <c r="AE18" s="14"/>
      <c r="AF18" s="14">
        <v>3</v>
      </c>
      <c r="AG18" s="14"/>
      <c r="AH18" s="14">
        <v>3</v>
      </c>
      <c r="AI18" s="14">
        <v>2</v>
      </c>
      <c r="AJ18" s="14"/>
      <c r="AK18" s="14"/>
      <c r="AL18" s="14"/>
      <c r="AM18" s="14"/>
      <c r="AN18" s="14">
        <v>3</v>
      </c>
      <c r="AO18" s="14">
        <v>17</v>
      </c>
      <c r="AP18" s="14">
        <v>6</v>
      </c>
      <c r="AQ18" s="14"/>
      <c r="AR18" s="14">
        <v>5</v>
      </c>
      <c r="AS18" s="14">
        <v>3</v>
      </c>
      <c r="AT18" s="14">
        <v>7</v>
      </c>
      <c r="AU18" s="14">
        <v>2</v>
      </c>
      <c r="AV18" s="14"/>
      <c r="AW18" s="14"/>
      <c r="AX18" s="14">
        <v>2</v>
      </c>
      <c r="AY18" s="14">
        <v>1</v>
      </c>
      <c r="AZ18" s="14">
        <v>4</v>
      </c>
      <c r="BA18" s="13">
        <f>SUM(テーブル1[[#This Row],[攻撃]:[感覚]])</f>
        <v>68</v>
      </c>
      <c r="BB18" s="13" t="str">
        <f>LOWER(LEFT(テーブル1[[#This Row],[Type]],1))&amp;MID(SUBSTITUTE(PROPER(テーブル1[[#This Row],[Type]]),"_",""),2,LEN(テーブル1[[#This Row],[Type]]))</f>
        <v>creeper</v>
      </c>
      <c r="BC18" s="13" t="str" cm="1">
        <f t="array" ref="BC1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creeper = 16("creeper", { mirage }, 2, 35, 1.00, m(0.0, 0.0, 10.0, 0.0, 12.0, 4.0), a(10.0, 0.0, 3.0, 0.0, 3.0, 2.0, 0.0, 0.0, 0.0, 0.0, 3.0, 17.0, 6.0, 0.0, 5.0, 3.0, 7.0, 2.0, 0.0, 0.0, 2.0, 1.0, 4.0), c(0x5BAA53, 0xD6FFCF, 0x5EE74C, 0x000000))</v>
      </c>
      <c r="BD18" s="13" t="str">
        <f>"mirageFairy2019.fairy."&amp;テーブル1[[#This Row],[Type]]&amp;".name="&amp;テーブル1[[#This Row],[英名]]</f>
        <v>mirageFairy2019.fairy.creeper.name=Creeperia</v>
      </c>
      <c r="BE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F18" s="13">
        <f>テーブル1[[#This Row],[Gaia]]*(テーブル1[[#This Row],[Aqua]]+テーブル1[[#This Row],[収穫]])*テーブル1[[#This Row],[効率]]/テーブル1[[#This Row],[コスト]]</f>
        <v>0</v>
      </c>
    </row>
    <row r="19" spans="1:58" x14ac:dyDescent="0.15">
      <c r="A19" s="4">
        <v>17</v>
      </c>
      <c r="B19" s="4">
        <v>1</v>
      </c>
      <c r="C19" s="4" t="s">
        <v>392</v>
      </c>
      <c r="D19" s="4" t="s">
        <v>408</v>
      </c>
      <c r="E19" s="6" t="s">
        <v>77</v>
      </c>
      <c r="F19" s="6" t="s">
        <v>489</v>
      </c>
      <c r="G19" s="6" t="s">
        <v>139</v>
      </c>
      <c r="H19" s="6" t="s">
        <v>190</v>
      </c>
      <c r="I19" s="6" t="s">
        <v>983</v>
      </c>
      <c r="J19" s="11" t="s">
        <v>306</v>
      </c>
      <c r="K19" s="3">
        <v>2</v>
      </c>
      <c r="L19" s="8">
        <v>31</v>
      </c>
      <c r="M19" s="7"/>
      <c r="N19" s="7"/>
      <c r="O19" s="7"/>
      <c r="P19" s="7"/>
      <c r="Q19" s="7">
        <v>10</v>
      </c>
      <c r="R19" s="7">
        <v>5</v>
      </c>
      <c r="S19" s="5">
        <v>1</v>
      </c>
      <c r="T19" s="5">
        <f>2^((テーブル1[[#This Row],[レア]]-1)/4)</f>
        <v>1.189207115002721</v>
      </c>
      <c r="U19" s="5">
        <f>0.5^(((テーブル1[[#This Row],[基礎Shine]]/MAX(テーブル1[[#This Row],[基礎Shine]:[基礎Dark]])+テーブル1[[#This Row],[基礎Fire]]/MAX(M19:R19)+テーブル1[[#This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9" s="5">
        <f>テーブル1[[#This Row],[特殊倍率]]*テーブル1[[#This Row],[分散度倍率]]*テーブル1[[#This Row],[レア度倍率]]</f>
        <v>1.1095694720678451</v>
      </c>
      <c r="W19" s="10">
        <f>テーブル1[[#This Row],[コスト]]*テーブル1[[#This Row],[効率]]</f>
        <v>34.396653634103195</v>
      </c>
      <c r="X19" s="9">
        <f>テーブル1[[#This Row],[基礎Shine]]*テーブル1[[#This Row],[合計値]]/SUM(テーブル1[[#This Row],[基礎Shine]:[基礎Dark]])</f>
        <v>0</v>
      </c>
      <c r="Y19" s="9">
        <f>テーブル1[[#This Row],[基礎Fire]]*テーブル1[[#This Row],[合計値]]/SUM(テーブル1[[#This Row],[基礎Shine]:[基礎Dark]])</f>
        <v>0</v>
      </c>
      <c r="Z19" s="9">
        <f>テーブル1[[#This Row],[基礎Wind]]*テーブル1[[#This Row],[合計値]]/SUM(テーブル1[[#This Row],[基礎Shine]:[基礎Dark]])</f>
        <v>0</v>
      </c>
      <c r="AA19" s="9">
        <f>テーブル1[[#This Row],[基礎Gaia]]*テーブル1[[#This Row],[合計値]]/SUM(テーブル1[[#This Row],[基礎Shine]:[基礎Dark]])</f>
        <v>0</v>
      </c>
      <c r="AB19" s="9">
        <f>テーブル1[[#This Row],[基礎Aqua]]*テーブル1[[#This Row],[合計値]]/SUM(テーブル1[[#This Row],[基礎Shine]:[基礎Dark]])</f>
        <v>22.931102422735464</v>
      </c>
      <c r="AC19" s="9">
        <f>テーブル1[[#This Row],[基礎Dark]]*テーブル1[[#This Row],[合計値]]/SUM(テーブル1[[#This Row],[基礎Shine]:[基礎Dark]])</f>
        <v>11.465551211367732</v>
      </c>
      <c r="AD19" s="14"/>
      <c r="AE19" s="14"/>
      <c r="AF19" s="14">
        <v>1</v>
      </c>
      <c r="AG19" s="14"/>
      <c r="AH19" s="14"/>
      <c r="AI19" s="14">
        <v>1</v>
      </c>
      <c r="AJ19" s="14"/>
      <c r="AK19" s="14"/>
      <c r="AL19" s="14"/>
      <c r="AM19" s="14"/>
      <c r="AN19" s="14"/>
      <c r="AO19" s="14"/>
      <c r="AP19" s="14">
        <v>1</v>
      </c>
      <c r="AQ19" s="14"/>
      <c r="AR19" s="14">
        <v>7</v>
      </c>
      <c r="AS19" s="14"/>
      <c r="AT19" s="14">
        <v>2</v>
      </c>
      <c r="AU19" s="14"/>
      <c r="AV19" s="14"/>
      <c r="AW19" s="14"/>
      <c r="AX19" s="14"/>
      <c r="AY19" s="14"/>
      <c r="AZ19" s="14">
        <v>2</v>
      </c>
      <c r="BA19" s="13">
        <f>SUM(テーブル1[[#This Row],[攻撃]:[感覚]])</f>
        <v>14</v>
      </c>
      <c r="BB19" s="13" t="str">
        <f>LOWER(LEFT(テーブル1[[#This Row],[Type]],1))&amp;MID(SUBSTITUTE(PROPER(テーブル1[[#This Row],[Type]]),"_",""),2,LEN(テーブル1[[#This Row],[Type]]))</f>
        <v>wheat</v>
      </c>
      <c r="BC19" s="13" t="str" cm="1">
        <f t="array" ref="BC1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wheat = 17("wheat", { mirage }, 2, 31, 1.00, m(0.0, 0.0, 0.0, 0.0, 10.0, 5.0), a(0.0, 0.0, 1.0, 0.0, 0.0, 1.0, 0.0, 0.0, 0.0, 0.0, 0.0, 0.0, 1.0, 0.0, 7.0, 0.0, 2.0, 0.0, 0.0, 0.0, 0.0, 0.0, 2.0), c(0x168700, 0xD5DA45, 0x716125, 0x9E8714))</v>
      </c>
      <c r="BD19" s="13" t="str">
        <f>"mirageFairy2019.fairy."&amp;テーブル1[[#This Row],[Type]]&amp;".name="&amp;テーブル1[[#This Row],[英名]]</f>
        <v>mirageFairy2019.fairy.wheat.name=Wheatia</v>
      </c>
      <c r="BE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F19" s="13">
        <f>テーブル1[[#This Row],[Gaia]]*(テーブル1[[#This Row],[Aqua]]+テーブル1[[#This Row],[収穫]])*テーブル1[[#This Row],[効率]]/テーブル1[[#This Row],[コスト]]</f>
        <v>0</v>
      </c>
    </row>
    <row r="20" spans="1:58" x14ac:dyDescent="0.15">
      <c r="A20" s="4">
        <v>18</v>
      </c>
      <c r="B20" s="4">
        <v>1</v>
      </c>
      <c r="C20" s="4" t="s">
        <v>392</v>
      </c>
      <c r="D20" s="4" t="s">
        <v>409</v>
      </c>
      <c r="E20" s="6" t="s">
        <v>67</v>
      </c>
      <c r="F20" s="6" t="s">
        <v>585</v>
      </c>
      <c r="G20" s="6" t="s">
        <v>727</v>
      </c>
      <c r="H20" s="6" t="s">
        <v>185</v>
      </c>
      <c r="I20" s="6" t="s">
        <v>983</v>
      </c>
      <c r="J20" s="11" t="s">
        <v>301</v>
      </c>
      <c r="K20" s="3">
        <v>3</v>
      </c>
      <c r="L20" s="8">
        <v>28</v>
      </c>
      <c r="M20" s="7"/>
      <c r="N20" s="7"/>
      <c r="O20" s="7">
        <v>1</v>
      </c>
      <c r="P20" s="7">
        <v>1</v>
      </c>
      <c r="Q20" s="7">
        <v>10</v>
      </c>
      <c r="R20" s="7"/>
      <c r="S20" s="5">
        <v>1</v>
      </c>
      <c r="T20" s="5">
        <f>2^((テーブル1[[#This Row],[レア]]-1)/4)</f>
        <v>1.4142135623730951</v>
      </c>
      <c r="U20" s="5">
        <f>0.5^(((テーブル1[[#This Row],[基礎Shine]]/MAX(テーブル1[[#This Row],[基礎Shine]:[基礎Dark]])+テーブル1[[#This Row],[基礎Fire]]/MAX(M20:R20)+テーブル1[[#This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20" s="5">
        <f>テーブル1[[#This Row],[特殊倍率]]*テーブル1[[#This Row],[分散度倍率]]*テーブル1[[#This Row],[レア度倍率]]</f>
        <v>1.3755418181397439</v>
      </c>
      <c r="W20" s="10">
        <f>テーブル1[[#This Row],[コスト]]*テーブル1[[#This Row],[効率]]</f>
        <v>38.515170907912825</v>
      </c>
      <c r="X20" s="9">
        <f>テーブル1[[#This Row],[基礎Shine]]*テーブル1[[#This Row],[合計値]]/SUM(テーブル1[[#This Row],[基礎Shine]:[基礎Dark]])</f>
        <v>0</v>
      </c>
      <c r="Y20" s="9">
        <f>テーブル1[[#This Row],[基礎Fire]]*テーブル1[[#This Row],[合計値]]/SUM(テーブル1[[#This Row],[基礎Shine]:[基礎Dark]])</f>
        <v>0</v>
      </c>
      <c r="Z20" s="9">
        <f>テーブル1[[#This Row],[基礎Wind]]*テーブル1[[#This Row],[合計値]]/SUM(テーブル1[[#This Row],[基礎Shine]:[基礎Dark]])</f>
        <v>3.209597575659402</v>
      </c>
      <c r="AA20" s="9">
        <f>テーブル1[[#This Row],[基礎Gaia]]*テーブル1[[#This Row],[合計値]]/SUM(テーブル1[[#This Row],[基礎Shine]:[基礎Dark]])</f>
        <v>3.209597575659402</v>
      </c>
      <c r="AB20" s="9">
        <f>テーブル1[[#This Row],[基礎Aqua]]*テーブル1[[#This Row],[合計値]]/SUM(テーブル1[[#This Row],[基礎Shine]:[基礎Dark]])</f>
        <v>32.095975756594022</v>
      </c>
      <c r="AC20" s="9">
        <f>テーブル1[[#This Row],[基礎Dark]]*テーブル1[[#This Row],[合計値]]/SUM(テーブル1[[#This Row],[基礎Shine]:[基礎Dark]])</f>
        <v>0</v>
      </c>
      <c r="AD20" s="14"/>
      <c r="AE20" s="14"/>
      <c r="AF20" s="14">
        <v>1</v>
      </c>
      <c r="AG20" s="14"/>
      <c r="AH20" s="14"/>
      <c r="AI20" s="14">
        <v>2</v>
      </c>
      <c r="AJ20" s="14"/>
      <c r="AK20" s="14"/>
      <c r="AL20" s="14"/>
      <c r="AM20" s="14"/>
      <c r="AN20" s="14"/>
      <c r="AO20" s="14"/>
      <c r="AP20" s="14">
        <v>1</v>
      </c>
      <c r="AQ20" s="14"/>
      <c r="AR20" s="14">
        <v>9</v>
      </c>
      <c r="AS20" s="14"/>
      <c r="AT20" s="14">
        <v>1</v>
      </c>
      <c r="AU20" s="14"/>
      <c r="AV20" s="14"/>
      <c r="AW20" s="14"/>
      <c r="AX20" s="14"/>
      <c r="AY20" s="14">
        <v>1</v>
      </c>
      <c r="AZ20" s="14">
        <v>3</v>
      </c>
      <c r="BA20" s="13">
        <f>SUM(テーブル1[[#This Row],[攻撃]:[感覚]])</f>
        <v>18</v>
      </c>
      <c r="BB20" s="13" t="str">
        <f>LOWER(LEFT(テーブル1[[#This Row],[Type]],1))&amp;MID(SUBSTITUTE(PROPER(テーブル1[[#This Row],[Type]]),"_",""),2,LEN(テーブル1[[#This Row],[Type]]))</f>
        <v>lilac</v>
      </c>
      <c r="BC20" s="13" t="str" cm="1">
        <f t="array" ref="BC2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lilac = 18("lilac", { mirage }, 3, 28, 1.00, m(0.0, 0.0, 1.0, 1.0, 10.0, 0.0), a(0.0, 0.0, 1.0, 0.0, 0.0, 2.0, 0.0, 0.0, 0.0, 0.0, 0.0, 0.0, 1.0, 0.0, 9.0, 0.0, 1.0, 0.0, 0.0, 0.0, 0.0, 1.0, 3.0), c(0x63D700, 0xF0C9FF, 0xDC8CE6, 0xA22CFF))</v>
      </c>
      <c r="BD20" s="13" t="str">
        <f>"mirageFairy2019.fairy."&amp;テーブル1[[#This Row],[Type]]&amp;".name="&amp;テーブル1[[#This Row],[英名]]</f>
        <v>mirageFairy2019.fairy.lilac.name=Lilacia</v>
      </c>
      <c r="BE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F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8" x14ac:dyDescent="0.15">
      <c r="A21" s="4">
        <v>19</v>
      </c>
      <c r="B21" s="4">
        <v>1</v>
      </c>
      <c r="C21" s="4" t="s">
        <v>393</v>
      </c>
      <c r="D21" s="4" t="s">
        <v>410</v>
      </c>
      <c r="E21" s="6" t="s">
        <v>143</v>
      </c>
      <c r="F21" s="6" t="s">
        <v>490</v>
      </c>
      <c r="G21" s="6" t="s">
        <v>145</v>
      </c>
      <c r="H21" s="6" t="s">
        <v>192</v>
      </c>
      <c r="I21" s="6" t="s">
        <v>983</v>
      </c>
      <c r="J21" s="11" t="s">
        <v>424</v>
      </c>
      <c r="K21" s="3">
        <v>1</v>
      </c>
      <c r="L21" s="8">
        <v>19</v>
      </c>
      <c r="M21" s="7">
        <v>0.1</v>
      </c>
      <c r="N21" s="7">
        <v>1</v>
      </c>
      <c r="O21" s="7">
        <v>1</v>
      </c>
      <c r="P21" s="7">
        <v>10</v>
      </c>
      <c r="Q21" s="7">
        <v>4</v>
      </c>
      <c r="R21" s="7"/>
      <c r="S21" s="5">
        <v>1</v>
      </c>
      <c r="T21" s="5">
        <f>2^((テーブル1[[#This Row],[レア]]-1)/4)</f>
        <v>1</v>
      </c>
      <c r="U21" s="5">
        <f>0.5^(((テーブル1[[#This Row],[基礎Shine]]/MAX(テーブル1[[#This Row],[基礎Shine]:[基礎Dark]])+テーブル1[[#This Row],[基礎Fire]]/MAX(M21:R21)+テーブル1[[#This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21" s="5">
        <f>テーブル1[[#This Row],[特殊倍率]]*テーブル1[[#This Row],[分散度倍率]]*テーブル1[[#This Row],[レア度倍率]]</f>
        <v>0.91891288347904987</v>
      </c>
      <c r="W21" s="10">
        <f>テーブル1[[#This Row],[コスト]]*テーブル1[[#This Row],[効率]]</f>
        <v>17.459344786101948</v>
      </c>
      <c r="X21" s="9">
        <f>テーブル1[[#This Row],[基礎Shine]]*テーブル1[[#This Row],[合計値]]/SUM(テーブル1[[#This Row],[基礎Shine]:[基礎Dark]])</f>
        <v>0.10844313531740341</v>
      </c>
      <c r="Y21" s="9">
        <f>テーブル1[[#This Row],[基礎Fire]]*テーブル1[[#This Row],[合計値]]/SUM(テーブル1[[#This Row],[基礎Shine]:[基礎Dark]])</f>
        <v>1.0844313531740339</v>
      </c>
      <c r="Z21" s="9">
        <f>テーブル1[[#This Row],[基礎Wind]]*テーブル1[[#This Row],[合計値]]/SUM(テーブル1[[#This Row],[基礎Shine]:[基礎Dark]])</f>
        <v>1.0844313531740339</v>
      </c>
      <c r="AA21" s="9">
        <f>テーブル1[[#This Row],[基礎Gaia]]*テーブル1[[#This Row],[合計値]]/SUM(テーブル1[[#This Row],[基礎Shine]:[基礎Dark]])</f>
        <v>10.84431353174034</v>
      </c>
      <c r="AB21" s="9">
        <f>テーブル1[[#This Row],[基礎Aqua]]*テーブル1[[#This Row],[合計値]]/SUM(テーブル1[[#This Row],[基礎Shine]:[基礎Dark]])</f>
        <v>4.3377254126961358</v>
      </c>
      <c r="AC21" s="9">
        <f>テーブル1[[#This Row],[基礎Dark]]*テーブル1[[#This Row],[合計値]]/SUM(テーブル1[[#This Row],[基礎Shine]:[基礎Dark]])</f>
        <v>0</v>
      </c>
      <c r="AD21" s="14">
        <v>1</v>
      </c>
      <c r="AE21" s="14">
        <v>1</v>
      </c>
      <c r="AF21" s="14">
        <v>2</v>
      </c>
      <c r="AG21" s="14">
        <v>12</v>
      </c>
      <c r="AH21" s="14">
        <v>8</v>
      </c>
      <c r="AI21" s="14"/>
      <c r="AJ21" s="14"/>
      <c r="AK21" s="14">
        <v>1</v>
      </c>
      <c r="AL21" s="14"/>
      <c r="AM21" s="14"/>
      <c r="AN21" s="14">
        <v>1</v>
      </c>
      <c r="AO21" s="14"/>
      <c r="AP21" s="14"/>
      <c r="AQ21" s="14"/>
      <c r="AR21" s="14"/>
      <c r="AS21" s="14">
        <v>1</v>
      </c>
      <c r="AT21" s="14">
        <v>4</v>
      </c>
      <c r="AU21" s="14">
        <v>2</v>
      </c>
      <c r="AV21" s="14"/>
      <c r="AW21" s="14"/>
      <c r="AX21" s="14"/>
      <c r="AY21" s="14">
        <v>1</v>
      </c>
      <c r="AZ21" s="14"/>
      <c r="BA21" s="13">
        <f>SUM(テーブル1[[#This Row],[攻撃]:[感覚]])</f>
        <v>34</v>
      </c>
      <c r="BB21" s="13" t="str">
        <f>LOWER(LEFT(テーブル1[[#This Row],[Type]],1))&amp;MID(SUBSTITUTE(PROPER(テーブル1[[#This Row],[Type]]),"_",""),2,LEN(テーブル1[[#This Row],[Type]]))</f>
        <v>torch</v>
      </c>
      <c r="BC21" s="13" t="str" cm="1">
        <f t="array" ref="BC2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torch = 19("torch", { mirage }, 1, 19, 1.00, m(0.1, 1.0, 1.0, 10.0, 4.0, 0.0), a(1.0, 1.0, 2.0, 12.0, 8.0, 0.0, 0.0, 1.0, 0.0, 0.0, 1.0, 0.0, 0.0, 0.0, 0.0, 1.0, 4.0, 2.0, 0.0, 0.0, 0.0, 1.0, 0.0), c(0xFFFFFF, 0xFFC52C, 0xFF5800, 0xFFE6A5))</v>
      </c>
      <c r="BD21" s="13" t="str">
        <f>"mirageFairy2019.fairy."&amp;テーブル1[[#This Row],[Type]]&amp;".name="&amp;テーブル1[[#This Row],[英名]]</f>
        <v>mirageFairy2019.fairy.torch.name=Torchia</v>
      </c>
      <c r="BE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F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8" x14ac:dyDescent="0.15">
      <c r="A22" s="4">
        <v>20</v>
      </c>
      <c r="B22" s="4">
        <v>1</v>
      </c>
      <c r="C22" s="4" t="s">
        <v>382</v>
      </c>
      <c r="D22" s="4" t="s">
        <v>396</v>
      </c>
      <c r="E22" s="6" t="s">
        <v>65</v>
      </c>
      <c r="F22" s="6" t="s">
        <v>491</v>
      </c>
      <c r="G22" s="6" t="s">
        <v>981</v>
      </c>
      <c r="H22" s="6" t="s">
        <v>184</v>
      </c>
      <c r="I22" s="6" t="s">
        <v>983</v>
      </c>
      <c r="J22" s="11" t="s">
        <v>293</v>
      </c>
      <c r="K22" s="3">
        <v>2</v>
      </c>
      <c r="L22" s="8">
        <v>58</v>
      </c>
      <c r="M22" s="7"/>
      <c r="N22" s="7">
        <v>18</v>
      </c>
      <c r="O22" s="7"/>
      <c r="P22" s="7">
        <v>4</v>
      </c>
      <c r="Q22" s="7"/>
      <c r="R22" s="7">
        <v>10</v>
      </c>
      <c r="S22" s="5">
        <v>1</v>
      </c>
      <c r="T22" s="5">
        <f>2^((テーブル1[[#This Row],[レア]]-1)/4)</f>
        <v>1.189207115002721</v>
      </c>
      <c r="U22" s="5">
        <f>0.5^(((テーブル1[[#This Row],[基礎Shine]]/MAX(テーブル1[[#This Row],[基礎Shine]:[基礎Dark]])+テーブル1[[#This Row],[基礎Fire]]/MAX(M22:R22)+テーブル1[[#This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V22" s="5">
        <f>テーブル1[[#This Row],[特殊倍率]]*テーブル1[[#This Row],[分散度倍率]]*テーブル1[[#This Row],[レア度倍率]]</f>
        <v>1.0676541947137328</v>
      </c>
      <c r="W22" s="10">
        <f>テーブル1[[#This Row],[コスト]]*テーブル1[[#This Row],[効率]]</f>
        <v>61.923943293396505</v>
      </c>
      <c r="X22" s="9">
        <f>テーブル1[[#This Row],[基礎Shine]]*テーブル1[[#This Row],[合計値]]/SUM(テーブル1[[#This Row],[基礎Shine]:[基礎Dark]])</f>
        <v>0</v>
      </c>
      <c r="Y22" s="9">
        <f>テーブル1[[#This Row],[基礎Fire]]*テーブル1[[#This Row],[合計値]]/SUM(テーブル1[[#This Row],[基礎Shine]:[基礎Dark]])</f>
        <v>34.832218102535535</v>
      </c>
      <c r="Z22" s="9">
        <f>テーブル1[[#This Row],[基礎Wind]]*テーブル1[[#This Row],[合計値]]/SUM(テーブル1[[#This Row],[基礎Shine]:[基礎Dark]])</f>
        <v>0</v>
      </c>
      <c r="AA22" s="9">
        <f>テーブル1[[#This Row],[基礎Gaia]]*テーブル1[[#This Row],[合計値]]/SUM(テーブル1[[#This Row],[基礎Shine]:[基礎Dark]])</f>
        <v>7.7404929116745631</v>
      </c>
      <c r="AB22" s="9">
        <f>テーブル1[[#This Row],[基礎Aqua]]*テーブル1[[#This Row],[合計値]]/SUM(テーブル1[[#This Row],[基礎Shine]:[基礎Dark]])</f>
        <v>0</v>
      </c>
      <c r="AC22" s="9">
        <f>テーブル1[[#This Row],[基礎Dark]]*テーブル1[[#This Row],[合計値]]/SUM(テーブル1[[#This Row],[基礎Shine]:[基礎Dark]])</f>
        <v>19.351232279186409</v>
      </c>
      <c r="AD22" s="14">
        <v>8</v>
      </c>
      <c r="AE22" s="14">
        <v>1</v>
      </c>
      <c r="AF22" s="14">
        <v>1</v>
      </c>
      <c r="AG22" s="14">
        <v>13</v>
      </c>
      <c r="AH22" s="14">
        <v>18</v>
      </c>
      <c r="AI22" s="14"/>
      <c r="AJ22" s="14"/>
      <c r="AK22" s="14">
        <v>3</v>
      </c>
      <c r="AL22" s="14"/>
      <c r="AM22" s="14"/>
      <c r="AN22" s="14"/>
      <c r="AO22" s="14">
        <v>3</v>
      </c>
      <c r="AP22" s="14">
        <v>3</v>
      </c>
      <c r="AQ22" s="14"/>
      <c r="AR22" s="14"/>
      <c r="AS22" s="14"/>
      <c r="AT22" s="14">
        <v>7</v>
      </c>
      <c r="AU22" s="14">
        <v>2</v>
      </c>
      <c r="AV22" s="14"/>
      <c r="AW22" s="14"/>
      <c r="AX22" s="14"/>
      <c r="AY22" s="14"/>
      <c r="AZ22" s="14"/>
      <c r="BA22" s="13">
        <f>SUM(テーブル1[[#This Row],[攻撃]:[感覚]])</f>
        <v>59</v>
      </c>
      <c r="BB22" s="13" t="str">
        <f>LOWER(LEFT(テーブル1[[#This Row],[Type]],1))&amp;MID(SUBSTITUTE(PROPER(テーブル1[[#This Row],[Type]]),"_",""),2,LEN(テーブル1[[#This Row],[Type]]))</f>
        <v>lava</v>
      </c>
      <c r="BC22" s="13" t="str" cm="1">
        <f t="array" ref="BC2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lava = 20("lava", { mirage }, 2, 58, 1.00, m(0.0, 18.0, 0.0, 4.0, 0.0, 10.0), a(8.0, 1.0, 1.0, 13.0, 18.0, 0.0, 0.0, 3.0, 0.0, 0.0, 0.0, 3.0, 3.0, 0.0, 0.0, 0.0, 7.0, 2.0, 0.0, 0.0, 0.0, 0.0, 0.0), c(0xCD4208, 0xEDB54A, 0xCC4108, 0x4C1500))</v>
      </c>
      <c r="BD22" s="13" t="str">
        <f>"mirageFairy2019.fairy."&amp;テーブル1[[#This Row],[Type]]&amp;".name="&amp;テーブル1[[#This Row],[英名]]</f>
        <v>mirageFairy2019.fairy.lava.name=Lavia</v>
      </c>
      <c r="BE22" s="13" t="str">
        <f>"mirageFairy2019.fairy."&amp;テーブル1[[#This Row],[Type]]&amp;".name="&amp;テーブル1[[#This Row],[短縮和名]]&amp;テーブル1[[#This Row],[和名]]</f>
        <v>mirageFairy2019.fairy.lava.name=溶岩精ラーヴャ</v>
      </c>
      <c r="BF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8" x14ac:dyDescent="0.15">
      <c r="A23" s="4">
        <v>21</v>
      </c>
      <c r="B23" s="4">
        <v>1</v>
      </c>
      <c r="C23" s="4" t="s">
        <v>382</v>
      </c>
      <c r="D23" s="4" t="s">
        <v>399</v>
      </c>
      <c r="E23" s="6" t="s">
        <v>91</v>
      </c>
      <c r="F23" s="6" t="s">
        <v>492</v>
      </c>
      <c r="G23" s="6" t="s">
        <v>156</v>
      </c>
      <c r="H23" s="6" t="s">
        <v>198</v>
      </c>
      <c r="I23" s="6" t="s">
        <v>983</v>
      </c>
      <c r="J23" s="11" t="s">
        <v>288</v>
      </c>
      <c r="K23" s="3">
        <v>4</v>
      </c>
      <c r="L23" s="8">
        <v>98</v>
      </c>
      <c r="M23" s="7">
        <v>10</v>
      </c>
      <c r="N23" s="7">
        <v>30</v>
      </c>
      <c r="O23" s="7">
        <v>50</v>
      </c>
      <c r="P23" s="7">
        <v>10</v>
      </c>
      <c r="Q23" s="7">
        <v>30</v>
      </c>
      <c r="R23" s="7">
        <v>90</v>
      </c>
      <c r="S23" s="5">
        <v>1</v>
      </c>
      <c r="T23" s="5">
        <f>2^((テーブル1[[#This Row],[レア]]-1)/4)</f>
        <v>1.681792830507429</v>
      </c>
      <c r="U23" s="5">
        <f>0.5^(((テーブル1[[#This Row],[基礎Shine]]/MAX(テーブル1[[#This Row],[基礎Shine]:[基礎Dark]])+テーブル1[[#This Row],[基礎Fire]]/MAX(M23:R23)+テーブル1[[#This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V23" s="5">
        <f>テーブル1[[#This Row],[特殊倍率]]*テーブル1[[#This Row],[分散度倍率]]*テーブル1[[#This Row],[レア度倍率]]</f>
        <v>1.3766016183448562</v>
      </c>
      <c r="W23" s="10">
        <f>テーブル1[[#This Row],[コスト]]*テーブル1[[#This Row],[効率]]</f>
        <v>134.90695859779589</v>
      </c>
      <c r="X23" s="9">
        <f>テーブル1[[#This Row],[基礎Shine]]*テーブル1[[#This Row],[合計値]]/SUM(テーブル1[[#This Row],[基礎Shine]:[基礎Dark]])</f>
        <v>6.132134481717995</v>
      </c>
      <c r="Y23" s="9">
        <f>テーブル1[[#This Row],[基礎Fire]]*テーブル1[[#This Row],[合計値]]/SUM(テーブル1[[#This Row],[基礎Shine]:[基礎Dark]])</f>
        <v>18.396403445153986</v>
      </c>
      <c r="Z23" s="9">
        <f>テーブル1[[#This Row],[基礎Wind]]*テーブル1[[#This Row],[合計値]]/SUM(テーブル1[[#This Row],[基礎Shine]:[基礎Dark]])</f>
        <v>30.660672408589974</v>
      </c>
      <c r="AA23" s="9">
        <f>テーブル1[[#This Row],[基礎Gaia]]*テーブル1[[#This Row],[合計値]]/SUM(テーブル1[[#This Row],[基礎Shine]:[基礎Dark]])</f>
        <v>6.132134481717995</v>
      </c>
      <c r="AB23" s="9">
        <f>テーブル1[[#This Row],[基礎Aqua]]*テーブル1[[#This Row],[合計値]]/SUM(テーブル1[[#This Row],[基礎Shine]:[基礎Dark]])</f>
        <v>18.396403445153986</v>
      </c>
      <c r="AC23" s="9">
        <f>テーブル1[[#This Row],[基礎Dark]]*テーブル1[[#This Row],[合計値]]/SUM(テーブル1[[#This Row],[基礎Shine]:[基礎Dark]])</f>
        <v>55.189210335461958</v>
      </c>
      <c r="AD23" s="14"/>
      <c r="AE23" s="14"/>
      <c r="AF23" s="14"/>
      <c r="AG23" s="14">
        <v>4</v>
      </c>
      <c r="AH23" s="14">
        <v>2</v>
      </c>
      <c r="AI23" s="14"/>
      <c r="AJ23" s="14">
        <v>1</v>
      </c>
      <c r="AK23" s="14"/>
      <c r="AL23" s="14"/>
      <c r="AM23" s="14"/>
      <c r="AN23" s="14"/>
      <c r="AO23" s="14"/>
      <c r="AP23" s="14"/>
      <c r="AQ23" s="14"/>
      <c r="AR23" s="14"/>
      <c r="AS23" s="14">
        <v>1</v>
      </c>
      <c r="AT23" s="14">
        <v>1</v>
      </c>
      <c r="AU23" s="14"/>
      <c r="AV23" s="14"/>
      <c r="AW23" s="14"/>
      <c r="AX23" s="14"/>
      <c r="AY23" s="14">
        <v>16</v>
      </c>
      <c r="AZ23" s="14"/>
      <c r="BA23" s="13">
        <f>SUM(テーブル1[[#This Row],[攻撃]:[感覚]])</f>
        <v>25</v>
      </c>
      <c r="BB23" s="13" t="str">
        <f>LOWER(LEFT(テーブル1[[#This Row],[Type]],1))&amp;MID(SUBSTITUTE(PROPER(テーブル1[[#This Row],[Type]]),"_",""),2,LEN(テーブル1[[#This Row],[Type]]))</f>
        <v>star</v>
      </c>
      <c r="BC23" s="13" t="str" cm="1">
        <f t="array" ref="BC2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star = 21("star", { mirage }, 4, 98, 1.00, m(10.0, 30.0, 50.0, 10.0, 30.0, 90.0), a(0.0, 0.0, 0.0, 4.0, 2.0, 0.0, 1.0, 0.0, 0.0, 0.0, 0.0, 0.0, 0.0, 0.0, 0.0, 1.0, 1.0, 0.0, 0.0, 0.0, 0.0, 16.0, 0.0), c(0xffffff, 0x2C2C2E, 0x0E0E10, 0x191919))</v>
      </c>
      <c r="BD23" s="13" t="str">
        <f>"mirageFairy2019.fairy."&amp;テーブル1[[#This Row],[Type]]&amp;".name="&amp;テーブル1[[#This Row],[英名]]</f>
        <v>mirageFairy2019.fairy.star.name=Staria</v>
      </c>
      <c r="BE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F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8" x14ac:dyDescent="0.15">
      <c r="A24" s="4">
        <v>22</v>
      </c>
      <c r="B24" s="4">
        <v>1</v>
      </c>
      <c r="C24" s="4" t="s">
        <v>388</v>
      </c>
      <c r="D24" s="4" t="s">
        <v>401</v>
      </c>
      <c r="E24" s="6" t="s">
        <v>63</v>
      </c>
      <c r="F24" s="6" t="s">
        <v>493</v>
      </c>
      <c r="G24" s="6" t="s">
        <v>982</v>
      </c>
      <c r="H24" s="6" t="s">
        <v>183</v>
      </c>
      <c r="I24" s="6" t="s">
        <v>983</v>
      </c>
      <c r="J24" s="11" t="s">
        <v>422</v>
      </c>
      <c r="K24" s="3">
        <v>2</v>
      </c>
      <c r="L24" s="8">
        <v>77</v>
      </c>
      <c r="M24" s="7"/>
      <c r="N24" s="7"/>
      <c r="O24" s="7"/>
      <c r="P24" s="7">
        <v>12</v>
      </c>
      <c r="Q24" s="7"/>
      <c r="R24" s="7">
        <v>10</v>
      </c>
      <c r="S24" s="5">
        <v>1</v>
      </c>
      <c r="T24" s="5">
        <f>2^((テーブル1[[#This Row],[レア]]-1)/4)</f>
        <v>1.189207115002721</v>
      </c>
      <c r="U24" s="5">
        <f>0.5^(((テーブル1[[#This Row],[基礎Shine]]/MAX(テーブル1[[#This Row],[基礎Shine]:[基礎Dark]])+テーブル1[[#This Row],[基礎Fire]]/MAX(M24:R24)+テーブル1[[#This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24" s="5">
        <f>テーブル1[[#This Row],[特殊倍率]]*テーブル1[[#This Row],[分散度倍率]]*テーブル1[[#This Row],[レア度倍率]]</f>
        <v>1.0594630943592951</v>
      </c>
      <c r="W24" s="10">
        <f>テーブル1[[#This Row],[コスト]]*テーブル1[[#This Row],[効率]]</f>
        <v>81.578658265665723</v>
      </c>
      <c r="X24" s="9">
        <f>テーブル1[[#This Row],[基礎Shine]]*テーブル1[[#This Row],[合計値]]/SUM(テーブル1[[#This Row],[基礎Shine]:[基礎Dark]])</f>
        <v>0</v>
      </c>
      <c r="Y24" s="9">
        <f>テーブル1[[#This Row],[基礎Fire]]*テーブル1[[#This Row],[合計値]]/SUM(テーブル1[[#This Row],[基礎Shine]:[基礎Dark]])</f>
        <v>0</v>
      </c>
      <c r="Z24" s="9">
        <f>テーブル1[[#This Row],[基礎Wind]]*テーブル1[[#This Row],[合計値]]/SUM(テーブル1[[#This Row],[基礎Shine]:[基礎Dark]])</f>
        <v>0</v>
      </c>
      <c r="AA24" s="9">
        <f>テーブル1[[#This Row],[基礎Gaia]]*テーブル1[[#This Row],[合計値]]/SUM(テーブル1[[#This Row],[基礎Shine]:[基礎Dark]])</f>
        <v>44.497449963090396</v>
      </c>
      <c r="AB24" s="9">
        <f>テーブル1[[#This Row],[基礎Aqua]]*テーブル1[[#This Row],[合計値]]/SUM(テーブル1[[#This Row],[基礎Shine]:[基礎Dark]])</f>
        <v>0</v>
      </c>
      <c r="AC24" s="9">
        <f>テーブル1[[#This Row],[基礎Dark]]*テーブル1[[#This Row],[合計値]]/SUM(テーブル1[[#This Row],[基礎Shine]:[基礎Dark]])</f>
        <v>37.081208302575327</v>
      </c>
      <c r="AD24" s="14">
        <v>1</v>
      </c>
      <c r="AE24" s="14"/>
      <c r="AF24" s="14"/>
      <c r="AG24" s="14"/>
      <c r="AH24" s="14"/>
      <c r="AI24" s="14"/>
      <c r="AJ24" s="14">
        <v>3</v>
      </c>
      <c r="AK24" s="14"/>
      <c r="AL24" s="14"/>
      <c r="AM24" s="14"/>
      <c r="AN24" s="14"/>
      <c r="AO24" s="14">
        <v>5</v>
      </c>
      <c r="AP24" s="14"/>
      <c r="AQ24" s="14">
        <v>3</v>
      </c>
      <c r="AR24" s="14"/>
      <c r="AS24" s="14"/>
      <c r="AT24" s="14"/>
      <c r="AU24" s="14">
        <v>2</v>
      </c>
      <c r="AV24" s="14"/>
      <c r="AW24" s="14">
        <v>1</v>
      </c>
      <c r="AX24" s="14"/>
      <c r="AY24" s="14"/>
      <c r="AZ24" s="14">
        <v>1</v>
      </c>
      <c r="BA24" s="13">
        <f>SUM(テーブル1[[#This Row],[攻撃]:[感覚]])</f>
        <v>16</v>
      </c>
      <c r="BB24" s="13" t="str">
        <f>LOWER(LEFT(テーブル1[[#This Row],[Type]],1))&amp;MID(SUBSTITUTE(PROPER(テーブル1[[#This Row],[Type]]),"_",""),2,LEN(テーブル1[[#This Row],[Type]]))</f>
        <v>gravel</v>
      </c>
      <c r="BC24" s="13" t="str" cm="1">
        <f t="array" ref="BC2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gravel = 22("gravel", { mirage }, 2, 77, 1.00, m(0.0, 0.0, 0.0, 12.0, 0.0, 10.0), a(1.0, 0.0, 0.0, 0.0, 0.0, 0.0, 3.0, 0.0, 0.0, 0.0, 0.0, 5.0, 0.0, 3.0, 0.0, 0.0, 0.0, 2.0, 0.0, 1.0, 0.0, 0.0, 1.0), c(0x333333, 0xC0B5B6, 0x968B8E, 0x63565C))</v>
      </c>
      <c r="BD24" s="13" t="str">
        <f>"mirageFairy2019.fairy."&amp;テーブル1[[#This Row],[Type]]&amp;".name="&amp;テーブル1[[#This Row],[英名]]</f>
        <v>mirageFairy2019.fairy.gravel.name=Gravelia</v>
      </c>
      <c r="BE24" s="13" t="str">
        <f>"mirageFairy2019.fairy."&amp;テーブル1[[#This Row],[Type]]&amp;".name="&amp;テーブル1[[#This Row],[短縮和名]]&amp;テーブル1[[#This Row],[和名]]</f>
        <v>mirageFairy2019.fairy.gravel.name=砂利精グラヴェーリャ</v>
      </c>
      <c r="BF24" s="13">
        <f>テーブル1[[#This Row],[Gaia]]*(テーブル1[[#This Row],[Aqua]]+テーブル1[[#This Row],[収穫]])*テーブル1[[#This Row],[効率]]/テーブル1[[#This Row],[コスト]]</f>
        <v>0</v>
      </c>
    </row>
    <row r="25" spans="1:58" x14ac:dyDescent="0.15">
      <c r="A25" s="4">
        <v>23</v>
      </c>
      <c r="B25" s="4">
        <v>1</v>
      </c>
      <c r="C25" s="4" t="s">
        <v>390</v>
      </c>
      <c r="D25" s="4" t="s">
        <v>403</v>
      </c>
      <c r="E25" s="6" t="s">
        <v>53</v>
      </c>
      <c r="F25" s="6" t="s">
        <v>494</v>
      </c>
      <c r="G25" s="6" t="s">
        <v>134</v>
      </c>
      <c r="H25" s="6" t="s">
        <v>178</v>
      </c>
      <c r="I25" s="6" t="s">
        <v>983</v>
      </c>
      <c r="J25" s="11" t="s">
        <v>421</v>
      </c>
      <c r="K25" s="3">
        <v>4</v>
      </c>
      <c r="L25" s="8">
        <v>73</v>
      </c>
      <c r="M25" s="7">
        <v>10</v>
      </c>
      <c r="N25" s="7"/>
      <c r="O25" s="7">
        <v>6</v>
      </c>
      <c r="P25" s="7"/>
      <c r="Q25" s="7">
        <v>42</v>
      </c>
      <c r="R25" s="7">
        <v>71</v>
      </c>
      <c r="S25" s="5">
        <v>1</v>
      </c>
      <c r="T25" s="5">
        <f>2^((テーブル1[[#This Row],[レア]]-1)/4)</f>
        <v>1.681792830507429</v>
      </c>
      <c r="U25" s="5">
        <f>0.5^(((テーブル1[[#This Row],[基礎Shine]]/MAX(テーブル1[[#This Row],[基礎Shine]:[基礎Dark]])+テーブル1[[#This Row],[基礎Fire]]/MAX(M25:R25)+テーブル1[[#This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V25" s="5">
        <f>テーブル1[[#This Row],[特殊倍率]]*テーブル1[[#This Row],[分散度倍率]]*テーブル1[[#This Row],[レア度倍率]]</f>
        <v>1.5017240335541679</v>
      </c>
      <c r="W25" s="10">
        <f>テーブル1[[#This Row],[コスト]]*テーブル1[[#This Row],[効率]]</f>
        <v>109.62585444945427</v>
      </c>
      <c r="X25" s="9">
        <f>テーブル1[[#This Row],[基礎Shine]]*テーブル1[[#This Row],[合計値]]/SUM(テーブル1[[#This Row],[基礎Shine]:[基礎Dark]])</f>
        <v>8.4981282518956789</v>
      </c>
      <c r="Y25" s="9">
        <f>テーブル1[[#This Row],[基礎Fire]]*テーブル1[[#This Row],[合計値]]/SUM(テーブル1[[#This Row],[基礎Shine]:[基礎Dark]])</f>
        <v>0</v>
      </c>
      <c r="Z25" s="9">
        <f>テーブル1[[#This Row],[基礎Wind]]*テーブル1[[#This Row],[合計値]]/SUM(テーブル1[[#This Row],[基礎Shine]:[基礎Dark]])</f>
        <v>5.0988769511374077</v>
      </c>
      <c r="AA25" s="9">
        <f>テーブル1[[#This Row],[基礎Gaia]]*テーブル1[[#This Row],[合計値]]/SUM(テーブル1[[#This Row],[基礎Shine]:[基礎Dark]])</f>
        <v>0</v>
      </c>
      <c r="AB25" s="9">
        <f>テーブル1[[#This Row],[基礎Aqua]]*テーブル1[[#This Row],[合計値]]/SUM(テーブル1[[#This Row],[基礎Shine]:[基礎Dark]])</f>
        <v>35.692138657961856</v>
      </c>
      <c r="AC25" s="9">
        <f>テーブル1[[#This Row],[基礎Dark]]*テーブル1[[#This Row],[合計値]]/SUM(テーブル1[[#This Row],[基礎Shine]:[基礎Dark]])</f>
        <v>60.336710588459326</v>
      </c>
      <c r="AD25" s="14"/>
      <c r="AE25" s="14"/>
      <c r="AF25" s="14"/>
      <c r="AG25" s="14">
        <v>2</v>
      </c>
      <c r="AH25" s="14"/>
      <c r="AI25" s="14"/>
      <c r="AJ25" s="14">
        <v>15</v>
      </c>
      <c r="AK25" s="14"/>
      <c r="AL25" s="14"/>
      <c r="AM25" s="14"/>
      <c r="AN25" s="14"/>
      <c r="AO25" s="14">
        <v>8</v>
      </c>
      <c r="AP25" s="14"/>
      <c r="AQ25" s="14">
        <v>4</v>
      </c>
      <c r="AR25" s="14"/>
      <c r="AS25" s="14">
        <v>5</v>
      </c>
      <c r="AT25" s="14"/>
      <c r="AU25" s="14">
        <v>1</v>
      </c>
      <c r="AV25" s="14"/>
      <c r="AW25" s="14">
        <v>1</v>
      </c>
      <c r="AX25" s="14"/>
      <c r="AY25" s="14"/>
      <c r="AZ25" s="14">
        <v>4</v>
      </c>
      <c r="BA25" s="13">
        <f>SUM(テーブル1[[#This Row],[攻撃]:[感覚]])</f>
        <v>40</v>
      </c>
      <c r="BB25" s="13" t="str">
        <f>LOWER(LEFT(テーブル1[[#This Row],[Type]],1))&amp;MID(SUBSTITUTE(PROPER(テーブル1[[#This Row],[Type]]),"_",""),2,LEN(テーブル1[[#This Row],[Type]]))</f>
        <v>emerald</v>
      </c>
      <c r="BC25" s="13" t="str" cm="1">
        <f t="array" ref="BC2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emerald = 23("emerald", { mirage }, 4, 73, 1.00, m(10.0, 0.0, 6.0, 0.0, 42.0, 71.0), a(0.0, 0.0, 0.0, 2.0, 0.0, 0.0, 15.0, 0.0, 0.0, 0.0, 0.0, 8.0, 0.0, 4.0, 0.0, 5.0, 0.0, 1.0, 0.0, 1.0, 0.0, 0.0, 4.0), c(0x9FF9B5, 0x81F99E, 0x17DD62, 0x008A25))</v>
      </c>
      <c r="BD25" s="13" t="str">
        <f>"mirageFairy2019.fairy."&amp;テーブル1[[#This Row],[Type]]&amp;".name="&amp;テーブル1[[#This Row],[英名]]</f>
        <v>mirageFairy2019.fairy.emerald.name=Emeraldia</v>
      </c>
      <c r="BE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F25" s="13">
        <f>テーブル1[[#This Row],[Gaia]]*(テーブル1[[#This Row],[Aqua]]+テーブル1[[#This Row],[収穫]])*テーブル1[[#This Row],[効率]]/テーブル1[[#This Row],[コスト]]</f>
        <v>0</v>
      </c>
    </row>
    <row r="26" spans="1:58" x14ac:dyDescent="0.15">
      <c r="A26" s="4">
        <v>24</v>
      </c>
      <c r="B26" s="4">
        <v>1</v>
      </c>
      <c r="C26" s="4" t="s">
        <v>390</v>
      </c>
      <c r="D26" s="4" t="s">
        <v>404</v>
      </c>
      <c r="E26" s="6" t="s">
        <v>55</v>
      </c>
      <c r="F26" s="6" t="s">
        <v>495</v>
      </c>
      <c r="G26" s="6" t="s">
        <v>114</v>
      </c>
      <c r="H26" s="6" t="s">
        <v>179</v>
      </c>
      <c r="I26" s="6" t="s">
        <v>983</v>
      </c>
      <c r="J26" s="11" t="s">
        <v>298</v>
      </c>
      <c r="K26" s="3">
        <v>4</v>
      </c>
      <c r="L26" s="8">
        <v>62</v>
      </c>
      <c r="M26" s="7">
        <v>1</v>
      </c>
      <c r="N26" s="7"/>
      <c r="O26" s="7">
        <v>8</v>
      </c>
      <c r="P26" s="7">
        <v>10</v>
      </c>
      <c r="Q26" s="7">
        <v>18</v>
      </c>
      <c r="R26" s="7"/>
      <c r="S26" s="5">
        <v>1</v>
      </c>
      <c r="T26" s="5">
        <f>2^((テーブル1[[#This Row],[レア]]-1)/4)</f>
        <v>1.681792830507429</v>
      </c>
      <c r="U26" s="5">
        <f>0.5^(((テーブル1[[#This Row],[基礎Shine]]/MAX(テーブル1[[#This Row],[基礎Shine]:[基礎Dark]])+テーブル1[[#This Row],[基礎Fire]]/MAX(M26:R26)+テーブル1[[#This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V26" s="5">
        <f>テーブル1[[#This Row],[特殊倍率]]*テーブル1[[#This Row],[分散度倍率]]*テーブル1[[#This Row],[レア度倍率]]</f>
        <v>1.4528531518106746</v>
      </c>
      <c r="W26" s="10">
        <f>テーブル1[[#This Row],[コスト]]*テーブル1[[#This Row],[効率]]</f>
        <v>90.076895412261834</v>
      </c>
      <c r="X26" s="9">
        <f>テーブル1[[#This Row],[基礎Shine]]*テーブル1[[#This Row],[合計値]]/SUM(テーブル1[[#This Row],[基礎Shine]:[基礎Dark]])</f>
        <v>2.4345106868178874</v>
      </c>
      <c r="Y26" s="9">
        <f>テーブル1[[#This Row],[基礎Fire]]*テーブル1[[#This Row],[合計値]]/SUM(テーブル1[[#This Row],[基礎Shine]:[基礎Dark]])</f>
        <v>0</v>
      </c>
      <c r="Z26" s="9">
        <f>テーブル1[[#This Row],[基礎Wind]]*テーブル1[[#This Row],[合計値]]/SUM(テーブル1[[#This Row],[基礎Shine]:[基礎Dark]])</f>
        <v>19.476085494543099</v>
      </c>
      <c r="AA26" s="9">
        <f>テーブル1[[#This Row],[基礎Gaia]]*テーブル1[[#This Row],[合計値]]/SUM(テーブル1[[#This Row],[基礎Shine]:[基礎Dark]])</f>
        <v>24.345106868178874</v>
      </c>
      <c r="AB26" s="9">
        <f>テーブル1[[#This Row],[基礎Aqua]]*テーブル1[[#This Row],[合計値]]/SUM(テーブル1[[#This Row],[基礎Shine]:[基礎Dark]])</f>
        <v>43.821192362721973</v>
      </c>
      <c r="AC26" s="9">
        <f>テーブル1[[#This Row],[基礎Dark]]*テーブル1[[#This Row],[合計値]]/SUM(テーブル1[[#This Row],[基礎Shine]:[基礎Dark]])</f>
        <v>0</v>
      </c>
      <c r="AD26" s="14"/>
      <c r="AE26" s="14"/>
      <c r="AF26" s="14"/>
      <c r="AG26" s="14"/>
      <c r="AH26" s="14"/>
      <c r="AI26" s="14"/>
      <c r="AJ26" s="14">
        <v>9</v>
      </c>
      <c r="AK26" s="14"/>
      <c r="AL26" s="14"/>
      <c r="AM26" s="14"/>
      <c r="AN26" s="14"/>
      <c r="AO26" s="14">
        <v>3</v>
      </c>
      <c r="AP26" s="14"/>
      <c r="AQ26" s="14">
        <v>1</v>
      </c>
      <c r="AR26" s="14"/>
      <c r="AS26" s="14">
        <v>2</v>
      </c>
      <c r="AT26" s="14"/>
      <c r="AU26" s="14"/>
      <c r="AV26" s="14"/>
      <c r="AW26" s="14">
        <v>1</v>
      </c>
      <c r="AX26" s="14"/>
      <c r="AY26" s="14"/>
      <c r="AZ26" s="14"/>
      <c r="BA26" s="13">
        <f>SUM(テーブル1[[#This Row],[攻撃]:[感覚]])</f>
        <v>16</v>
      </c>
      <c r="BB26" s="13" t="str">
        <f>LOWER(LEFT(テーブル1[[#This Row],[Type]],1))&amp;MID(SUBSTITUTE(PROPER(テーブル1[[#This Row],[Type]]),"_",""),2,LEN(テーブル1[[#This Row],[Type]]))</f>
        <v>lapislazuli</v>
      </c>
      <c r="BC26" s="13" t="str" cm="1">
        <f t="array" ref="BC2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lapislazuli = 24("lapislazuli", { mirage }, 4, 62, 1.00, m(1.0, 0.0, 8.0, 10.0, 18.0, 0.0), a(0.0, 0.0, 0.0, 0.0, 0.0, 0.0, 9.0, 0.0, 0.0, 0.0, 0.0, 3.0, 0.0, 1.0, 0.0, 2.0, 0.0, 0.0, 0.0, 1.0, 0.0, 0.0, 0.0), c(0xA2B7E8, 0x4064EC, 0x224BD5, 0x0A33C2))</v>
      </c>
      <c r="BD26" s="13" t="str">
        <f>"mirageFairy2019.fairy."&amp;テーブル1[[#This Row],[Type]]&amp;".name="&amp;テーブル1[[#This Row],[英名]]</f>
        <v>mirageFairy2019.fairy.lapislazuli.name=Lapislazulia</v>
      </c>
      <c r="BE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F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8" x14ac:dyDescent="0.15">
      <c r="A27" s="4">
        <v>25</v>
      </c>
      <c r="B27" s="4">
        <v>1</v>
      </c>
      <c r="C27" s="4" t="s">
        <v>391</v>
      </c>
      <c r="D27" s="4" t="s">
        <v>405</v>
      </c>
      <c r="E27" s="6" t="s">
        <v>919</v>
      </c>
      <c r="F27" s="6" t="s">
        <v>588</v>
      </c>
      <c r="G27" s="6" t="s">
        <v>209</v>
      </c>
      <c r="H27" s="6" t="s">
        <v>921</v>
      </c>
      <c r="I27" s="6" t="s">
        <v>983</v>
      </c>
      <c r="J27" s="11" t="s">
        <v>308</v>
      </c>
      <c r="K27" s="3">
        <v>5</v>
      </c>
      <c r="L27" s="8">
        <v>61</v>
      </c>
      <c r="M27" s="7">
        <v>3</v>
      </c>
      <c r="N27" s="7"/>
      <c r="O27" s="7">
        <v>51</v>
      </c>
      <c r="P27" s="7"/>
      <c r="Q27" s="7">
        <v>10</v>
      </c>
      <c r="R27" s="7"/>
      <c r="S27" s="5">
        <v>1</v>
      </c>
      <c r="T27" s="5">
        <f>2^((テーブル1[[#This Row],[レア]]-1)/4)</f>
        <v>2</v>
      </c>
      <c r="U27" s="5">
        <f>0.5^(((テーブル1[[#This Row],[基礎Shine]]/MAX(テーブル1[[#This Row],[基礎Shine]:[基礎Dark]])+テーブル1[[#This Row],[基礎Fire]]/MAX(M27:R27)+テーブル1[[#This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V27" s="5">
        <f>テーブル1[[#This Row],[特殊倍率]]*テーブル1[[#This Row],[分散度倍率]]*テーブル1[[#This Row],[レア度倍率]]</f>
        <v>1.930560288044044</v>
      </c>
      <c r="W27" s="10">
        <f>テーブル1[[#This Row],[コスト]]*テーブル1[[#This Row],[効率]]</f>
        <v>117.76417757068668</v>
      </c>
      <c r="X27" s="9">
        <f>テーブル1[[#This Row],[基礎Shine]]*テーブル1[[#This Row],[合計値]]/SUM(テーブル1[[#This Row],[基礎Shine]:[基礎Dark]])</f>
        <v>5.5201958236259383</v>
      </c>
      <c r="Y27" s="9">
        <f>テーブル1[[#This Row],[基礎Fire]]*テーブル1[[#This Row],[合計値]]/SUM(テーブル1[[#This Row],[基礎Shine]:[基礎Dark]])</f>
        <v>0</v>
      </c>
      <c r="Z27" s="9">
        <f>テーブル1[[#This Row],[基礎Wind]]*テーブル1[[#This Row],[合計値]]/SUM(テーブル1[[#This Row],[基礎Shine]:[基礎Dark]])</f>
        <v>93.843329001640953</v>
      </c>
      <c r="AA27" s="9">
        <f>テーブル1[[#This Row],[基礎Gaia]]*テーブル1[[#This Row],[合計値]]/SUM(テーブル1[[#This Row],[基礎Shine]:[基礎Dark]])</f>
        <v>0</v>
      </c>
      <c r="AB27" s="9">
        <f>テーブル1[[#This Row],[基礎Aqua]]*テーブル1[[#This Row],[合計値]]/SUM(テーブル1[[#This Row],[基礎Shine]:[基礎Dark]])</f>
        <v>18.400652745419794</v>
      </c>
      <c r="AC27" s="9">
        <f>テーブル1[[#This Row],[基礎Dark]]*テーブル1[[#This Row],[合計値]]/SUM(テーブル1[[#This Row],[基礎Shine]:[基礎Dark]])</f>
        <v>0</v>
      </c>
      <c r="AD27" s="14">
        <v>20</v>
      </c>
      <c r="AE27" s="14"/>
      <c r="AF27" s="14"/>
      <c r="AG27" s="14">
        <v>2</v>
      </c>
      <c r="AH27" s="14"/>
      <c r="AI27" s="14">
        <v>2</v>
      </c>
      <c r="AJ27" s="14"/>
      <c r="AK27" s="14">
        <v>4</v>
      </c>
      <c r="AL27" s="14"/>
      <c r="AM27" s="14">
        <v>2</v>
      </c>
      <c r="AN27" s="14">
        <v>7</v>
      </c>
      <c r="AO27" s="14">
        <v>9</v>
      </c>
      <c r="AP27" s="14">
        <v>1</v>
      </c>
      <c r="AQ27" s="14"/>
      <c r="AR27" s="14">
        <v>15</v>
      </c>
      <c r="AS27" s="14">
        <v>5</v>
      </c>
      <c r="AT27" s="14">
        <v>6</v>
      </c>
      <c r="AU27" s="14">
        <v>4</v>
      </c>
      <c r="AV27" s="14"/>
      <c r="AW27" s="14"/>
      <c r="AX27" s="14"/>
      <c r="AY27" s="14">
        <v>14</v>
      </c>
      <c r="AZ27" s="14">
        <v>11</v>
      </c>
      <c r="BA27" s="13">
        <f>SUM(テーブル1[[#This Row],[攻撃]:[感覚]])</f>
        <v>102</v>
      </c>
      <c r="BB27" s="13" t="str">
        <f>LOWER(LEFT(テーブル1[[#This Row],[Type]],1))&amp;MID(SUBSTITUTE(PROPER(テーブル1[[#This Row],[Type]]),"_",""),2,LEN(テーブル1[[#This Row],[Type]]))</f>
        <v>enderDragon</v>
      </c>
      <c r="BC27" s="13" t="str" cm="1">
        <f t="array" ref="BC2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enderDragon = 25("ender_dragon", { mirage }, 5, 61, 1.00, m(3.0, 0.0, 51.0, 0.0, 10.0, 0.0), a(20.0, 0.0, 0.0, 2.0, 0.0, 2.0, 0.0, 4.0, 0.0, 2.0, 7.0, 9.0, 1.0, 0.0, 15.0, 5.0, 6.0, 4.0, 0.0, 0.0, 0.0, 14.0, 11.0), c(0x000000, 0x181818, 0x181818, 0xA500E2))</v>
      </c>
      <c r="BD27" s="13" t="str">
        <f>"mirageFairy2019.fairy."&amp;テーブル1[[#This Row],[Type]]&amp;".name="&amp;テーブル1[[#This Row],[英名]]</f>
        <v>mirageFairy2019.fairy.ender_dragon.name=Endere Dragonia</v>
      </c>
      <c r="BE27" s="13" t="str">
        <f>"mirageFairy2019.fairy."&amp;テーブル1[[#This Row],[Type]]&amp;".name="&amp;テーブル1[[#This Row],[短縮和名]]&amp;テーブル1[[#This Row],[和名]]</f>
        <v>mirageFairy2019.fairy.ender_dragon.name=終界龍精エンデレドラゴーニャ</v>
      </c>
      <c r="BF27" s="13">
        <f>テーブル1[[#This Row],[Gaia]]*(テーブル1[[#This Row],[Aqua]]+テーブル1[[#This Row],[収穫]])*テーブル1[[#This Row],[効率]]/テーブル1[[#This Row],[コスト]]</f>
        <v>0</v>
      </c>
    </row>
    <row r="28" spans="1:58" x14ac:dyDescent="0.15">
      <c r="A28" s="4">
        <v>26</v>
      </c>
      <c r="B28" s="4">
        <v>1</v>
      </c>
      <c r="C28" s="4" t="s">
        <v>391</v>
      </c>
      <c r="D28" s="4" t="s">
        <v>904</v>
      </c>
      <c r="E28" s="6" t="s">
        <v>920</v>
      </c>
      <c r="F28" s="6" t="s">
        <v>496</v>
      </c>
      <c r="G28" s="6" t="s">
        <v>174</v>
      </c>
      <c r="H28" s="6" t="s">
        <v>922</v>
      </c>
      <c r="I28" s="6" t="s">
        <v>73</v>
      </c>
      <c r="J28" s="11" t="s">
        <v>303</v>
      </c>
      <c r="K28" s="3">
        <v>4</v>
      </c>
      <c r="L28" s="8">
        <v>69</v>
      </c>
      <c r="M28" s="7"/>
      <c r="N28" s="7">
        <v>11</v>
      </c>
      <c r="O28" s="7">
        <v>10</v>
      </c>
      <c r="P28" s="7">
        <v>4</v>
      </c>
      <c r="Q28" s="7">
        <v>1</v>
      </c>
      <c r="R28" s="7">
        <v>1</v>
      </c>
      <c r="S28" s="5">
        <v>1</v>
      </c>
      <c r="T28" s="5">
        <f>2^((テーブル1[[#This Row],[レア]]-1)/4)</f>
        <v>1.681792830507429</v>
      </c>
      <c r="U28" s="5">
        <f>0.5^(((テーブル1[[#This Row],[基礎Shine]]/MAX(テーブル1[[#This Row],[基礎Shine]:[基礎Dark]])+テーブル1[[#This Row],[基礎Fire]]/MAX(M28:R28)+テーブル1[[#This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V28" s="5">
        <f>テーブル1[[#This Row],[特殊倍率]]*テーブル1[[#This Row],[分散度倍率]]*テーブル1[[#This Row],[レア度倍率]]</f>
        <v>1.3746753157810041</v>
      </c>
      <c r="W28" s="10">
        <f>テーブル1[[#This Row],[コスト]]*テーブル1[[#This Row],[効率]]</f>
        <v>94.852596788889286</v>
      </c>
      <c r="X28" s="9">
        <f>テーブル1[[#This Row],[基礎Shine]]*テーブル1[[#This Row],[合計値]]/SUM(テーブル1[[#This Row],[基礎Shine]:[基礎Dark]])</f>
        <v>0</v>
      </c>
      <c r="Y28" s="9">
        <f>テーブル1[[#This Row],[基礎Fire]]*テーブル1[[#This Row],[合計値]]/SUM(テーブル1[[#This Row],[基礎Shine]:[基礎Dark]])</f>
        <v>38.643650543621561</v>
      </c>
      <c r="Z28" s="9">
        <f>テーブル1[[#This Row],[基礎Wind]]*テーブル1[[#This Row],[合計値]]/SUM(テーブル1[[#This Row],[基礎Shine]:[基礎Dark]])</f>
        <v>35.130591403292328</v>
      </c>
      <c r="AA28" s="9">
        <f>テーブル1[[#This Row],[基礎Gaia]]*テーブル1[[#This Row],[合計値]]/SUM(テーブル1[[#This Row],[基礎Shine]:[基礎Dark]])</f>
        <v>14.052236561316931</v>
      </c>
      <c r="AB28" s="9">
        <f>テーブル1[[#This Row],[基礎Aqua]]*テーブル1[[#This Row],[合計値]]/SUM(テーブル1[[#This Row],[基礎Shine]:[基礎Dark]])</f>
        <v>3.5130591403292328</v>
      </c>
      <c r="AC28" s="9">
        <f>テーブル1[[#This Row],[基礎Dark]]*テーブル1[[#This Row],[合計値]]/SUM(テーブル1[[#This Row],[基礎Shine]:[基礎Dark]])</f>
        <v>3.5130591403292328</v>
      </c>
      <c r="AD28" s="14">
        <v>17</v>
      </c>
      <c r="AE28" s="14">
        <v>1</v>
      </c>
      <c r="AF28" s="14">
        <v>3</v>
      </c>
      <c r="AG28" s="14"/>
      <c r="AH28" s="14"/>
      <c r="AI28" s="14"/>
      <c r="AJ28" s="14"/>
      <c r="AK28" s="14">
        <v>2</v>
      </c>
      <c r="AL28" s="14"/>
      <c r="AM28" s="14"/>
      <c r="AN28" s="14"/>
      <c r="AO28" s="14">
        <v>7</v>
      </c>
      <c r="AP28" s="14">
        <v>2</v>
      </c>
      <c r="AQ28" s="14">
        <v>4</v>
      </c>
      <c r="AR28" s="14">
        <v>2</v>
      </c>
      <c r="AS28" s="14">
        <v>5</v>
      </c>
      <c r="AT28" s="14">
        <v>4</v>
      </c>
      <c r="AU28" s="14">
        <v>13</v>
      </c>
      <c r="AV28" s="14"/>
      <c r="AW28" s="14"/>
      <c r="AX28" s="14"/>
      <c r="AY28" s="14">
        <v>1</v>
      </c>
      <c r="AZ28" s="14">
        <v>5</v>
      </c>
      <c r="BA28" s="13">
        <f>SUM(テーブル1[[#This Row],[攻撃]:[感覚]])</f>
        <v>66</v>
      </c>
      <c r="BB28" s="13" t="str">
        <f>LOWER(LEFT(テーブル1[[#This Row],[Type]],1))&amp;MID(SUBSTITUTE(PROPER(テーブル1[[#This Row],[Type]]),"_",""),2,LEN(テーブル1[[#This Row],[Type]]))</f>
        <v>witherSkeleton</v>
      </c>
      <c r="BC28" s="13" t="str" cm="1">
        <f t="array" ref="BC2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witherSkeleton = 26("wither_skeleton", { skeleton }, 4, 69, 1.00, m(0.0, 11.0, 10.0, 4.0, 1.0, 1.0), a(17.0, 1.0, 3.0, 0.0, 0.0, 0.0, 0.0, 2.0, 0.0, 0.0, 0.0, 7.0, 2.0, 4.0, 2.0, 5.0, 4.0, 13.0, 0.0, 0.0, 0.0, 1.0, 5.0), c(0x505252, 0x1C1C1C, 0x1C1C1C, 0x060606))</v>
      </c>
      <c r="BD28" s="13" t="str">
        <f>"mirageFairy2019.fairy."&amp;テーブル1[[#This Row],[Type]]&amp;".name="&amp;テーブル1[[#This Row],[英名]]</f>
        <v>mirageFairy2019.fairy.wither_skeleton.name=Withere Dkeletonia</v>
      </c>
      <c r="BE28" s="13" t="str">
        <f>"mirageFairy2019.fairy."&amp;テーブル1[[#This Row],[Type]]&amp;".name="&amp;テーブル1[[#This Row],[短縮和名]]&amp;テーブル1[[#This Row],[和名]]</f>
        <v>mirageFairy2019.fairy.wither_skeleton.name=枯骸骨精ウィーテレスケレトーニャ</v>
      </c>
      <c r="BF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8" x14ac:dyDescent="0.15">
      <c r="A29" s="4">
        <v>27</v>
      </c>
      <c r="B29" s="4">
        <v>1</v>
      </c>
      <c r="C29" s="4" t="s">
        <v>391</v>
      </c>
      <c r="D29" s="4" t="s">
        <v>904</v>
      </c>
      <c r="E29" s="6" t="s">
        <v>105</v>
      </c>
      <c r="F29" s="6" t="s">
        <v>497</v>
      </c>
      <c r="G29" s="6" t="s">
        <v>170</v>
      </c>
      <c r="H29" s="6" t="s">
        <v>205</v>
      </c>
      <c r="I29" s="6" t="s">
        <v>983</v>
      </c>
      <c r="J29" s="11" t="s">
        <v>305</v>
      </c>
      <c r="K29" s="3">
        <v>5</v>
      </c>
      <c r="L29" s="8">
        <v>52</v>
      </c>
      <c r="M29" s="7"/>
      <c r="N29" s="7">
        <v>8</v>
      </c>
      <c r="O29" s="7">
        <v>10</v>
      </c>
      <c r="P29" s="7">
        <v>3</v>
      </c>
      <c r="Q29" s="7">
        <v>1</v>
      </c>
      <c r="R29" s="7"/>
      <c r="S29" s="5">
        <v>1</v>
      </c>
      <c r="T29" s="5">
        <f>2^((テーブル1[[#This Row],[レア]]-1)/4)</f>
        <v>2</v>
      </c>
      <c r="U29" s="5">
        <f>0.5^(((テーブル1[[#This Row],[基礎Shine]]/MAX(テーブル1[[#This Row],[基礎Shine]:[基礎Dark]])+テーブル1[[#This Row],[基礎Fire]]/MAX(M29:R29)+テーブル1[[#This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29" s="5">
        <f>テーブル1[[#This Row],[特殊倍率]]*テーブル1[[#This Row],[分散度倍率]]*テーブル1[[#This Row],[レア度倍率]]</f>
        <v>1.6934906247250543</v>
      </c>
      <c r="W29" s="10">
        <f>テーブル1[[#This Row],[コスト]]*テーブル1[[#This Row],[効率]]</f>
        <v>88.061512485702821</v>
      </c>
      <c r="X29" s="9">
        <f>テーブル1[[#This Row],[基礎Shine]]*テーブル1[[#This Row],[合計値]]/SUM(テーブル1[[#This Row],[基礎Shine]:[基礎Dark]])</f>
        <v>0</v>
      </c>
      <c r="Y29" s="9">
        <f>テーブル1[[#This Row],[基礎Fire]]*テーブル1[[#This Row],[合計値]]/SUM(テーブル1[[#This Row],[基礎Shine]:[基礎Dark]])</f>
        <v>32.02236817661921</v>
      </c>
      <c r="Z29" s="9">
        <f>テーブル1[[#This Row],[基礎Wind]]*テーブル1[[#This Row],[合計値]]/SUM(テーブル1[[#This Row],[基礎Shine]:[基礎Dark]])</f>
        <v>40.027960220774006</v>
      </c>
      <c r="AA29" s="9">
        <f>テーブル1[[#This Row],[基礎Gaia]]*テーブル1[[#This Row],[合計値]]/SUM(テーブル1[[#This Row],[基礎Shine]:[基礎Dark]])</f>
        <v>12.008388066232204</v>
      </c>
      <c r="AB29" s="9">
        <f>テーブル1[[#This Row],[基礎Aqua]]*テーブル1[[#This Row],[合計値]]/SUM(テーブル1[[#This Row],[基礎Shine]:[基礎Dark]])</f>
        <v>4.0027960220774013</v>
      </c>
      <c r="AC29" s="9">
        <f>テーブル1[[#This Row],[基礎Dark]]*テーブル1[[#This Row],[合計値]]/SUM(テーブル1[[#This Row],[基礎Shine]:[基礎Dark]])</f>
        <v>0</v>
      </c>
      <c r="AD29" s="14">
        <v>25</v>
      </c>
      <c r="AE29" s="14"/>
      <c r="AF29" s="14">
        <v>3</v>
      </c>
      <c r="AG29" s="14">
        <v>2</v>
      </c>
      <c r="AH29" s="14">
        <v>1</v>
      </c>
      <c r="AI29" s="14">
        <v>1</v>
      </c>
      <c r="AJ29" s="14"/>
      <c r="AK29" s="14">
        <v>2</v>
      </c>
      <c r="AL29" s="14"/>
      <c r="AM29" s="14"/>
      <c r="AN29" s="14">
        <v>14</v>
      </c>
      <c r="AO29" s="14">
        <v>15</v>
      </c>
      <c r="AP29" s="14">
        <v>2</v>
      </c>
      <c r="AQ29" s="14"/>
      <c r="AR29" s="14">
        <v>1</v>
      </c>
      <c r="AS29" s="14">
        <v>4</v>
      </c>
      <c r="AT29" s="14">
        <v>7</v>
      </c>
      <c r="AU29" s="14">
        <v>9</v>
      </c>
      <c r="AV29" s="14"/>
      <c r="AW29" s="14"/>
      <c r="AX29" s="14">
        <v>3</v>
      </c>
      <c r="AY29" s="14">
        <v>13</v>
      </c>
      <c r="AZ29" s="14">
        <v>6</v>
      </c>
      <c r="BA29" s="13">
        <f>SUM(テーブル1[[#This Row],[攻撃]:[感覚]])</f>
        <v>108</v>
      </c>
      <c r="BB29" s="13" t="str">
        <f>LOWER(LEFT(テーブル1[[#This Row],[Type]],1))&amp;MID(SUBSTITUTE(PROPER(テーブル1[[#This Row],[Type]]),"_",""),2,LEN(テーブル1[[#This Row],[Type]]))</f>
        <v>wither</v>
      </c>
      <c r="BC29" s="13" t="str" cm="1">
        <f t="array" ref="BC2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 = 27("wither", { mirage }, 5, 52, 1.00, m(0.0, 8.0, 10.0, 3.0, 1.0, 0.0), a(25.0, 0.0, 3.0, 2.0, 1.0, 1.0, 0.0, 2.0, 0.0, 0.0, 14.0, 15.0, 2.0, 0.0, 1.0, 4.0, 7.0, 9.0, 0.0, 0.0, 3.0, 13.0, 6.0), c(0x181818, 0x3C3C3C, 0x141414, 0x557272))</v>
      </c>
      <c r="BD29" s="13" t="str">
        <f>"mirageFairy2019.fairy."&amp;テーブル1[[#This Row],[Type]]&amp;".name="&amp;テーブル1[[#This Row],[英名]]</f>
        <v>mirageFairy2019.fairy.wither.name=Witheria</v>
      </c>
      <c r="BE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F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8" x14ac:dyDescent="0.15">
      <c r="A30" s="4">
        <v>28</v>
      </c>
      <c r="B30" s="4">
        <v>1</v>
      </c>
      <c r="C30" s="4" t="s">
        <v>382</v>
      </c>
      <c r="D30" s="4" t="s">
        <v>398</v>
      </c>
      <c r="E30" s="6" t="s">
        <v>93</v>
      </c>
      <c r="F30" s="6" t="s">
        <v>498</v>
      </c>
      <c r="G30" s="6" t="s">
        <v>158</v>
      </c>
      <c r="H30" s="6" t="s">
        <v>199</v>
      </c>
      <c r="I30" s="6" t="s">
        <v>983</v>
      </c>
      <c r="J30" s="11" t="s">
        <v>296</v>
      </c>
      <c r="K30" s="3">
        <v>3</v>
      </c>
      <c r="L30" s="8">
        <v>18</v>
      </c>
      <c r="M30" s="7">
        <v>2</v>
      </c>
      <c r="N30" s="7">
        <v>9</v>
      </c>
      <c r="O30" s="7">
        <v>3</v>
      </c>
      <c r="P30" s="7">
        <v>2</v>
      </c>
      <c r="Q30" s="7"/>
      <c r="R30" s="7">
        <v>10</v>
      </c>
      <c r="S30" s="5">
        <v>1</v>
      </c>
      <c r="T30" s="5">
        <f>2^((テーブル1[[#This Row],[レア]]-1)/4)</f>
        <v>1.4142135623730951</v>
      </c>
      <c r="U30" s="5">
        <f>0.5^(((テーブル1[[#This Row],[基礎Shine]]/MAX(テーブル1[[#This Row],[基礎Shine]:[基礎Dark]])+テーブル1[[#This Row],[基礎Fire]]/MAX(M30:R30)+テーブル1[[#This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30" s="5">
        <f>テーブル1[[#This Row],[特殊倍率]]*テーブル1[[#This Row],[分散度倍率]]*テーブル1[[#This Row],[レア度倍率]]</f>
        <v>1.1328838852957988</v>
      </c>
      <c r="W30" s="10">
        <f>テーブル1[[#This Row],[コスト]]*テーブル1[[#This Row],[効率]]</f>
        <v>20.391909935324378</v>
      </c>
      <c r="X30" s="9">
        <f>テーブル1[[#This Row],[基礎Shine]]*テーブル1[[#This Row],[合計値]]/SUM(テーブル1[[#This Row],[基礎Shine]:[基礎Dark]])</f>
        <v>1.5686084565634137</v>
      </c>
      <c r="Y30" s="9">
        <f>テーブル1[[#This Row],[基礎Fire]]*テーブル1[[#This Row],[合計値]]/SUM(テーブル1[[#This Row],[基礎Shine]:[基礎Dark]])</f>
        <v>7.058738054535362</v>
      </c>
      <c r="Z30" s="9">
        <f>テーブル1[[#This Row],[基礎Wind]]*テーブル1[[#This Row],[合計値]]/SUM(テーブル1[[#This Row],[基礎Shine]:[基礎Dark]])</f>
        <v>2.3529126848451205</v>
      </c>
      <c r="AA30" s="9">
        <f>テーブル1[[#This Row],[基礎Gaia]]*テーブル1[[#This Row],[合計値]]/SUM(テーブル1[[#This Row],[基礎Shine]:[基礎Dark]])</f>
        <v>1.5686084565634137</v>
      </c>
      <c r="AB30" s="9">
        <f>テーブル1[[#This Row],[基礎Aqua]]*テーブル1[[#This Row],[合計値]]/SUM(テーブル1[[#This Row],[基礎Shine]:[基礎Dark]])</f>
        <v>0</v>
      </c>
      <c r="AC30" s="9">
        <f>テーブル1[[#This Row],[基礎Dark]]*テーブル1[[#This Row],[合計値]]/SUM(テーブル1[[#This Row],[基礎Shine]:[基礎Dark]])</f>
        <v>7.8430422828170681</v>
      </c>
      <c r="AD30" s="14">
        <v>9</v>
      </c>
      <c r="AE30" s="14"/>
      <c r="AF30" s="14">
        <v>1</v>
      </c>
      <c r="AG30" s="14">
        <v>8</v>
      </c>
      <c r="AH30" s="14">
        <v>11</v>
      </c>
      <c r="AI30" s="14"/>
      <c r="AJ30" s="14"/>
      <c r="AK30" s="14">
        <v>9</v>
      </c>
      <c r="AL30" s="14"/>
      <c r="AM30" s="14">
        <v>4</v>
      </c>
      <c r="AN30" s="14">
        <v>5</v>
      </c>
      <c r="AO30" s="14">
        <v>11</v>
      </c>
      <c r="AP30" s="14">
        <v>11</v>
      </c>
      <c r="AQ30" s="14"/>
      <c r="AR30" s="14"/>
      <c r="AS30" s="14"/>
      <c r="AT30" s="14">
        <v>12</v>
      </c>
      <c r="AU30" s="14">
        <v>1</v>
      </c>
      <c r="AV30" s="14"/>
      <c r="AW30" s="14"/>
      <c r="AX30" s="14">
        <v>18</v>
      </c>
      <c r="AY30" s="14">
        <v>5</v>
      </c>
      <c r="AZ30" s="14"/>
      <c r="BA30" s="13">
        <f>SUM(テーブル1[[#This Row],[攻撃]:[感覚]])</f>
        <v>105</v>
      </c>
      <c r="BB30" s="13" t="str">
        <f>LOWER(LEFT(テーブル1[[#This Row],[Type]],1))&amp;MID(SUBSTITUTE(PROPER(テーブル1[[#This Row],[Type]]),"_",""),2,LEN(テーブル1[[#This Row],[Type]]))</f>
        <v>thunder</v>
      </c>
      <c r="BC30" s="13" t="str" cm="1">
        <f t="array" ref="BC3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thunder = 28("thunder", { mirage }, 3, 18, 1.00, m(2.0, 9.0, 3.0, 2.0, 0.0, 10.0), a(9.0, 0.0, 1.0, 8.0, 11.0, 0.0, 0.0, 9.0, 0.0, 4.0, 5.0, 11.0, 11.0, 0.0, 0.0, 0.0, 12.0, 1.0, 0.0, 0.0, 18.0, 5.0, 0.0), c(0xB4FFFF, 0x4D5670, 0x4D5670, 0xFFEB00))</v>
      </c>
      <c r="BD30" s="13" t="str">
        <f>"mirageFairy2019.fairy."&amp;テーブル1[[#This Row],[Type]]&amp;".name="&amp;テーブル1[[#This Row],[英名]]</f>
        <v>mirageFairy2019.fairy.thunder.name=Thunderia</v>
      </c>
      <c r="BE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F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8" x14ac:dyDescent="0.15">
      <c r="A31" s="4">
        <v>29</v>
      </c>
      <c r="B31" s="4">
        <v>1</v>
      </c>
      <c r="C31" s="4" t="s">
        <v>391</v>
      </c>
      <c r="D31" s="4" t="s">
        <v>405</v>
      </c>
      <c r="E31" s="6" t="s">
        <v>417</v>
      </c>
      <c r="F31" s="6" t="s">
        <v>499</v>
      </c>
      <c r="G31" s="6" t="s">
        <v>724</v>
      </c>
      <c r="H31" s="6" t="s">
        <v>419</v>
      </c>
      <c r="I31" s="6" t="s">
        <v>983</v>
      </c>
      <c r="J31" s="11" t="s">
        <v>420</v>
      </c>
      <c r="K31" s="3">
        <v>1</v>
      </c>
      <c r="L31" s="8">
        <v>39</v>
      </c>
      <c r="M31" s="7"/>
      <c r="N31" s="7"/>
      <c r="O31" s="7">
        <v>1</v>
      </c>
      <c r="P31" s="7"/>
      <c r="Q31" s="7">
        <v>10</v>
      </c>
      <c r="R31" s="7">
        <v>7</v>
      </c>
      <c r="S31" s="5">
        <v>1</v>
      </c>
      <c r="T31" s="5">
        <f>2^((テーブル1[[#This Row],[レア]]-1)/4)</f>
        <v>1</v>
      </c>
      <c r="U31" s="5">
        <f>0.5^(((テーブル1[[#This Row],[基礎Shine]]/MAX(テーブル1[[#This Row],[基礎Shine]:[基礎Dark]])+テーブル1[[#This Row],[基礎Fire]]/MAX(M31:R31)+テーブル1[[#This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31" s="5">
        <f>テーブル1[[#This Row],[特殊倍率]]*テーブル1[[#This Row],[分散度倍率]]*テーブル1[[#This Row],[レア度倍率]]</f>
        <v>0.89502507092797245</v>
      </c>
      <c r="W31" s="10">
        <f>テーブル1[[#This Row],[コスト]]*テーブル1[[#This Row],[効率]]</f>
        <v>34.905977766190922</v>
      </c>
      <c r="X31" s="9">
        <f>テーブル1[[#This Row],[基礎Shine]]*テーブル1[[#This Row],[合計値]]/SUM(テーブル1[[#This Row],[基礎Shine]:[基礎Dark]])</f>
        <v>0</v>
      </c>
      <c r="Y31" s="9">
        <f>テーブル1[[#This Row],[基礎Fire]]*テーブル1[[#This Row],[合計値]]/SUM(テーブル1[[#This Row],[基礎Shine]:[基礎Dark]])</f>
        <v>0</v>
      </c>
      <c r="Z31" s="9">
        <f>テーブル1[[#This Row],[基礎Wind]]*テーブル1[[#This Row],[合計値]]/SUM(テーブル1[[#This Row],[基礎Shine]:[基礎Dark]])</f>
        <v>1.9392209870106067</v>
      </c>
      <c r="AA31" s="9">
        <f>テーブル1[[#This Row],[基礎Gaia]]*テーブル1[[#This Row],[合計値]]/SUM(テーブル1[[#This Row],[基礎Shine]:[基礎Dark]])</f>
        <v>0</v>
      </c>
      <c r="AB31" s="9">
        <f>テーブル1[[#This Row],[基礎Aqua]]*テーブル1[[#This Row],[合計値]]/SUM(テーブル1[[#This Row],[基礎Shine]:[基礎Dark]])</f>
        <v>19.392209870106068</v>
      </c>
      <c r="AC31" s="9">
        <f>テーブル1[[#This Row],[基礎Dark]]*テーブル1[[#This Row],[合計値]]/SUM(テーブル1[[#This Row],[基礎Shine]:[基礎Dark]])</f>
        <v>13.574546909074249</v>
      </c>
      <c r="AD31" s="14">
        <v>1</v>
      </c>
      <c r="AE31" s="14"/>
      <c r="AF31" s="14"/>
      <c r="AG31" s="14"/>
      <c r="AH31" s="14"/>
      <c r="AI31" s="14">
        <v>3</v>
      </c>
      <c r="AJ31" s="14"/>
      <c r="AK31" s="14">
        <v>9</v>
      </c>
      <c r="AL31" s="14"/>
      <c r="AM31" s="14"/>
      <c r="AN31" s="14">
        <v>2</v>
      </c>
      <c r="AO31" s="14"/>
      <c r="AP31" s="14">
        <v>1</v>
      </c>
      <c r="AQ31" s="14"/>
      <c r="AR31" s="14">
        <v>10</v>
      </c>
      <c r="AS31" s="14">
        <v>3</v>
      </c>
      <c r="AT31" s="14">
        <v>2</v>
      </c>
      <c r="AU31" s="14">
        <v>2</v>
      </c>
      <c r="AV31" s="14"/>
      <c r="AW31" s="14"/>
      <c r="AX31" s="14"/>
      <c r="AY31" s="14">
        <v>7</v>
      </c>
      <c r="AZ31" s="14">
        <v>8</v>
      </c>
      <c r="BA31" s="13">
        <f>SUM(テーブル1[[#This Row],[攻撃]:[感覚]])</f>
        <v>48</v>
      </c>
      <c r="BB31" s="13" t="str">
        <f>LOWER(LEFT(テーブル1[[#This Row],[Type]],1))&amp;MID(SUBSTITUTE(PROPER(テーブル1[[#This Row],[Type]]),"_",""),2,LEN(テーブル1[[#This Row],[Type]]))</f>
        <v>chicken</v>
      </c>
      <c r="BC31" s="13" t="str" cm="1">
        <f t="array" ref="BC3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chicken = 29("chicken", { mirage }, 1, 39, 1.00, m(0.0, 0.0, 1.0, 0.0, 10.0, 7.0), a(1.0, 0.0, 0.0, 0.0, 0.0, 3.0, 0.0, 9.0, 0.0, 0.0, 2.0, 0.0, 1.0, 0.0, 10.0, 3.0, 2.0, 2.0, 0.0, 0.0, 0.0, 7.0, 8.0), c(0xFFDFA3, 0xFFFFFF, 0xFFFFFF, 0xD93117))</v>
      </c>
      <c r="BD31" s="13" t="str">
        <f>"mirageFairy2019.fairy."&amp;テーブル1[[#This Row],[Type]]&amp;".name="&amp;テーブル1[[#This Row],[英名]]</f>
        <v>mirageFairy2019.fairy.chicken.name=Chickenia</v>
      </c>
      <c r="BE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F31" s="13">
        <f>テーブル1[[#This Row],[Gaia]]*(テーブル1[[#This Row],[Aqua]]+テーブル1[[#This Row],[収穫]])*テーブル1[[#This Row],[効率]]/テーブル1[[#This Row],[コスト]]</f>
        <v>0</v>
      </c>
    </row>
    <row r="32" spans="1:58" x14ac:dyDescent="0.15">
      <c r="A32" s="4">
        <v>30</v>
      </c>
      <c r="B32" s="4">
        <v>1</v>
      </c>
      <c r="C32" s="4" t="s">
        <v>393</v>
      </c>
      <c r="D32" s="4" t="s">
        <v>410</v>
      </c>
      <c r="E32" s="6" t="s">
        <v>81</v>
      </c>
      <c r="F32" s="6" t="s">
        <v>584</v>
      </c>
      <c r="G32" s="6" t="s">
        <v>728</v>
      </c>
      <c r="H32" s="6" t="s">
        <v>193</v>
      </c>
      <c r="I32" s="6" t="s">
        <v>983</v>
      </c>
      <c r="J32" s="11" t="s">
        <v>426</v>
      </c>
      <c r="K32" s="3">
        <v>2</v>
      </c>
      <c r="L32" s="8">
        <v>72</v>
      </c>
      <c r="M32" s="7"/>
      <c r="N32" s="7">
        <v>2</v>
      </c>
      <c r="O32" s="7"/>
      <c r="P32" s="7">
        <v>10</v>
      </c>
      <c r="Q32" s="7">
        <v>2</v>
      </c>
      <c r="R32" s="7"/>
      <c r="S32" s="5">
        <v>1</v>
      </c>
      <c r="T32" s="5">
        <f>2^((テーブル1[[#This Row],[レア]]-1)/4)</f>
        <v>1.189207115002721</v>
      </c>
      <c r="U32" s="5">
        <f>0.5^(((テーブル1[[#This Row],[基礎Shine]]/MAX(テーブル1[[#This Row],[基礎Shine]:[基礎Dark]])+テーブル1[[#This Row],[基礎Fire]]/MAX(M32:R32)+テーブル1[[#This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32" s="5">
        <f>テーブル1[[#This Row],[特殊倍率]]*テーブル1[[#This Row],[分散度倍率]]*テーブル1[[#This Row],[レア度倍率]]</f>
        <v>1.1250584846888094</v>
      </c>
      <c r="W32" s="10">
        <f>テーブル1[[#This Row],[コスト]]*テーブル1[[#This Row],[効率]]</f>
        <v>81.004210897594277</v>
      </c>
      <c r="X32" s="9">
        <f>テーブル1[[#This Row],[基礎Shine]]*テーブル1[[#This Row],[合計値]]/SUM(テーブル1[[#This Row],[基礎Shine]:[基礎Dark]])</f>
        <v>0</v>
      </c>
      <c r="Y32" s="9">
        <f>テーブル1[[#This Row],[基礎Fire]]*テーブル1[[#This Row],[合計値]]/SUM(テーブル1[[#This Row],[基礎Shine]:[基礎Dark]])</f>
        <v>11.572030128227754</v>
      </c>
      <c r="Z32" s="9">
        <f>テーブル1[[#This Row],[基礎Wind]]*テーブル1[[#This Row],[合計値]]/SUM(テーブル1[[#This Row],[基礎Shine]:[基礎Dark]])</f>
        <v>0</v>
      </c>
      <c r="AA32" s="9">
        <f>テーブル1[[#This Row],[基礎Gaia]]*テーブル1[[#This Row],[合計値]]/SUM(テーブル1[[#This Row],[基礎Shine]:[基礎Dark]])</f>
        <v>57.860150641138766</v>
      </c>
      <c r="AB32" s="9">
        <f>テーブル1[[#This Row],[基礎Aqua]]*テーブル1[[#This Row],[合計値]]/SUM(テーブル1[[#This Row],[基礎Shine]:[基礎Dark]])</f>
        <v>11.572030128227754</v>
      </c>
      <c r="AC32" s="9">
        <f>テーブル1[[#This Row],[基礎Dark]]*テーブル1[[#This Row],[合計値]]/SUM(テーブル1[[#This Row],[基礎Shine]:[基礎Dark]])</f>
        <v>0</v>
      </c>
      <c r="AD32" s="14">
        <v>1</v>
      </c>
      <c r="AE32" s="14">
        <v>10</v>
      </c>
      <c r="AF32" s="14"/>
      <c r="AG32" s="14">
        <v>6</v>
      </c>
      <c r="AH32" s="14">
        <v>10</v>
      </c>
      <c r="AI32" s="14"/>
      <c r="AJ32" s="14"/>
      <c r="AK32" s="14">
        <v>2</v>
      </c>
      <c r="AL32" s="14">
        <v>8</v>
      </c>
      <c r="AM32" s="14"/>
      <c r="AN32" s="14"/>
      <c r="AO32" s="14">
        <v>1</v>
      </c>
      <c r="AP32" s="14">
        <v>4</v>
      </c>
      <c r="AQ32" s="14"/>
      <c r="AR32" s="14"/>
      <c r="AS32" s="14">
        <v>3</v>
      </c>
      <c r="AT32" s="14">
        <v>3</v>
      </c>
      <c r="AU32" s="14"/>
      <c r="AV32" s="14"/>
      <c r="AW32" s="14"/>
      <c r="AX32" s="14"/>
      <c r="AY32" s="14"/>
      <c r="AZ32" s="14">
        <v>2</v>
      </c>
      <c r="BA32" s="13">
        <f>SUM(テーブル1[[#This Row],[攻撃]:[感覚]])</f>
        <v>50</v>
      </c>
      <c r="BB32" s="13" t="str">
        <f>LOWER(LEFT(テーブル1[[#This Row],[Type]],1))&amp;MID(SUBSTITUTE(PROPER(テーブル1[[#This Row],[Type]]),"_",""),2,LEN(テーブル1[[#This Row],[Type]]))</f>
        <v>furnace</v>
      </c>
      <c r="BC32" s="13" t="str" cm="1">
        <f t="array" ref="BC3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furnace = 30("furnace", { mirage }, 2, 72, 1.00, m(0.0, 2.0, 0.0, 10.0, 2.0, 0.0), a(1.0, 10.0, 0.0, 6.0, 10.0, 0.0, 0.0, 2.0, 8.0, 0.0, 0.0, 1.0, 4.0, 0.0, 0.0, 3.0, 3.0, 0.0, 0.0, 0.0, 0.0, 0.0, 2.0), c(0xFFFFFF, 0xFF7F19, 0x8E8E8E, 0x383838))</v>
      </c>
      <c r="BD32" s="13" t="str">
        <f>"mirageFairy2019.fairy."&amp;テーブル1[[#This Row],[Type]]&amp;".name="&amp;テーブル1[[#This Row],[英名]]</f>
        <v>mirageFairy2019.fairy.furnace.name=Furnacia</v>
      </c>
      <c r="BE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F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8" x14ac:dyDescent="0.15">
      <c r="A33" s="4">
        <v>31</v>
      </c>
      <c r="B33" s="4">
        <v>1</v>
      </c>
      <c r="C33" s="4" t="s">
        <v>393</v>
      </c>
      <c r="D33" s="4" t="s">
        <v>410</v>
      </c>
      <c r="E33" s="6" t="s">
        <v>923</v>
      </c>
      <c r="F33" s="6" t="s">
        <v>583</v>
      </c>
      <c r="G33" s="6" t="s">
        <v>729</v>
      </c>
      <c r="H33" s="6" t="s">
        <v>924</v>
      </c>
      <c r="I33" s="6" t="s">
        <v>983</v>
      </c>
      <c r="J33" s="11" t="s">
        <v>425</v>
      </c>
      <c r="K33" s="3">
        <v>3</v>
      </c>
      <c r="L33" s="8">
        <v>60</v>
      </c>
      <c r="M33" s="7"/>
      <c r="N33" s="7">
        <v>1</v>
      </c>
      <c r="O33" s="7"/>
      <c r="P33" s="7">
        <v>10</v>
      </c>
      <c r="Q33" s="7">
        <v>11</v>
      </c>
      <c r="R33" s="7"/>
      <c r="S33" s="5">
        <v>1</v>
      </c>
      <c r="T33" s="5">
        <f>2^((テーブル1[[#This Row],[レア]]-1)/4)</f>
        <v>1.4142135623730951</v>
      </c>
      <c r="U33" s="5">
        <f>0.5^(((テーブル1[[#This Row],[基礎Shine]]/MAX(テーブル1[[#This Row],[基礎Shine]:[基礎Dark]])+テーブル1[[#This Row],[基礎Fire]]/MAX(M33:R33)+テーブル1[[#This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3" s="5">
        <f>テーブル1[[#This Row],[特殊倍率]]*テーブル1[[#This Row],[分散度倍率]]*テーブル1[[#This Row],[レア度倍率]]</f>
        <v>1.2311444133449163</v>
      </c>
      <c r="W33" s="10">
        <f>テーブル1[[#This Row],[コスト]]*テーブル1[[#This Row],[効率]]</f>
        <v>73.868664800694972</v>
      </c>
      <c r="X33" s="9">
        <f>テーブル1[[#This Row],[基礎Shine]]*テーブル1[[#This Row],[合計値]]/SUM(テーブル1[[#This Row],[基礎Shine]:[基礎Dark]])</f>
        <v>0</v>
      </c>
      <c r="Y33" s="9">
        <f>テーブル1[[#This Row],[基礎Fire]]*テーブル1[[#This Row],[合計値]]/SUM(テーブル1[[#This Row],[基礎Shine]:[基礎Dark]])</f>
        <v>3.3576665818497715</v>
      </c>
      <c r="Z33" s="9">
        <f>テーブル1[[#This Row],[基礎Wind]]*テーブル1[[#This Row],[合計値]]/SUM(テーブル1[[#This Row],[基礎Shine]:[基礎Dark]])</f>
        <v>0</v>
      </c>
      <c r="AA33" s="9">
        <f>テーブル1[[#This Row],[基礎Gaia]]*テーブル1[[#This Row],[合計値]]/SUM(テーブル1[[#This Row],[基礎Shine]:[基礎Dark]])</f>
        <v>33.576665818497716</v>
      </c>
      <c r="AB33" s="9">
        <f>テーブル1[[#This Row],[基礎Aqua]]*テーブル1[[#This Row],[合計値]]/SUM(テーブル1[[#This Row],[基礎Shine]:[基礎Dark]])</f>
        <v>36.934332400347486</v>
      </c>
      <c r="AC33" s="9">
        <f>テーブル1[[#This Row],[基礎Dark]]*テーブル1[[#This Row],[合計値]]/SUM(テーブル1[[#This Row],[基礎Shine]:[基礎Dark]])</f>
        <v>0</v>
      </c>
      <c r="AD33" s="14"/>
      <c r="AE33" s="14">
        <v>2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>
        <v>1</v>
      </c>
      <c r="AT33" s="14"/>
      <c r="AU33" s="14"/>
      <c r="AV33" s="14"/>
      <c r="AW33" s="14"/>
      <c r="AX33" s="14"/>
      <c r="AY33" s="14"/>
      <c r="AZ33" s="14"/>
      <c r="BA33" s="13">
        <f>SUM(テーブル1[[#This Row],[攻撃]:[感覚]])</f>
        <v>3</v>
      </c>
      <c r="BB33" s="13" t="str">
        <f>LOWER(LEFT(テーブル1[[#This Row],[Type]],1))&amp;MID(SUBSTITUTE(PROPER(テーブル1[[#This Row],[Type]]),"_",""),2,LEN(テーブル1[[#This Row],[Type]]))</f>
        <v>magentaGlazedTerracotta</v>
      </c>
      <c r="BC33" s="13" t="str" cm="1">
        <f t="array" ref="BC3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magentaGlazedTerracotta = 31("magenta_glazed_terracotta", { mirage }, 3, 60, 1.00, m(0.0, 1.0, 0.0, 10.0, 11.0, 0.0), a(0.0, 2.0, 0.0, 0.0, 0.0, 0.0, 0.0, 0.0, 0.0, 0.0, 0.0, 0.0, 0.0, 0.0, 0.0, 1.0, 0.0, 0.0, 0.0, 0.0, 0.0, 0.0, 0.0), c(0xFFFFFF, 0xF4B5CB, 0xCB58C2, 0x9D2D95))</v>
      </c>
      <c r="BD33" s="13" t="str">
        <f>"mirageFairy2019.fairy."&amp;テーブル1[[#This Row],[Type]]&amp;".name="&amp;テーブル1[[#This Row],[英名]]</f>
        <v>mirageFairy2019.fairy.magenta_glazed_terracotta.name=Magente Glazede Terracottia</v>
      </c>
      <c r="BE33" s="13" t="str">
        <f>"mirageFairy2019.fairy."&amp;テーブル1[[#This Row],[Type]]&amp;".name="&amp;テーブル1[[#This Row],[短縮和名]]&amp;テーブル1[[#This Row],[和名]]</f>
        <v>mirageFairy2019.fairy.magenta_glazed_terracotta.name=赤紫釉陶精マゲンテグラゼデテッラツォッチャ</v>
      </c>
      <c r="BF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8" x14ac:dyDescent="0.15">
      <c r="A34" s="4">
        <v>32</v>
      </c>
      <c r="B34" s="4">
        <v>1</v>
      </c>
      <c r="C34" s="4" t="s">
        <v>393</v>
      </c>
      <c r="D34" s="4" t="s">
        <v>551</v>
      </c>
      <c r="E34" s="6" t="s">
        <v>79</v>
      </c>
      <c r="F34" s="6" t="s">
        <v>500</v>
      </c>
      <c r="G34" s="6" t="s">
        <v>141</v>
      </c>
      <c r="H34" s="6" t="s">
        <v>191</v>
      </c>
      <c r="I34" s="6" t="s">
        <v>983</v>
      </c>
      <c r="J34" s="11" t="s">
        <v>753</v>
      </c>
      <c r="K34" s="3">
        <v>2</v>
      </c>
      <c r="L34" s="8">
        <v>35</v>
      </c>
      <c r="M34" s="7"/>
      <c r="N34" s="7"/>
      <c r="O34" s="7"/>
      <c r="P34" s="7">
        <v>5</v>
      </c>
      <c r="Q34" s="7">
        <v>10</v>
      </c>
      <c r="R34" s="7"/>
      <c r="S34" s="5">
        <v>1</v>
      </c>
      <c r="T34" s="5">
        <f>2^((テーブル1[[#This Row],[レア]]-1)/4)</f>
        <v>1.189207115002721</v>
      </c>
      <c r="U34" s="5">
        <f>0.5^(((テーブル1[[#This Row],[基礎Shine]]/MAX(テーブル1[[#This Row],[基礎Shine]:[基礎Dark]])+テーブル1[[#This Row],[基礎Fire]]/MAX(M34:R34)+テーブル1[[#This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34" s="5">
        <f>テーブル1[[#This Row],[特殊倍率]]*テーブル1[[#This Row],[分散度倍率]]*テーブル1[[#This Row],[レア度倍率]]</f>
        <v>1.1095694720678451</v>
      </c>
      <c r="W34" s="10">
        <f>テーブル1[[#This Row],[コスト]]*テーブル1[[#This Row],[効率]]</f>
        <v>38.834931522374575</v>
      </c>
      <c r="X34" s="9">
        <f>テーブル1[[#This Row],[基礎Shine]]*テーブル1[[#This Row],[合計値]]/SUM(テーブル1[[#This Row],[基礎Shine]:[基礎Dark]])</f>
        <v>0</v>
      </c>
      <c r="Y34" s="9">
        <f>テーブル1[[#This Row],[基礎Fire]]*テーブル1[[#This Row],[合計値]]/SUM(テーブル1[[#This Row],[基礎Shine]:[基礎Dark]])</f>
        <v>0</v>
      </c>
      <c r="Z34" s="9">
        <f>テーブル1[[#This Row],[基礎Wind]]*テーブル1[[#This Row],[合計値]]/SUM(テーブル1[[#This Row],[基礎Shine]:[基礎Dark]])</f>
        <v>0</v>
      </c>
      <c r="AA34" s="9">
        <f>テーブル1[[#This Row],[基礎Gaia]]*テーブル1[[#This Row],[合計値]]/SUM(テーブル1[[#This Row],[基礎Shine]:[基礎Dark]])</f>
        <v>12.944977174124858</v>
      </c>
      <c r="AB34" s="9">
        <f>テーブル1[[#This Row],[基礎Aqua]]*テーブル1[[#This Row],[合計値]]/SUM(テーブル1[[#This Row],[基礎Shine]:[基礎Dark]])</f>
        <v>25.889954348249717</v>
      </c>
      <c r="AC34" s="9">
        <f>テーブル1[[#This Row],[基礎Dark]]*テーブル1[[#This Row],[合計値]]/SUM(テーブル1[[#This Row],[基礎Shine]:[基礎Dark]])</f>
        <v>0</v>
      </c>
      <c r="AD34" s="14"/>
      <c r="AE34" s="14">
        <v>1</v>
      </c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>
        <v>14</v>
      </c>
      <c r="AS34" s="14"/>
      <c r="AT34" s="14">
        <v>5</v>
      </c>
      <c r="AU34" s="14"/>
      <c r="AV34" s="14"/>
      <c r="AW34" s="14"/>
      <c r="AX34" s="14"/>
      <c r="AY34" s="14"/>
      <c r="AZ34" s="14"/>
      <c r="BA34" s="13">
        <f>SUM(テーブル1[[#This Row],[攻撃]:[感覚]])</f>
        <v>20</v>
      </c>
      <c r="BB34" s="13" t="str">
        <f>LOWER(LEFT(テーブル1[[#This Row],[Type]],1))&amp;MID(SUBSTITUTE(PROPER(テーブル1[[#This Row],[Type]]),"_",""),2,LEN(テーブル1[[#This Row],[Type]]))</f>
        <v>bread</v>
      </c>
      <c r="BC34" s="13" t="str" cm="1">
        <f t="array" ref="BC3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bread = 32("bread", { mirage }, 2, 35, 1.00, m(0.0, 0.0, 0.0, 5.0, 10.0, 0.0), a(0.0, 1.0, 0.0, 0.0, 0.0, 0.0, 0.0, 0.0, 0.0, 0.0, 0.0, 0.0, 0.0, 0.0, 14.0, 0.0, 5.0, 0.0, 0.0, 0.0, 0.0, 0.0, 0.0), c(0xCC850C, 0x9E7325, 0x654B17, 0x3F2E0E))</v>
      </c>
      <c r="BD34" s="13" t="str">
        <f>"mirageFairy2019.fairy."&amp;テーブル1[[#This Row],[Type]]&amp;".name="&amp;テーブル1[[#This Row],[英名]]</f>
        <v>mirageFairy2019.fairy.bread.name=Breadia</v>
      </c>
      <c r="BE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F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8" x14ac:dyDescent="0.15">
      <c r="A35" s="4">
        <v>33</v>
      </c>
      <c r="B35" s="4">
        <v>1</v>
      </c>
      <c r="C35" s="4" t="s">
        <v>394</v>
      </c>
      <c r="D35" s="4" t="s">
        <v>412</v>
      </c>
      <c r="E35" s="6" t="s">
        <v>101</v>
      </c>
      <c r="F35" s="6" t="s">
        <v>501</v>
      </c>
      <c r="G35" s="6" t="s">
        <v>166</v>
      </c>
      <c r="H35" s="6" t="s">
        <v>203</v>
      </c>
      <c r="I35" s="6" t="s">
        <v>669</v>
      </c>
      <c r="J35" s="11" t="s">
        <v>309</v>
      </c>
      <c r="K35" s="3">
        <v>1</v>
      </c>
      <c r="L35" s="8">
        <v>88</v>
      </c>
      <c r="M35" s="7">
        <v>1</v>
      </c>
      <c r="N35" s="7"/>
      <c r="O35" s="7">
        <v>10</v>
      </c>
      <c r="P35" s="7">
        <v>3</v>
      </c>
      <c r="Q35" s="7">
        <v>7</v>
      </c>
      <c r="R35" s="7">
        <v>24</v>
      </c>
      <c r="S35" s="5">
        <v>1</v>
      </c>
      <c r="T35" s="5">
        <f>2^((テーブル1[[#This Row],[レア]]-1)/4)</f>
        <v>1</v>
      </c>
      <c r="U35" s="5">
        <f>0.5^(((テーブル1[[#This Row],[基礎Shine]]/MAX(テーブル1[[#This Row],[基礎Shine]:[基礎Dark]])+テーブル1[[#This Row],[基礎Fire]]/MAX(M35:R35)+テーブル1[[#This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V35" s="5">
        <f>テーブル1[[#This Row],[特殊倍率]]*テーブル1[[#This Row],[分散度倍率]]*テーブル1[[#This Row],[レア度倍率]]</f>
        <v>0.88576751910236062</v>
      </c>
      <c r="W35" s="10">
        <f>テーブル1[[#This Row],[コスト]]*テーブル1[[#This Row],[効率]]</f>
        <v>77.947541681007735</v>
      </c>
      <c r="X35" s="9">
        <f>テーブル1[[#This Row],[基礎Shine]]*テーブル1[[#This Row],[合計値]]/SUM(テーブル1[[#This Row],[基礎Shine]:[基礎Dark]])</f>
        <v>1.732167592911283</v>
      </c>
      <c r="Y35" s="9">
        <f>テーブル1[[#This Row],[基礎Fire]]*テーブル1[[#This Row],[合計値]]/SUM(テーブル1[[#This Row],[基礎Shine]:[基礎Dark]])</f>
        <v>0</v>
      </c>
      <c r="Z35" s="9">
        <f>テーブル1[[#This Row],[基礎Wind]]*テーブル1[[#This Row],[合計値]]/SUM(テーブル1[[#This Row],[基礎Shine]:[基礎Dark]])</f>
        <v>17.321675929112832</v>
      </c>
      <c r="AA35" s="9">
        <f>テーブル1[[#This Row],[基礎Gaia]]*テーブル1[[#This Row],[合計値]]/SUM(テーブル1[[#This Row],[基礎Shine]:[基礎Dark]])</f>
        <v>5.1965027787338487</v>
      </c>
      <c r="AB35" s="9">
        <f>テーブル1[[#This Row],[基礎Aqua]]*テーブル1[[#This Row],[合計値]]/SUM(テーブル1[[#This Row],[基礎Shine]:[基礎Dark]])</f>
        <v>12.125173150378982</v>
      </c>
      <c r="AC35" s="9">
        <f>テーブル1[[#This Row],[基礎Dark]]*テーブル1[[#This Row],[合計値]]/SUM(テーブル1[[#This Row],[基礎Shine]:[基礎Dark]])</f>
        <v>41.57202222987079</v>
      </c>
      <c r="AD35" s="14"/>
      <c r="AE35" s="14"/>
      <c r="AF35" s="14"/>
      <c r="AG35" s="14">
        <v>11</v>
      </c>
      <c r="AH35" s="14">
        <v>1</v>
      </c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>
        <v>3</v>
      </c>
      <c r="AU35" s="14"/>
      <c r="AV35" s="14"/>
      <c r="AW35" s="14"/>
      <c r="AX35" s="14"/>
      <c r="AY35" s="14">
        <v>3</v>
      </c>
      <c r="AZ35" s="14"/>
      <c r="BA35" s="13">
        <f>SUM(テーブル1[[#This Row],[攻撃]:[感覚]])</f>
        <v>18</v>
      </c>
      <c r="BB35" s="13" t="str">
        <f>LOWER(LEFT(テーブル1[[#This Row],[Type]],1))&amp;MID(SUBSTITUTE(PROPER(テーブル1[[#This Row],[Type]]),"_",""),2,LEN(テーブル1[[#This Row],[Type]]))</f>
        <v>daytime</v>
      </c>
      <c r="BC35" s="13" t="str" cm="1">
        <f t="array" ref="BC3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daytime = 33("daytime", { time }, 1, 88, 1.00, m(1.0, 0.0, 10.0, 3.0, 7.0, 24.0), a(0.0, 0.0, 0.0, 11.0, 1.0, 0.0, 0.0, 0.0, 0.0, 0.0, 0.0, 0.0, 0.0, 0.0, 0.0, 0.0, 3.0, 0.0, 0.0, 0.0, 0.0, 3.0, 0.0), c(0xFFE260, 0xAACAEF, 0x84B5EF, 0xFFE7B2))</v>
      </c>
      <c r="BD35" s="13" t="str">
        <f>"mirageFairy2019.fairy."&amp;テーブル1[[#This Row],[Type]]&amp;".name="&amp;テーブル1[[#This Row],[英名]]</f>
        <v>mirageFairy2019.fairy.daytime.name=Daytimia</v>
      </c>
      <c r="BE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F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8" x14ac:dyDescent="0.15">
      <c r="A36" s="4">
        <v>34</v>
      </c>
      <c r="B36" s="4">
        <v>1</v>
      </c>
      <c r="C36" s="4" t="s">
        <v>394</v>
      </c>
      <c r="D36" s="4" t="s">
        <v>412</v>
      </c>
      <c r="E36" s="6" t="s">
        <v>99</v>
      </c>
      <c r="F36" s="6" t="s">
        <v>502</v>
      </c>
      <c r="G36" s="6" t="s">
        <v>164</v>
      </c>
      <c r="H36" s="6" t="s">
        <v>202</v>
      </c>
      <c r="I36" s="6" t="s">
        <v>669</v>
      </c>
      <c r="J36" s="11" t="s">
        <v>289</v>
      </c>
      <c r="K36" s="3">
        <v>1</v>
      </c>
      <c r="L36" s="8">
        <v>83</v>
      </c>
      <c r="M36" s="7"/>
      <c r="N36" s="7">
        <v>7</v>
      </c>
      <c r="O36" s="7">
        <v>10</v>
      </c>
      <c r="P36" s="7"/>
      <c r="Q36" s="7">
        <v>7</v>
      </c>
      <c r="R36" s="7">
        <v>24</v>
      </c>
      <c r="S36" s="5">
        <v>1</v>
      </c>
      <c r="T36" s="5">
        <f>2^((テーブル1[[#This Row],[レア]]-1)/4)</f>
        <v>1</v>
      </c>
      <c r="U36" s="5">
        <f>0.5^(((テーブル1[[#This Row],[基礎Shine]]/MAX(テーブル1[[#This Row],[基礎Shine]:[基礎Dark]])+テーブル1[[#This Row],[基礎Fire]]/MAX(M36:R36)+テーブル1[[#This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6" s="5">
        <f>テーブル1[[#This Row],[特殊倍率]]*テーブル1[[#This Row],[分散度倍率]]*テーブル1[[#This Row],[レア度倍率]]</f>
        <v>0.87055056329612412</v>
      </c>
      <c r="W36" s="10">
        <f>テーブル1[[#This Row],[コスト]]*テーブル1[[#This Row],[効率]]</f>
        <v>72.255696753578306</v>
      </c>
      <c r="X36" s="9">
        <f>テーブル1[[#This Row],[基礎Shine]]*テーブル1[[#This Row],[合計値]]/SUM(テーブル1[[#This Row],[基礎Shine]:[基礎Dark]])</f>
        <v>0</v>
      </c>
      <c r="Y36" s="9">
        <f>テーブル1[[#This Row],[基礎Fire]]*テーブル1[[#This Row],[合計値]]/SUM(テーブル1[[#This Row],[基礎Shine]:[基礎Dark]])</f>
        <v>10.537289109896836</v>
      </c>
      <c r="Z36" s="9">
        <f>テーブル1[[#This Row],[基礎Wind]]*テーブル1[[#This Row],[合計値]]/SUM(テーブル1[[#This Row],[基礎Shine]:[基礎Dark]])</f>
        <v>15.053270156995481</v>
      </c>
      <c r="AA36" s="9">
        <f>テーブル1[[#This Row],[基礎Gaia]]*テーブル1[[#This Row],[合計値]]/SUM(テーブル1[[#This Row],[基礎Shine]:[基礎Dark]])</f>
        <v>0</v>
      </c>
      <c r="AB36" s="9">
        <f>テーブル1[[#This Row],[基礎Aqua]]*テーブル1[[#This Row],[合計値]]/SUM(テーブル1[[#This Row],[基礎Shine]:[基礎Dark]])</f>
        <v>10.537289109896836</v>
      </c>
      <c r="AC36" s="9">
        <f>テーブル1[[#This Row],[基礎Dark]]*テーブル1[[#This Row],[合計値]]/SUM(テーブル1[[#This Row],[基礎Shine]:[基礎Dark]])</f>
        <v>36.127848376789153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>
        <v>1</v>
      </c>
      <c r="AT36" s="14">
        <v>1</v>
      </c>
      <c r="AU36" s="14">
        <v>3</v>
      </c>
      <c r="AV36" s="14"/>
      <c r="AW36" s="14">
        <v>4</v>
      </c>
      <c r="AX36" s="14">
        <v>1</v>
      </c>
      <c r="AY36" s="14">
        <v>3</v>
      </c>
      <c r="AZ36" s="14"/>
      <c r="BA36" s="13">
        <f>SUM(テーブル1[[#This Row],[攻撃]:[感覚]])</f>
        <v>13</v>
      </c>
      <c r="BB36" s="13" t="str">
        <f>LOWER(LEFT(テーブル1[[#This Row],[Type]],1))&amp;MID(SUBSTITUTE(PROPER(テーブル1[[#This Row],[Type]]),"_",""),2,LEN(テーブル1[[#This Row],[Type]]))</f>
        <v>night</v>
      </c>
      <c r="BC36" s="13" t="str" cm="1">
        <f t="array" ref="BC3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night = 34("night", { time }, 1, 83, 1.00, m(0.0, 7.0, 10.0, 0.0, 7.0, 24.0), a(0.0, 0.0, 0.0, 0.0, 0.0, 0.0, 0.0, 0.0, 0.0, 0.0, 0.0, 0.0, 0.0, 0.0, 0.0, 1.0, 1.0, 3.0, 0.0, 4.0, 1.0, 3.0, 0.0), c(0xFFE260, 0x2C2C2E, 0x0E0E10, 0x2D4272))</v>
      </c>
      <c r="BD36" s="13" t="str">
        <f>"mirageFairy2019.fairy."&amp;テーブル1[[#This Row],[Type]]&amp;".name="&amp;テーブル1[[#This Row],[英名]]</f>
        <v>mirageFairy2019.fairy.night.name=Nightia</v>
      </c>
      <c r="BE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F36" s="13">
        <f>テーブル1[[#This Row],[Gaia]]*(テーブル1[[#This Row],[Aqua]]+テーブル1[[#This Row],[収穫]])*テーブル1[[#This Row],[効率]]/テーブル1[[#This Row],[コスト]]</f>
        <v>0</v>
      </c>
    </row>
    <row r="37" spans="1:58" x14ac:dyDescent="0.15">
      <c r="A37" s="4">
        <v>35</v>
      </c>
      <c r="B37" s="4">
        <v>1</v>
      </c>
      <c r="C37" s="4" t="s">
        <v>394</v>
      </c>
      <c r="D37" s="4" t="s">
        <v>412</v>
      </c>
      <c r="E37" s="6" t="s">
        <v>103</v>
      </c>
      <c r="F37" s="6" t="s">
        <v>483</v>
      </c>
      <c r="G37" s="6" t="s">
        <v>168</v>
      </c>
      <c r="H37" s="6" t="s">
        <v>204</v>
      </c>
      <c r="I37" s="6" t="s">
        <v>669</v>
      </c>
      <c r="J37" s="11" t="s">
        <v>423</v>
      </c>
      <c r="K37" s="3">
        <v>2</v>
      </c>
      <c r="L37" s="8">
        <v>85</v>
      </c>
      <c r="M37" s="7">
        <v>1</v>
      </c>
      <c r="N37" s="7">
        <v>5</v>
      </c>
      <c r="O37" s="7">
        <v>10</v>
      </c>
      <c r="P37" s="7">
        <v>1</v>
      </c>
      <c r="Q37" s="7">
        <v>7</v>
      </c>
      <c r="R37" s="7">
        <v>18</v>
      </c>
      <c r="S37" s="5">
        <v>1</v>
      </c>
      <c r="T37" s="5">
        <f>2^((テーブル1[[#This Row],[レア]]-1)/4)</f>
        <v>1.189207115002721</v>
      </c>
      <c r="U37" s="5">
        <f>0.5^(((テーブル1[[#This Row],[基礎Shine]]/MAX(テーブル1[[#This Row],[基礎Shine]:[基礎Dark]])+テーブル1[[#This Row],[基礎Fire]]/MAX(M37:R37)+テーブル1[[#This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V37" s="5">
        <f>テーブル1[[#This Row],[特殊倍率]]*テーブル1[[#This Row],[分散度倍率]]*テーブル1[[#This Row],[レア度倍率]]</f>
        <v>0.98851402035289604</v>
      </c>
      <c r="W37" s="10">
        <f>テーブル1[[#This Row],[コスト]]*テーブル1[[#This Row],[効率]]</f>
        <v>84.023691729996159</v>
      </c>
      <c r="X37" s="9">
        <f>テーブル1[[#This Row],[基礎Shine]]*テーブル1[[#This Row],[合計値]]/SUM(テーブル1[[#This Row],[基礎Shine]:[基礎Dark]])</f>
        <v>2.0005640888094325</v>
      </c>
      <c r="Y37" s="9">
        <f>テーブル1[[#This Row],[基礎Fire]]*テーブル1[[#This Row],[合計値]]/SUM(テーブル1[[#This Row],[基礎Shine]:[基礎Dark]])</f>
        <v>10.002820444047162</v>
      </c>
      <c r="Z37" s="9">
        <f>テーブル1[[#This Row],[基礎Wind]]*テーブル1[[#This Row],[合計値]]/SUM(テーブル1[[#This Row],[基礎Shine]:[基礎Dark]])</f>
        <v>20.005640888094323</v>
      </c>
      <c r="AA37" s="9">
        <f>テーブル1[[#This Row],[基礎Gaia]]*テーブル1[[#This Row],[合計値]]/SUM(テーブル1[[#This Row],[基礎Shine]:[基礎Dark]])</f>
        <v>2.0005640888094325</v>
      </c>
      <c r="AB37" s="9">
        <f>テーブル1[[#This Row],[基礎Aqua]]*テーブル1[[#This Row],[合計値]]/SUM(テーブル1[[#This Row],[基礎Shine]:[基礎Dark]])</f>
        <v>14.003948621666026</v>
      </c>
      <c r="AC37" s="9">
        <f>テーブル1[[#This Row],[基礎Dark]]*テーブル1[[#This Row],[合計値]]/SUM(テーブル1[[#This Row],[基礎Shine]:[基礎Dark]])</f>
        <v>36.010153598569779</v>
      </c>
      <c r="AD37" s="14"/>
      <c r="AE37" s="14"/>
      <c r="AF37" s="14"/>
      <c r="AG37" s="14">
        <v>9</v>
      </c>
      <c r="AH37" s="14">
        <v>1</v>
      </c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>
        <v>2</v>
      </c>
      <c r="AU37" s="14"/>
      <c r="AV37" s="14"/>
      <c r="AW37" s="14">
        <v>3</v>
      </c>
      <c r="AX37" s="14"/>
      <c r="AY37" s="14">
        <v>3</v>
      </c>
      <c r="AZ37" s="14"/>
      <c r="BA37" s="13">
        <f>SUM(テーブル1[[#This Row],[攻撃]:[感覚]])</f>
        <v>18</v>
      </c>
      <c r="BB37" s="13" t="str">
        <f>LOWER(LEFT(テーブル1[[#This Row],[Type]],1))&amp;MID(SUBSTITUTE(PROPER(テーブル1[[#This Row],[Type]]),"_",""),2,LEN(テーブル1[[#This Row],[Type]]))</f>
        <v>morning</v>
      </c>
      <c r="BC37" s="13" t="str" cm="1">
        <f t="array" ref="BC3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morning = 35("morning", { time }, 2, 85, 1.00, m(1.0, 5.0, 10.0, 1.0, 7.0, 18.0), a(0.0, 0.0, 0.0, 9.0, 1.0, 0.0, 0.0, 0.0, 0.0, 0.0, 0.0, 0.0, 0.0, 0.0, 0.0, 0.0, 2.0, 0.0, 0.0, 3.0, 0.0, 3.0, 0.0), c(0xFFE260, 0x91C4D9, 0x4570A6, 0xFF7017))</v>
      </c>
      <c r="BD37" s="13" t="str">
        <f>"mirageFairy2019.fairy."&amp;テーブル1[[#This Row],[Type]]&amp;".name="&amp;テーブル1[[#This Row],[英名]]</f>
        <v>mirageFairy2019.fairy.morning.name=Morningia</v>
      </c>
      <c r="BE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F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8" x14ac:dyDescent="0.15">
      <c r="A38" s="4">
        <v>36</v>
      </c>
      <c r="B38" s="4">
        <v>1</v>
      </c>
      <c r="C38" s="4" t="s">
        <v>394</v>
      </c>
      <c r="D38" s="4" t="s">
        <v>413</v>
      </c>
      <c r="E38" s="6" t="s">
        <v>97</v>
      </c>
      <c r="F38" s="6" t="s">
        <v>503</v>
      </c>
      <c r="G38" s="6" t="s">
        <v>162</v>
      </c>
      <c r="H38" s="6" t="s">
        <v>201</v>
      </c>
      <c r="I38" s="6" t="s">
        <v>983</v>
      </c>
      <c r="J38" s="11" t="s">
        <v>310</v>
      </c>
      <c r="K38" s="3">
        <v>1</v>
      </c>
      <c r="L38" s="8">
        <v>22</v>
      </c>
      <c r="M38" s="7">
        <v>1</v>
      </c>
      <c r="N38" s="7"/>
      <c r="O38" s="7">
        <v>10</v>
      </c>
      <c r="P38" s="7">
        <v>4</v>
      </c>
      <c r="Q38" s="7">
        <v>12</v>
      </c>
      <c r="R38" s="7">
        <v>28</v>
      </c>
      <c r="S38" s="5">
        <v>1</v>
      </c>
      <c r="T38" s="5">
        <f>2^((テーブル1[[#This Row],[レア]]-1)/4)</f>
        <v>1</v>
      </c>
      <c r="U38" s="5">
        <f>0.5^(((テーブル1[[#This Row],[基礎Shine]]/MAX(テーブル1[[#This Row],[基礎Shine]:[基礎Dark]])+テーブル1[[#This Row],[基礎Fire]]/MAX(M38:R38)+テーブル1[[#This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V38" s="5">
        <f>テーブル1[[#This Row],[特殊倍率]]*テーブル1[[#This Row],[分散度倍率]]*テーブル1[[#This Row],[レア度倍率]]</f>
        <v>0.87487139127943736</v>
      </c>
      <c r="W38" s="10">
        <f>テーブル1[[#This Row],[コスト]]*テーブル1[[#This Row],[効率]]</f>
        <v>19.247170608147623</v>
      </c>
      <c r="X38" s="9">
        <f>テーブル1[[#This Row],[基礎Shine]]*テーブル1[[#This Row],[合計値]]/SUM(テーブル1[[#This Row],[基礎Shine]:[基礎Dark]])</f>
        <v>0.34994855651177498</v>
      </c>
      <c r="Y38" s="9">
        <f>テーブル1[[#This Row],[基礎Fire]]*テーブル1[[#This Row],[合計値]]/SUM(テーブル1[[#This Row],[基礎Shine]:[基礎Dark]])</f>
        <v>0</v>
      </c>
      <c r="Z38" s="9">
        <f>テーブル1[[#This Row],[基礎Wind]]*テーブル1[[#This Row],[合計値]]/SUM(テーブル1[[#This Row],[基礎Shine]:[基礎Dark]])</f>
        <v>3.4994855651177499</v>
      </c>
      <c r="AA38" s="9">
        <f>テーブル1[[#This Row],[基礎Gaia]]*テーブル1[[#This Row],[合計値]]/SUM(テーブル1[[#This Row],[基礎Shine]:[基礎Dark]])</f>
        <v>1.3997942260470999</v>
      </c>
      <c r="AB38" s="9">
        <f>テーブル1[[#This Row],[基礎Aqua]]*テーブル1[[#This Row],[合計値]]/SUM(テーブル1[[#This Row],[基礎Shine]:[基礎Dark]])</f>
        <v>4.1993826781412995</v>
      </c>
      <c r="AC38" s="9">
        <f>テーブル1[[#This Row],[基礎Dark]]*テーブル1[[#This Row],[合計値]]/SUM(テーブル1[[#This Row],[基礎Shine]:[基礎Dark]])</f>
        <v>9.7985595823296983</v>
      </c>
      <c r="AD38" s="14"/>
      <c r="AE38" s="14"/>
      <c r="AF38" s="14"/>
      <c r="AG38" s="14">
        <v>17</v>
      </c>
      <c r="AH38" s="14">
        <v>1</v>
      </c>
      <c r="AI38" s="14"/>
      <c r="AJ38" s="14"/>
      <c r="AK38" s="14"/>
      <c r="AL38" s="14"/>
      <c r="AM38" s="14"/>
      <c r="AN38" s="14"/>
      <c r="AO38" s="14"/>
      <c r="AP38" s="14"/>
      <c r="AQ38" s="14"/>
      <c r="AR38" s="14">
        <v>2</v>
      </c>
      <c r="AS38" s="14"/>
      <c r="AT38" s="14">
        <v>3</v>
      </c>
      <c r="AU38" s="14"/>
      <c r="AV38" s="14"/>
      <c r="AW38" s="14"/>
      <c r="AX38" s="14"/>
      <c r="AY38" s="14">
        <v>4</v>
      </c>
      <c r="AZ38" s="14"/>
      <c r="BA38" s="13">
        <f>SUM(テーブル1[[#This Row],[攻撃]:[感覚]])</f>
        <v>27</v>
      </c>
      <c r="BB38" s="13" t="str">
        <f>LOWER(LEFT(テーブル1[[#This Row],[Type]],1))&amp;MID(SUBSTITUTE(PROPER(テーブル1[[#This Row],[Type]]),"_",""),2,LEN(テーブル1[[#This Row],[Type]]))</f>
        <v>fine</v>
      </c>
      <c r="BC38" s="13" t="str" cm="1">
        <f t="array" ref="BC3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fine = 36("fine", { mirage }, 1, 22, 1.00, m(1.0, 0.0, 10.0, 4.0, 12.0, 28.0), a(0.0, 0.0, 0.0, 17.0, 1.0, 0.0, 0.0, 0.0, 0.0, 0.0, 0.0, 0.0, 0.0, 0.0, 2.0, 0.0, 3.0, 0.0, 0.0, 0.0, 0.0, 4.0, 0.0), c(0xB4FFFF, 0xAACAEF, 0x84B5EF, 0xffe7b2))</v>
      </c>
      <c r="BD38" s="13" t="str">
        <f>"mirageFairy2019.fairy."&amp;テーブル1[[#This Row],[Type]]&amp;".name="&amp;テーブル1[[#This Row],[英名]]</f>
        <v>mirageFairy2019.fairy.fine.name=Finia</v>
      </c>
      <c r="BE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F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8" x14ac:dyDescent="0.15">
      <c r="A39" s="4">
        <v>37</v>
      </c>
      <c r="B39" s="4">
        <v>1</v>
      </c>
      <c r="C39" s="4" t="s">
        <v>394</v>
      </c>
      <c r="D39" s="4" t="s">
        <v>413</v>
      </c>
      <c r="E39" s="6" t="s">
        <v>95</v>
      </c>
      <c r="F39" s="6" t="s">
        <v>504</v>
      </c>
      <c r="G39" s="6" t="s">
        <v>160</v>
      </c>
      <c r="H39" s="6" t="s">
        <v>200</v>
      </c>
      <c r="I39" s="6" t="s">
        <v>983</v>
      </c>
      <c r="J39" s="11" t="s">
        <v>297</v>
      </c>
      <c r="K39" s="3">
        <v>2</v>
      </c>
      <c r="L39" s="8">
        <v>25</v>
      </c>
      <c r="M39" s="7"/>
      <c r="N39" s="7">
        <v>2</v>
      </c>
      <c r="O39" s="7">
        <v>10</v>
      </c>
      <c r="P39" s="7"/>
      <c r="Q39" s="7">
        <v>19</v>
      </c>
      <c r="R39" s="7">
        <v>17</v>
      </c>
      <c r="S39" s="5">
        <v>1</v>
      </c>
      <c r="T39" s="5">
        <f>2^((テーブル1[[#This Row],[レア]]-1)/4)</f>
        <v>1.189207115002721</v>
      </c>
      <c r="U39" s="5">
        <f>0.5^(((テーブル1[[#This Row],[基礎Shine]]/MAX(テーブル1[[#This Row],[基礎Shine]:[基礎Dark]])+テーブル1[[#This Row],[基礎Fire]]/MAX(M39:R39)+テーブル1[[#This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V39" s="5">
        <f>テーブル1[[#This Row],[特殊倍率]]*テーブル1[[#This Row],[分散度倍率]]*テーブル1[[#This Row],[レア度倍率]]</f>
        <v>0.96241887500302969</v>
      </c>
      <c r="W39" s="10">
        <f>テーブル1[[#This Row],[コスト]]*テーブル1[[#This Row],[効率]]</f>
        <v>24.060471875075741</v>
      </c>
      <c r="X39" s="9">
        <f>テーブル1[[#This Row],[基礎Shine]]*テーブル1[[#This Row],[合計値]]/SUM(テーブル1[[#This Row],[基礎Shine]:[基礎Dark]])</f>
        <v>0</v>
      </c>
      <c r="Y39" s="9">
        <f>テーブル1[[#This Row],[基礎Fire]]*テーブル1[[#This Row],[合計値]]/SUM(テーブル1[[#This Row],[基礎Shine]:[基礎Dark]])</f>
        <v>1.0025196614614893</v>
      </c>
      <c r="Z39" s="9">
        <f>テーブル1[[#This Row],[基礎Wind]]*テーブル1[[#This Row],[合計値]]/SUM(テーブル1[[#This Row],[基礎Shine]:[基礎Dark]])</f>
        <v>5.0125983073074458</v>
      </c>
      <c r="AA39" s="9">
        <f>テーブル1[[#This Row],[基礎Gaia]]*テーブル1[[#This Row],[合計値]]/SUM(テーブル1[[#This Row],[基礎Shine]:[基礎Dark]])</f>
        <v>0</v>
      </c>
      <c r="AB39" s="9">
        <f>テーブル1[[#This Row],[基礎Aqua]]*テーブル1[[#This Row],[合計値]]/SUM(テーブル1[[#This Row],[基礎Shine]:[基礎Dark]])</f>
        <v>9.5239367838841478</v>
      </c>
      <c r="AC39" s="9">
        <f>テーブル1[[#This Row],[基礎Dark]]*テーブル1[[#This Row],[合計値]]/SUM(テーブル1[[#This Row],[基礎Shine]:[基礎Dark]])</f>
        <v>8.5214171224226583</v>
      </c>
      <c r="AD39" s="14">
        <v>1</v>
      </c>
      <c r="AE39" s="14"/>
      <c r="AF39" s="14"/>
      <c r="AG39" s="14"/>
      <c r="AH39" s="14"/>
      <c r="AI39" s="14">
        <v>13</v>
      </c>
      <c r="AJ39" s="14"/>
      <c r="AK39" s="14">
        <v>3</v>
      </c>
      <c r="AL39" s="14"/>
      <c r="AM39" s="14"/>
      <c r="AN39" s="14"/>
      <c r="AO39" s="14"/>
      <c r="AP39" s="14"/>
      <c r="AQ39" s="14"/>
      <c r="AR39" s="14">
        <v>3</v>
      </c>
      <c r="AS39" s="14"/>
      <c r="AT39" s="14">
        <v>1</v>
      </c>
      <c r="AU39" s="14">
        <v>4</v>
      </c>
      <c r="AV39" s="14"/>
      <c r="AW39" s="14">
        <v>1</v>
      </c>
      <c r="AX39" s="14">
        <v>4</v>
      </c>
      <c r="AY39" s="14">
        <v>4</v>
      </c>
      <c r="AZ39" s="14"/>
      <c r="BA39" s="13">
        <f>SUM(テーブル1[[#This Row],[攻撃]:[感覚]])</f>
        <v>34</v>
      </c>
      <c r="BB39" s="13" t="str">
        <f>LOWER(LEFT(テーブル1[[#This Row],[Type]],1))&amp;MID(SUBSTITUTE(PROPER(テーブル1[[#This Row],[Type]]),"_",""),2,LEN(テーブル1[[#This Row],[Type]]))</f>
        <v>rain</v>
      </c>
      <c r="BC39" s="13" t="str" cm="1">
        <f t="array" ref="BC3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rain = 37("rain", { mirage }, 2, 25, 1.00, m(0.0, 2.0, 10.0, 0.0, 19.0, 17.0), a(1.0, 0.0, 0.0, 0.0, 0.0, 13.0, 0.0, 3.0, 0.0, 0.0, 0.0, 0.0, 0.0, 0.0, 3.0, 0.0, 1.0, 4.0, 0.0, 1.0, 4.0, 4.0, 0.0), c(0xB4FFFF, 0x4D5670, 0x4D5670, 0x2D40F4))</v>
      </c>
      <c r="BD39" s="13" t="str">
        <f>"mirageFairy2019.fairy."&amp;テーブル1[[#This Row],[Type]]&amp;".name="&amp;テーブル1[[#This Row],[英名]]</f>
        <v>mirageFairy2019.fairy.rain.name=Rainia</v>
      </c>
      <c r="BE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F39" s="13">
        <f>テーブル1[[#This Row],[Gaia]]*(テーブル1[[#This Row],[Aqua]]+テーブル1[[#This Row],[収穫]])*テーブル1[[#This Row],[効率]]/テーブル1[[#This Row],[コスト]]</f>
        <v>0</v>
      </c>
    </row>
    <row r="40" spans="1:58" x14ac:dyDescent="0.15">
      <c r="A40" s="4">
        <v>38</v>
      </c>
      <c r="B40" s="4">
        <v>1</v>
      </c>
      <c r="C40" s="4" t="s">
        <v>394</v>
      </c>
      <c r="D40" s="4" t="s">
        <v>415</v>
      </c>
      <c r="E40" s="6" t="s">
        <v>83</v>
      </c>
      <c r="F40" s="6" t="s">
        <v>505</v>
      </c>
      <c r="G40" s="6" t="s">
        <v>148</v>
      </c>
      <c r="H40" s="6" t="s">
        <v>194</v>
      </c>
      <c r="I40" s="6" t="s">
        <v>983</v>
      </c>
      <c r="J40" s="11" t="s">
        <v>300</v>
      </c>
      <c r="K40" s="3">
        <v>1</v>
      </c>
      <c r="L40" s="8">
        <v>79</v>
      </c>
      <c r="M40" s="7"/>
      <c r="N40" s="7"/>
      <c r="O40" s="7"/>
      <c r="P40" s="7">
        <v>3</v>
      </c>
      <c r="Q40" s="7">
        <v>18</v>
      </c>
      <c r="R40" s="7">
        <v>10</v>
      </c>
      <c r="S40" s="5">
        <v>1</v>
      </c>
      <c r="T40" s="5">
        <f>2^((テーブル1[[#This Row],[レア]]-1)/4)</f>
        <v>1</v>
      </c>
      <c r="U40" s="5">
        <f>0.5^(((テーブル1[[#This Row],[基礎Shine]]/MAX(テーブル1[[#This Row],[基礎Shine]:[基礎Dark]])+テーブル1[[#This Row],[基礎Fire]]/MAX(M40:R40)+テーブル1[[#This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V40" s="5">
        <f>テーブル1[[#This Row],[特殊倍率]]*テーブル1[[#This Row],[分散度倍率]]*テーブル1[[#This Row],[レア度倍率]]</f>
        <v>0.90472770463271524</v>
      </c>
      <c r="W40" s="10">
        <f>テーブル1[[#This Row],[コスト]]*テーブル1[[#This Row],[効率]]</f>
        <v>71.473488665984505</v>
      </c>
      <c r="X40" s="9">
        <f>テーブル1[[#This Row],[基礎Shine]]*テーブル1[[#This Row],[合計値]]/SUM(テーブル1[[#This Row],[基礎Shine]:[基礎Dark]])</f>
        <v>0</v>
      </c>
      <c r="Y40" s="9">
        <f>テーブル1[[#This Row],[基礎Fire]]*テーブル1[[#This Row],[合計値]]/SUM(テーブル1[[#This Row],[基礎Shine]:[基礎Dark]])</f>
        <v>0</v>
      </c>
      <c r="Z40" s="9">
        <f>テーブル1[[#This Row],[基礎Wind]]*テーブル1[[#This Row],[合計値]]/SUM(テーブル1[[#This Row],[基礎Shine]:[基礎Dark]])</f>
        <v>0</v>
      </c>
      <c r="AA40" s="9">
        <f>テーブル1[[#This Row],[基礎Gaia]]*テーブル1[[#This Row],[合計値]]/SUM(テーブル1[[#This Row],[基礎Shine]:[基礎Dark]])</f>
        <v>6.9167892257404358</v>
      </c>
      <c r="AB40" s="9">
        <f>テーブル1[[#This Row],[基礎Aqua]]*テーブル1[[#This Row],[合計値]]/SUM(テーブル1[[#This Row],[基礎Shine]:[基礎Dark]])</f>
        <v>41.500735354442618</v>
      </c>
      <c r="AC40" s="9">
        <f>テーブル1[[#This Row],[基礎Dark]]*テーブル1[[#This Row],[合計値]]/SUM(テーブル1[[#This Row],[基礎Shine]:[基礎Dark]])</f>
        <v>23.055964085801453</v>
      </c>
      <c r="AD40" s="14"/>
      <c r="AE40" s="14"/>
      <c r="AF40" s="14">
        <v>1</v>
      </c>
      <c r="AG40" s="14"/>
      <c r="AH40" s="14"/>
      <c r="AI40" s="14">
        <v>2</v>
      </c>
      <c r="AJ40" s="14"/>
      <c r="AK40" s="14"/>
      <c r="AL40" s="14"/>
      <c r="AM40" s="14"/>
      <c r="AN40" s="14"/>
      <c r="AO40" s="14"/>
      <c r="AP40" s="14"/>
      <c r="AQ40" s="14"/>
      <c r="AR40" s="14">
        <v>4</v>
      </c>
      <c r="AS40" s="14">
        <v>1</v>
      </c>
      <c r="AT40" s="14">
        <v>2</v>
      </c>
      <c r="AU40" s="14"/>
      <c r="AV40" s="14"/>
      <c r="AW40" s="14"/>
      <c r="AX40" s="14"/>
      <c r="AY40" s="14"/>
      <c r="AZ40" s="14">
        <v>1</v>
      </c>
      <c r="BA40" s="13">
        <f>SUM(テーブル1[[#This Row],[攻撃]:[感覚]])</f>
        <v>11</v>
      </c>
      <c r="BB40" s="13" t="str">
        <f>LOWER(LEFT(テーブル1[[#This Row],[Type]],1))&amp;MID(SUBSTITUTE(PROPER(テーブル1[[#This Row],[Type]]),"_",""),2,LEN(テーブル1[[#This Row],[Type]]))</f>
        <v>plains</v>
      </c>
      <c r="BC40" s="13" t="str" cm="1">
        <f t="array" ref="BC4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plains = 38("plains", { mirage }, 1, 79, 1.00, m(0.0, 0.0, 0.0, 3.0, 18.0, 10.0), a(0.0, 0.0, 1.0, 0.0, 0.0, 2.0, 0.0, 0.0, 0.0, 0.0, 0.0, 0.0, 0.0, 0.0, 4.0, 1.0, 2.0, 0.0, 0.0, 0.0, 0.0, 0.0, 1.0), c(0x80FF00, 0xD4FF82, 0x86C91C, 0xBB5400))</v>
      </c>
      <c r="BD40" s="13" t="str">
        <f>"mirageFairy2019.fairy."&amp;テーブル1[[#This Row],[Type]]&amp;".name="&amp;テーブル1[[#This Row],[英名]]</f>
        <v>mirageFairy2019.fairy.plains.name=Plainsia</v>
      </c>
      <c r="BE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F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8" x14ac:dyDescent="0.15">
      <c r="A41" s="4">
        <v>39</v>
      </c>
      <c r="B41" s="4">
        <v>1</v>
      </c>
      <c r="C41" s="4" t="s">
        <v>394</v>
      </c>
      <c r="D41" s="4" t="s">
        <v>415</v>
      </c>
      <c r="E41" s="6" t="s">
        <v>85</v>
      </c>
      <c r="F41" s="6" t="s">
        <v>506</v>
      </c>
      <c r="G41" s="6" t="s">
        <v>150</v>
      </c>
      <c r="H41" s="6" t="s">
        <v>195</v>
      </c>
      <c r="I41" s="6" t="s">
        <v>983</v>
      </c>
      <c r="J41" s="11" t="s">
        <v>379</v>
      </c>
      <c r="K41" s="3">
        <v>2</v>
      </c>
      <c r="L41" s="8">
        <v>83</v>
      </c>
      <c r="M41" s="7"/>
      <c r="N41" s="7"/>
      <c r="O41" s="7">
        <v>2</v>
      </c>
      <c r="P41" s="7">
        <v>12</v>
      </c>
      <c r="Q41" s="7">
        <v>32</v>
      </c>
      <c r="R41" s="7">
        <v>10</v>
      </c>
      <c r="S41" s="5">
        <v>1</v>
      </c>
      <c r="T41" s="5">
        <f>2^((テーブル1[[#This Row],[レア]]-1)/4)</f>
        <v>1.189207115002721</v>
      </c>
      <c r="U41" s="5">
        <f>0.5^(((テーブル1[[#This Row],[基礎Shine]]/MAX(テーブル1[[#This Row],[基礎Shine]:[基礎Dark]])+テーブル1[[#This Row],[基礎Fire]]/MAX(M41:R41)+テーブル1[[#This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V41" s="5">
        <f>テーブル1[[#This Row],[特殊倍率]]*テーブル1[[#This Row],[分散度倍率]]*テーブル1[[#This Row],[レア度倍率]]</f>
        <v>1.0717734625362931</v>
      </c>
      <c r="W41" s="10">
        <f>テーブル1[[#This Row],[コスト]]*テーブル1[[#This Row],[効率]]</f>
        <v>88.957197390512334</v>
      </c>
      <c r="X41" s="9">
        <f>テーブル1[[#This Row],[基礎Shine]]*テーブル1[[#This Row],[合計値]]/SUM(テーブル1[[#This Row],[基礎Shine]:[基礎Dark]])</f>
        <v>0</v>
      </c>
      <c r="Y41" s="9">
        <f>テーブル1[[#This Row],[基礎Fire]]*テーブル1[[#This Row],[合計値]]/SUM(テーブル1[[#This Row],[基礎Shine]:[基礎Dark]])</f>
        <v>0</v>
      </c>
      <c r="Z41" s="9">
        <f>テーブル1[[#This Row],[基礎Wind]]*テーブル1[[#This Row],[合計値]]/SUM(テーブル1[[#This Row],[基礎Shine]:[基礎Dark]])</f>
        <v>3.177042763946869</v>
      </c>
      <c r="AA41" s="9">
        <f>テーブル1[[#This Row],[基礎Gaia]]*テーブル1[[#This Row],[合計値]]/SUM(テーブル1[[#This Row],[基礎Shine]:[基礎Dark]])</f>
        <v>19.062256583681215</v>
      </c>
      <c r="AB41" s="9">
        <f>テーブル1[[#This Row],[基礎Aqua]]*テーブル1[[#This Row],[合計値]]/SUM(テーブル1[[#This Row],[基礎Shine]:[基礎Dark]])</f>
        <v>50.832684223149904</v>
      </c>
      <c r="AC41" s="9">
        <f>テーブル1[[#This Row],[基礎Dark]]*テーブル1[[#This Row],[合計値]]/SUM(テーブル1[[#This Row],[基礎Shine]:[基礎Dark]])</f>
        <v>15.885213819734345</v>
      </c>
      <c r="AD41" s="14">
        <v>1</v>
      </c>
      <c r="AE41" s="14"/>
      <c r="AF41" s="14">
        <v>9</v>
      </c>
      <c r="AG41" s="14"/>
      <c r="AH41" s="14"/>
      <c r="AI41" s="14">
        <v>3</v>
      </c>
      <c r="AJ41" s="14"/>
      <c r="AK41" s="14">
        <v>4</v>
      </c>
      <c r="AL41" s="14"/>
      <c r="AM41" s="14"/>
      <c r="AN41" s="14"/>
      <c r="AO41" s="14"/>
      <c r="AP41" s="14"/>
      <c r="AQ41" s="14"/>
      <c r="AR41" s="14">
        <v>8</v>
      </c>
      <c r="AS41" s="14">
        <v>2</v>
      </c>
      <c r="AT41" s="14">
        <v>3</v>
      </c>
      <c r="AU41" s="14"/>
      <c r="AV41" s="14"/>
      <c r="AW41" s="14"/>
      <c r="AX41" s="14"/>
      <c r="AY41" s="14">
        <v>1</v>
      </c>
      <c r="AZ41" s="14">
        <v>2</v>
      </c>
      <c r="BA41" s="13">
        <f>SUM(テーブル1[[#This Row],[攻撃]:[感覚]])</f>
        <v>33</v>
      </c>
      <c r="BB41" s="13" t="str">
        <f>LOWER(LEFT(テーブル1[[#This Row],[Type]],1))&amp;MID(SUBSTITUTE(PROPER(テーブル1[[#This Row],[Type]]),"_",""),2,LEN(テーブル1[[#This Row],[Type]]))</f>
        <v>forest</v>
      </c>
      <c r="BC41" s="13" t="str" cm="1">
        <f t="array" ref="BC4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forest = 39("forest", { mirage }, 2, 83, 1.00, m(0.0, 0.0, 2.0, 12.0, 32.0, 10.0), a(1.0, 0.0, 9.0, 0.0, 0.0, 3.0, 0.0, 4.0, 0.0, 0.0, 0.0, 0.0, 0.0, 0.0, 8.0, 2.0, 3.0, 0.0, 0.0, 0.0, 0.0, 1.0, 2.0), c(0x80FF00, 0x7B9C62, 0x89591D, 0x2E6E14))</v>
      </c>
      <c r="BD41" s="13" t="str">
        <f>"mirageFairy2019.fairy."&amp;テーブル1[[#This Row],[Type]]&amp;".name="&amp;テーブル1[[#This Row],[英名]]</f>
        <v>mirageFairy2019.fairy.forest.name=Forestia</v>
      </c>
      <c r="BE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F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8" x14ac:dyDescent="0.15">
      <c r="A42" s="4">
        <v>40</v>
      </c>
      <c r="B42" s="4">
        <v>1</v>
      </c>
      <c r="C42" s="4" t="s">
        <v>392</v>
      </c>
      <c r="D42" s="4" t="s">
        <v>408</v>
      </c>
      <c r="E42" s="6" t="s">
        <v>443</v>
      </c>
      <c r="F42" s="6" t="s">
        <v>507</v>
      </c>
      <c r="G42" s="6" t="s">
        <v>452</v>
      </c>
      <c r="H42" s="6" t="s">
        <v>461</v>
      </c>
      <c r="I42" s="6" t="s">
        <v>983</v>
      </c>
      <c r="J42" s="11" t="s">
        <v>463</v>
      </c>
      <c r="K42" s="3">
        <v>2</v>
      </c>
      <c r="L42" s="8">
        <v>43</v>
      </c>
      <c r="M42" s="7">
        <v>0.1</v>
      </c>
      <c r="N42" s="7"/>
      <c r="O42" s="7">
        <v>3</v>
      </c>
      <c r="P42" s="7"/>
      <c r="Q42" s="7">
        <v>10</v>
      </c>
      <c r="R42" s="7">
        <v>2</v>
      </c>
      <c r="S42" s="5">
        <v>1</v>
      </c>
      <c r="T42" s="5">
        <f>2^((テーブル1[[#This Row],[レア]]-1)/4)</f>
        <v>1.189207115002721</v>
      </c>
      <c r="U42" s="5">
        <f>0.5^(((テーブル1[[#This Row],[基礎Shine]]/MAX(テーブル1[[#This Row],[基礎Shine]:[基礎Dark]])+テーブル1[[#This Row],[基礎Fire]]/MAX(M42:R42)+テーブル1[[#This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42" s="5">
        <f>テーブル1[[#This Row],[特殊倍率]]*テーブル1[[#This Row],[分散度倍率]]*テーブル1[[#This Row],[レア度倍率]]</f>
        <v>1.1080323478649259</v>
      </c>
      <c r="W42" s="10">
        <f>テーブル1[[#This Row],[コスト]]*テーブル1[[#This Row],[効率]]</f>
        <v>47.645390958191811</v>
      </c>
      <c r="X42" s="9">
        <f>テーブル1[[#This Row],[基礎Shine]]*テーブル1[[#This Row],[合計値]]/SUM(テーブル1[[#This Row],[基礎Shine]:[基礎Dark]])</f>
        <v>0.31553239045160142</v>
      </c>
      <c r="Y42" s="9">
        <f>テーブル1[[#This Row],[基礎Fire]]*テーブル1[[#This Row],[合計値]]/SUM(テーブル1[[#This Row],[基礎Shine]:[基礎Dark]])</f>
        <v>0</v>
      </c>
      <c r="Z42" s="9">
        <f>テーブル1[[#This Row],[基礎Wind]]*テーブル1[[#This Row],[合計値]]/SUM(テーブル1[[#This Row],[基礎Shine]:[基礎Dark]])</f>
        <v>9.4659717135480435</v>
      </c>
      <c r="AA42" s="9">
        <f>テーブル1[[#This Row],[基礎Gaia]]*テーブル1[[#This Row],[合計値]]/SUM(テーブル1[[#This Row],[基礎Shine]:[基礎Dark]])</f>
        <v>0</v>
      </c>
      <c r="AB42" s="9">
        <f>テーブル1[[#This Row],[基礎Aqua]]*テーブル1[[#This Row],[合計値]]/SUM(テーブル1[[#This Row],[基礎Shine]:[基礎Dark]])</f>
        <v>31.55323904516014</v>
      </c>
      <c r="AC42" s="9">
        <f>テーブル1[[#This Row],[基礎Dark]]*テーブル1[[#This Row],[合計値]]/SUM(テーブル1[[#This Row],[基礎Shine]:[基礎Dark]])</f>
        <v>6.3106478090320284</v>
      </c>
      <c r="AD42" s="14"/>
      <c r="AE42" s="14"/>
      <c r="AF42" s="14">
        <v>4</v>
      </c>
      <c r="AG42" s="14"/>
      <c r="AH42" s="14"/>
      <c r="AI42" s="14">
        <v>2</v>
      </c>
      <c r="AJ42" s="14"/>
      <c r="AK42" s="14"/>
      <c r="AL42" s="14"/>
      <c r="AM42" s="14"/>
      <c r="AN42" s="14"/>
      <c r="AO42" s="14"/>
      <c r="AP42" s="14">
        <v>2</v>
      </c>
      <c r="AQ42" s="14"/>
      <c r="AR42" s="14">
        <v>12</v>
      </c>
      <c r="AS42" s="14"/>
      <c r="AT42" s="14">
        <v>2</v>
      </c>
      <c r="AU42" s="14"/>
      <c r="AV42" s="14"/>
      <c r="AW42" s="14"/>
      <c r="AX42" s="14"/>
      <c r="AY42" s="14"/>
      <c r="AZ42" s="14">
        <v>1</v>
      </c>
      <c r="BA42" s="13">
        <f>SUM(テーブル1[[#This Row],[攻撃]:[感覚]])</f>
        <v>23</v>
      </c>
      <c r="BB42" s="13" t="str">
        <f>LOWER(LEFT(テーブル1[[#This Row],[Type]],1))&amp;MID(SUBSTITUTE(PROPER(テーブル1[[#This Row],[Type]]),"_",""),2,LEN(テーブル1[[#This Row],[Type]]))</f>
        <v>apple</v>
      </c>
      <c r="BC42" s="13" t="str" cm="1">
        <f t="array" ref="BC4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apple = 40("apple", { mirage }, 2, 43, 1.00, m(0.1, 0.0, 3.0, 0.0, 10.0, 2.0), a(0.0, 0.0, 4.0, 0.0, 0.0, 2.0, 0.0, 0.0, 0.0, 0.0, 0.0, 0.0, 2.0, 0.0, 12.0, 0.0, 2.0, 0.0, 0.0, 0.0, 0.0, 0.0, 1.0), c(0xFF755D, 0xFF564E, 0xFF0000, 0x01A900))</v>
      </c>
      <c r="BD42" s="13" t="str">
        <f>"mirageFairy2019.fairy."&amp;テーブル1[[#This Row],[Type]]&amp;".name="&amp;テーブル1[[#This Row],[英名]]</f>
        <v>mirageFairy2019.fairy.apple.name=Applia</v>
      </c>
      <c r="BE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F42" s="13">
        <f>テーブル1[[#This Row],[Gaia]]*(テーブル1[[#This Row],[Aqua]]+テーブル1[[#This Row],[収穫]])*テーブル1[[#This Row],[効率]]/テーブル1[[#This Row],[コスト]]</f>
        <v>0</v>
      </c>
    </row>
    <row r="43" spans="1:58" x14ac:dyDescent="0.15">
      <c r="A43" s="4">
        <v>41</v>
      </c>
      <c r="B43" s="4">
        <v>1</v>
      </c>
      <c r="C43" s="4" t="s">
        <v>392</v>
      </c>
      <c r="D43" s="4" t="s">
        <v>408</v>
      </c>
      <c r="E43" s="6" t="s">
        <v>446</v>
      </c>
      <c r="F43" s="6" t="s">
        <v>508</v>
      </c>
      <c r="G43" s="6" t="s">
        <v>730</v>
      </c>
      <c r="H43" s="6" t="s">
        <v>456</v>
      </c>
      <c r="I43" s="6" t="s">
        <v>983</v>
      </c>
      <c r="J43" s="11" t="s">
        <v>464</v>
      </c>
      <c r="K43" s="3">
        <v>3</v>
      </c>
      <c r="L43" s="8">
        <v>38</v>
      </c>
      <c r="M43" s="7"/>
      <c r="N43" s="7"/>
      <c r="O43" s="7">
        <v>1</v>
      </c>
      <c r="P43" s="7"/>
      <c r="Q43" s="7">
        <v>10</v>
      </c>
      <c r="R43" s="7"/>
      <c r="S43" s="5">
        <v>1</v>
      </c>
      <c r="T43" s="5">
        <f>2^((テーブル1[[#This Row],[レア]]-1)/4)</f>
        <v>1.4142135623730951</v>
      </c>
      <c r="U43" s="5">
        <f>0.5^(((テーブル1[[#This Row],[基礎Shine]]/MAX(テーブル1[[#This Row],[基礎Shine]:[基礎Dark]])+テーブル1[[#This Row],[基礎Fire]]/MAX(M43:R43)+テーブル1[[#This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V43" s="5">
        <f>テーブル1[[#This Row],[特殊倍率]]*テーブル1[[#This Row],[分散度倍率]]*テーブル1[[#This Row],[レア度倍率]]</f>
        <v>1.3947436663504056</v>
      </c>
      <c r="W43" s="10">
        <f>テーブル1[[#This Row],[コスト]]*テーブル1[[#This Row],[効率]]</f>
        <v>53.000259321315411</v>
      </c>
      <c r="X43" s="9">
        <f>テーブル1[[#This Row],[基礎Shine]]*テーブル1[[#This Row],[合計値]]/SUM(テーブル1[[#This Row],[基礎Shine]:[基礎Dark]])</f>
        <v>0</v>
      </c>
      <c r="Y43" s="9">
        <f>テーブル1[[#This Row],[基礎Fire]]*テーブル1[[#This Row],[合計値]]/SUM(テーブル1[[#This Row],[基礎Shine]:[基礎Dark]])</f>
        <v>0</v>
      </c>
      <c r="Z43" s="9">
        <f>テーブル1[[#This Row],[基礎Wind]]*テーブル1[[#This Row],[合計値]]/SUM(テーブル1[[#This Row],[基礎Shine]:[基礎Dark]])</f>
        <v>4.8182053928468553</v>
      </c>
      <c r="AA43" s="9">
        <f>テーブル1[[#This Row],[基礎Gaia]]*テーブル1[[#This Row],[合計値]]/SUM(テーブル1[[#This Row],[基礎Shine]:[基礎Dark]])</f>
        <v>0</v>
      </c>
      <c r="AB43" s="9">
        <f>テーブル1[[#This Row],[基礎Aqua]]*テーブル1[[#This Row],[合計値]]/SUM(テーブル1[[#This Row],[基礎Shine]:[基礎Dark]])</f>
        <v>48.182053928468555</v>
      </c>
      <c r="AC43" s="9">
        <f>テーブル1[[#This Row],[基礎Dark]]*テーブル1[[#This Row],[合計値]]/SUM(テーブル1[[#This Row],[基礎Shine]:[基礎Dark]])</f>
        <v>0</v>
      </c>
      <c r="AD43" s="14"/>
      <c r="AE43" s="14"/>
      <c r="AF43" s="14">
        <v>1</v>
      </c>
      <c r="AG43" s="14"/>
      <c r="AH43" s="14"/>
      <c r="AI43" s="14">
        <v>2</v>
      </c>
      <c r="AJ43" s="14"/>
      <c r="AK43" s="14"/>
      <c r="AL43" s="14"/>
      <c r="AM43" s="14"/>
      <c r="AN43" s="14"/>
      <c r="AO43" s="14"/>
      <c r="AP43" s="14">
        <v>1</v>
      </c>
      <c r="AQ43" s="14"/>
      <c r="AR43" s="14">
        <v>11</v>
      </c>
      <c r="AS43" s="14"/>
      <c r="AT43" s="14">
        <v>2</v>
      </c>
      <c r="AU43" s="14"/>
      <c r="AV43" s="14"/>
      <c r="AW43" s="14"/>
      <c r="AX43" s="14"/>
      <c r="AY43" s="14"/>
      <c r="AZ43" s="14">
        <v>1</v>
      </c>
      <c r="BA43" s="13">
        <f>SUM(テーブル1[[#This Row],[攻撃]:[感覚]])</f>
        <v>18</v>
      </c>
      <c r="BB43" s="13" t="str">
        <f>LOWER(LEFT(テーブル1[[#This Row],[Type]],1))&amp;MID(SUBSTITUTE(PROPER(テーブル1[[#This Row],[Type]]),"_",""),2,LEN(テーブル1[[#This Row],[Type]]))</f>
        <v>carrot</v>
      </c>
      <c r="BC43" s="13" t="str" cm="1">
        <f t="array" ref="BC4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carrot = 41("carrot", { mirage }, 3, 38, 1.00, m(0.0, 0.0, 1.0, 0.0, 10.0, 0.0), a(0.0, 0.0, 1.0, 0.0, 0.0, 2.0, 0.0, 0.0, 0.0, 0.0, 0.0, 0.0, 1.0, 0.0, 11.0, 0.0, 2.0, 0.0, 0.0, 0.0, 0.0, 0.0, 1.0), c(0xFF8F00, 0xFFAD66, 0xFF9600, 0x01A900))</v>
      </c>
      <c r="BD43" s="13" t="str">
        <f>"mirageFairy2019.fairy."&amp;テーブル1[[#This Row],[Type]]&amp;".name="&amp;テーブル1[[#This Row],[英名]]</f>
        <v>mirageFairy2019.fairy.carrot.name=Carrotia</v>
      </c>
      <c r="BE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F43" s="13">
        <f>テーブル1[[#This Row],[Gaia]]*(テーブル1[[#This Row],[Aqua]]+テーブル1[[#This Row],[収穫]])*テーブル1[[#This Row],[効率]]/テーブル1[[#This Row],[コスト]]</f>
        <v>0</v>
      </c>
    </row>
    <row r="44" spans="1:58" x14ac:dyDescent="0.15">
      <c r="A44" s="4">
        <v>42</v>
      </c>
      <c r="B44" s="4">
        <v>1</v>
      </c>
      <c r="C44" s="4" t="s">
        <v>392</v>
      </c>
      <c r="D44" s="4" t="s">
        <v>408</v>
      </c>
      <c r="E44" s="6" t="s">
        <v>447</v>
      </c>
      <c r="F44" s="6" t="s">
        <v>509</v>
      </c>
      <c r="G44" s="6" t="s">
        <v>731</v>
      </c>
      <c r="H44" s="6" t="s">
        <v>455</v>
      </c>
      <c r="I44" s="6" t="s">
        <v>983</v>
      </c>
      <c r="J44" s="11" t="s">
        <v>465</v>
      </c>
      <c r="K44" s="3">
        <v>2</v>
      </c>
      <c r="L44" s="8">
        <v>41</v>
      </c>
      <c r="M44" s="7"/>
      <c r="N44" s="7">
        <v>7</v>
      </c>
      <c r="O44" s="7"/>
      <c r="P44" s="7"/>
      <c r="Q44" s="7">
        <v>10</v>
      </c>
      <c r="R44" s="7">
        <v>2</v>
      </c>
      <c r="S44" s="5">
        <v>1</v>
      </c>
      <c r="T44" s="5">
        <f>2^((テーブル1[[#This Row],[レア]]-1)/4)</f>
        <v>1.189207115002721</v>
      </c>
      <c r="U44" s="5">
        <f>0.5^(((テーブル1[[#This Row],[基礎Shine]]/MAX(テーブル1[[#This Row],[基礎Shine]:[基礎Dark]])+テーブル1[[#This Row],[基礎Fire]]/MAX(M44:R44)+テーブル1[[#This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44" s="5">
        <f>テーブル1[[#This Row],[特殊倍率]]*テーブル1[[#This Row],[分散度倍率]]*テーブル1[[#This Row],[レア度倍率]]</f>
        <v>1.0497166836230671</v>
      </c>
      <c r="W44" s="10">
        <f>テーブル1[[#This Row],[コスト]]*テーブル1[[#This Row],[効率]]</f>
        <v>43.03838402854575</v>
      </c>
      <c r="X44" s="9">
        <f>テーブル1[[#This Row],[基礎Shine]]*テーブル1[[#This Row],[合計値]]/SUM(テーブル1[[#This Row],[基礎Shine]:[基礎Dark]])</f>
        <v>0</v>
      </c>
      <c r="Y44" s="9">
        <f>テーブル1[[#This Row],[基礎Fire]]*テーブル1[[#This Row],[合計値]]/SUM(テーブル1[[#This Row],[基礎Shine]:[基礎Dark]])</f>
        <v>15.856246747358961</v>
      </c>
      <c r="Z44" s="9">
        <f>テーブル1[[#This Row],[基礎Wind]]*テーブル1[[#This Row],[合計値]]/SUM(テーブル1[[#This Row],[基礎Shine]:[基礎Dark]])</f>
        <v>0</v>
      </c>
      <c r="AA44" s="9">
        <f>テーブル1[[#This Row],[基礎Gaia]]*テーブル1[[#This Row],[合計値]]/SUM(テーブル1[[#This Row],[基礎Shine]:[基礎Dark]])</f>
        <v>0</v>
      </c>
      <c r="AB44" s="9">
        <f>テーブル1[[#This Row],[基礎Aqua]]*テーブル1[[#This Row],[合計値]]/SUM(テーブル1[[#This Row],[基礎Shine]:[基礎Dark]])</f>
        <v>22.651781067655659</v>
      </c>
      <c r="AC44" s="9">
        <f>テーブル1[[#This Row],[基礎Dark]]*テーブル1[[#This Row],[合計値]]/SUM(テーブル1[[#This Row],[基礎Shine]:[基礎Dark]])</f>
        <v>4.5303562135311317</v>
      </c>
      <c r="AD44" s="14">
        <v>9</v>
      </c>
      <c r="AE44" s="14"/>
      <c r="AF44" s="14">
        <v>1</v>
      </c>
      <c r="AG44" s="14"/>
      <c r="AH44" s="14"/>
      <c r="AI44" s="14">
        <v>4</v>
      </c>
      <c r="AJ44" s="14"/>
      <c r="AK44" s="14"/>
      <c r="AL44" s="14"/>
      <c r="AM44" s="14"/>
      <c r="AN44" s="14">
        <v>1</v>
      </c>
      <c r="AO44" s="14">
        <v>2</v>
      </c>
      <c r="AP44" s="14">
        <v>3</v>
      </c>
      <c r="AQ44" s="14">
        <v>7</v>
      </c>
      <c r="AR44" s="14">
        <v>8</v>
      </c>
      <c r="AS44" s="14"/>
      <c r="AT44" s="14">
        <v>1</v>
      </c>
      <c r="AU44" s="14">
        <v>4</v>
      </c>
      <c r="AV44" s="14"/>
      <c r="AW44" s="14"/>
      <c r="AX44" s="14"/>
      <c r="AY44" s="14">
        <v>1</v>
      </c>
      <c r="AZ44" s="14">
        <v>2</v>
      </c>
      <c r="BA44" s="13">
        <f>SUM(テーブル1[[#This Row],[攻撃]:[感覚]])</f>
        <v>43</v>
      </c>
      <c r="BB44" s="13" t="str">
        <f>LOWER(LEFT(テーブル1[[#This Row],[Type]],1))&amp;MID(SUBSTITUTE(PROPER(テーブル1[[#This Row],[Type]]),"_",""),2,LEN(テーブル1[[#This Row],[Type]]))</f>
        <v>cactus</v>
      </c>
      <c r="BC44" s="13" t="str" cm="1">
        <f t="array" ref="BC4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cactus = 42("cactus", { mirage }, 2, 41, 1.00, m(0.0, 7.0, 0.0, 0.0, 10.0, 2.0), a(9.0, 0.0, 1.0, 0.0, 0.0, 4.0, 0.0, 0.0, 0.0, 0.0, 1.0, 2.0, 3.0, 7.0, 8.0, 0.0, 1.0, 4.0, 0.0, 0.0, 0.0, 1.0, 2.0), c(0x008200, 0xB0FFAC, 0x00E100, 0x010000))</v>
      </c>
      <c r="BD44" s="13" t="str">
        <f>"mirageFairy2019.fairy."&amp;テーブル1[[#This Row],[Type]]&amp;".name="&amp;テーブル1[[#This Row],[英名]]</f>
        <v>mirageFairy2019.fairy.cactus.name=Cactusia</v>
      </c>
      <c r="BE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F44" s="13">
        <f>テーブル1[[#This Row],[Gaia]]*(テーブル1[[#This Row],[Aqua]]+テーブル1[[#This Row],[収穫]])*テーブル1[[#This Row],[効率]]/テーブル1[[#This Row],[コスト]]</f>
        <v>0</v>
      </c>
    </row>
    <row r="45" spans="1:58" x14ac:dyDescent="0.15">
      <c r="A45" s="4">
        <v>43</v>
      </c>
      <c r="B45" s="4">
        <v>1</v>
      </c>
      <c r="C45" s="4" t="s">
        <v>393</v>
      </c>
      <c r="D45" s="4" t="s">
        <v>410</v>
      </c>
      <c r="E45" s="6" t="s">
        <v>440</v>
      </c>
      <c r="F45" s="6" t="s">
        <v>510</v>
      </c>
      <c r="G45" s="6" t="s">
        <v>449</v>
      </c>
      <c r="H45" s="6" t="s">
        <v>458</v>
      </c>
      <c r="I45" s="6" t="s">
        <v>983</v>
      </c>
      <c r="J45" s="11" t="s">
        <v>470</v>
      </c>
      <c r="K45" s="3">
        <v>2</v>
      </c>
      <c r="L45" s="8">
        <v>83</v>
      </c>
      <c r="M45" s="7"/>
      <c r="N45" s="7">
        <v>7</v>
      </c>
      <c r="O45" s="7"/>
      <c r="P45" s="7">
        <v>10</v>
      </c>
      <c r="Q45" s="7">
        <v>2</v>
      </c>
      <c r="R45" s="7">
        <v>5</v>
      </c>
      <c r="S45" s="5">
        <v>1</v>
      </c>
      <c r="T45" s="5">
        <f>2^((テーブル1[[#This Row],[レア]]-1)/4)</f>
        <v>1.189207115002721</v>
      </c>
      <c r="U45" s="5">
        <f>0.5^(((テーブル1[[#This Row],[基礎Shine]]/MAX(テーブル1[[#This Row],[基礎Shine]:[基礎Dark]])+テーブル1[[#This Row],[基礎Fire]]/MAX(M45:R45)+テーブル1[[#This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45" s="5">
        <f>テーブル1[[#This Row],[特殊倍率]]*テーブル1[[#This Row],[分散度倍率]]*テーブル1[[#This Row],[レア度倍率]]</f>
        <v>0.97942029758692684</v>
      </c>
      <c r="W45" s="10">
        <f>テーブル1[[#This Row],[コスト]]*テーブル1[[#This Row],[効率]]</f>
        <v>81.291884699714927</v>
      </c>
      <c r="X45" s="9">
        <f>テーブル1[[#This Row],[基礎Shine]]*テーブル1[[#This Row],[合計値]]/SUM(テーブル1[[#This Row],[基礎Shine]:[基礎Dark]])</f>
        <v>0</v>
      </c>
      <c r="Y45" s="9">
        <f>テーブル1[[#This Row],[基礎Fire]]*テーブル1[[#This Row],[合計値]]/SUM(テーブル1[[#This Row],[基礎Shine]:[基礎Dark]])</f>
        <v>23.710133037416853</v>
      </c>
      <c r="Z45" s="9">
        <f>テーブル1[[#This Row],[基礎Wind]]*テーブル1[[#This Row],[合計値]]/SUM(テーブル1[[#This Row],[基礎Shine]:[基礎Dark]])</f>
        <v>0</v>
      </c>
      <c r="AA45" s="9">
        <f>テーブル1[[#This Row],[基礎Gaia]]*テーブル1[[#This Row],[合計値]]/SUM(テーブル1[[#This Row],[基礎Shine]:[基礎Dark]])</f>
        <v>33.871618624881222</v>
      </c>
      <c r="AB45" s="9">
        <f>テーブル1[[#This Row],[基礎Aqua]]*テーブル1[[#This Row],[合計値]]/SUM(テーブル1[[#This Row],[基礎Shine]:[基礎Dark]])</f>
        <v>6.7743237249762442</v>
      </c>
      <c r="AC45" s="9">
        <f>テーブル1[[#This Row],[基礎Dark]]*テーブル1[[#This Row],[合計値]]/SUM(テーブル1[[#This Row],[基礎Shine]:[基礎Dark]])</f>
        <v>16.935809312440611</v>
      </c>
      <c r="AD45" s="14">
        <v>12</v>
      </c>
      <c r="AE45" s="14">
        <v>2</v>
      </c>
      <c r="AF45" s="14">
        <v>12</v>
      </c>
      <c r="AG45" s="14"/>
      <c r="AH45" s="14"/>
      <c r="AI45" s="14"/>
      <c r="AJ45" s="14"/>
      <c r="AK45" s="14"/>
      <c r="AL45" s="14"/>
      <c r="AM45" s="14"/>
      <c r="AN45" s="14"/>
      <c r="AO45" s="14">
        <v>6</v>
      </c>
      <c r="AP45" s="14"/>
      <c r="AQ45" s="14">
        <v>10</v>
      </c>
      <c r="AR45" s="14"/>
      <c r="AS45" s="14">
        <v>2</v>
      </c>
      <c r="AT45" s="14"/>
      <c r="AU45" s="14">
        <v>2</v>
      </c>
      <c r="AV45" s="14"/>
      <c r="AW45" s="14"/>
      <c r="AX45" s="14"/>
      <c r="AY45" s="14"/>
      <c r="AZ45" s="14"/>
      <c r="BA45" s="13">
        <f>SUM(テーブル1[[#This Row],[攻撃]:[感覚]])</f>
        <v>46</v>
      </c>
      <c r="BB45" s="13" t="str">
        <f>LOWER(LEFT(テーブル1[[#This Row],[Type]],1))&amp;MID(SUBSTITUTE(PROPER(テーブル1[[#This Row],[Type]]),"_",""),2,LEN(テーブル1[[#This Row],[Type]]))</f>
        <v>axe</v>
      </c>
      <c r="BC45" s="13" t="str" cm="1">
        <f t="array" ref="BC4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axe = 43("axe", { mirage }, 2, 83, 1.00, m(0.0, 7.0, 0.0, 10.0, 2.0, 5.0), a(12.0, 2.0, 12.0, 0.0, 0.0, 0.0, 0.0, 0.0, 0.0, 0.0, 0.0, 6.0, 0.0, 10.0, 0.0, 2.0, 0.0, 2.0, 0.0, 0.0, 0.0, 0.0, 0.0), c(0xFFFFFF, 0xCD9A6A, 0x529B3A, 0xC9D0C6))</v>
      </c>
      <c r="BD45" s="13" t="str">
        <f>"mirageFairy2019.fairy."&amp;テーブル1[[#This Row],[Type]]&amp;".name="&amp;テーブル1[[#This Row],[英名]]</f>
        <v>mirageFairy2019.fairy.axe.name=Axia</v>
      </c>
      <c r="BE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F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8" x14ac:dyDescent="0.15">
      <c r="A46" s="4">
        <v>44</v>
      </c>
      <c r="B46" s="4">
        <v>1</v>
      </c>
      <c r="C46" s="4" t="s">
        <v>393</v>
      </c>
      <c r="D46" s="4" t="s">
        <v>410</v>
      </c>
      <c r="E46" s="6" t="s">
        <v>441</v>
      </c>
      <c r="F46" s="6" t="s">
        <v>511</v>
      </c>
      <c r="G46" s="6" t="s">
        <v>450</v>
      </c>
      <c r="H46" s="6" t="s">
        <v>459</v>
      </c>
      <c r="I46" s="6" t="s">
        <v>983</v>
      </c>
      <c r="J46" s="11" t="s">
        <v>466</v>
      </c>
      <c r="K46" s="3">
        <v>1</v>
      </c>
      <c r="L46" s="8">
        <v>31</v>
      </c>
      <c r="M46" s="7"/>
      <c r="N46" s="7"/>
      <c r="O46" s="7"/>
      <c r="P46" s="7">
        <v>10</v>
      </c>
      <c r="Q46" s="7"/>
      <c r="R46" s="7">
        <v>7</v>
      </c>
      <c r="S46" s="5">
        <v>1</v>
      </c>
      <c r="T46" s="5">
        <f>2^((テーブル1[[#This Row],[レア]]-1)/4)</f>
        <v>1</v>
      </c>
      <c r="U46" s="5">
        <f>0.5^(((テーブル1[[#This Row],[基礎Shine]]/MAX(テーブル1[[#This Row],[基礎Shine]:[基礎Dark]])+テーブル1[[#This Row],[基礎Fire]]/MAX(M46:R46)+テーブル1[[#This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46" s="5">
        <f>テーブル1[[#This Row],[特殊倍率]]*テーブル1[[#This Row],[分散度倍率]]*テーブル1[[#This Row],[レア度倍率]]</f>
        <v>0.90751915531716087</v>
      </c>
      <c r="W46" s="10">
        <f>テーブル1[[#This Row],[コスト]]*テーブル1[[#This Row],[効率]]</f>
        <v>28.133093814831987</v>
      </c>
      <c r="X46" s="9">
        <f>テーブル1[[#This Row],[基礎Shine]]*テーブル1[[#This Row],[合計値]]/SUM(テーブル1[[#This Row],[基礎Shine]:[基礎Dark]])</f>
        <v>0</v>
      </c>
      <c r="Y46" s="9">
        <f>テーブル1[[#This Row],[基礎Fire]]*テーブル1[[#This Row],[合計値]]/SUM(テーブル1[[#This Row],[基礎Shine]:[基礎Dark]])</f>
        <v>0</v>
      </c>
      <c r="Z46" s="9">
        <f>テーブル1[[#This Row],[基礎Wind]]*テーブル1[[#This Row],[合計値]]/SUM(テーブル1[[#This Row],[基礎Shine]:[基礎Dark]])</f>
        <v>0</v>
      </c>
      <c r="AA46" s="9">
        <f>テーブル1[[#This Row],[基礎Gaia]]*テーブル1[[#This Row],[合計値]]/SUM(テーブル1[[#This Row],[基礎Shine]:[基礎Dark]])</f>
        <v>16.548878714607053</v>
      </c>
      <c r="AB46" s="9">
        <f>テーブル1[[#This Row],[基礎Aqua]]*テーブル1[[#This Row],[合計値]]/SUM(テーブル1[[#This Row],[基礎Shine]:[基礎Dark]])</f>
        <v>0</v>
      </c>
      <c r="AC46" s="9">
        <f>テーブル1[[#This Row],[基礎Dark]]*テーブル1[[#This Row],[合計値]]/SUM(テーブル1[[#This Row],[基礎Shine]:[基礎Dark]])</f>
        <v>11.584215100224936</v>
      </c>
      <c r="AD46" s="14"/>
      <c r="AE46" s="14">
        <v>1</v>
      </c>
      <c r="AF46" s="14">
        <v>3</v>
      </c>
      <c r="AG46" s="14"/>
      <c r="AH46" s="14"/>
      <c r="AI46" s="14"/>
      <c r="AJ46" s="14"/>
      <c r="AK46" s="14"/>
      <c r="AL46" s="14">
        <v>15</v>
      </c>
      <c r="AM46" s="14"/>
      <c r="AN46" s="14"/>
      <c r="AO46" s="14"/>
      <c r="AP46" s="14"/>
      <c r="AQ46" s="14"/>
      <c r="AR46" s="14"/>
      <c r="AS46" s="14">
        <v>2</v>
      </c>
      <c r="AT46" s="14"/>
      <c r="AU46" s="14">
        <v>2</v>
      </c>
      <c r="AV46" s="14"/>
      <c r="AW46" s="14"/>
      <c r="AX46" s="14"/>
      <c r="AY46" s="14"/>
      <c r="AZ46" s="14"/>
      <c r="BA46" s="13">
        <f>SUM(テーブル1[[#This Row],[攻撃]:[感覚]])</f>
        <v>23</v>
      </c>
      <c r="BB46" s="13" t="str">
        <f>LOWER(LEFT(テーブル1[[#This Row],[Type]],1))&amp;MID(SUBSTITUTE(PROPER(テーブル1[[#This Row],[Type]]),"_",""),2,LEN(テーブル1[[#This Row],[Type]]))</f>
        <v>chest</v>
      </c>
      <c r="BC46" s="13" t="str" cm="1">
        <f t="array" ref="BC4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chest = 44("chest", { mirage }, 1, 31, 1.00, m(0.0, 0.0, 0.0, 10.0, 0.0, 7.0), a(0.0, 1.0, 3.0, 0.0, 0.0, 0.0, 0.0, 0.0, 15.0, 0.0, 0.0, 0.0, 0.0, 0.0, 0.0, 2.0, 0.0, 2.0, 0.0, 0.0, 0.0, 0.0, 0.0), c(0xFFFFFF, 0xFFA431, 0xFFA900, 0xFFC2A5))</v>
      </c>
      <c r="BD46" s="13" t="str">
        <f>"mirageFairy2019.fairy."&amp;テーブル1[[#This Row],[Type]]&amp;".name="&amp;テーブル1[[#This Row],[英名]]</f>
        <v>mirageFairy2019.fairy.chest.name=Chestia</v>
      </c>
      <c r="BE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F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8" x14ac:dyDescent="0.15">
      <c r="A47" s="4">
        <v>45</v>
      </c>
      <c r="B47" s="4">
        <v>1</v>
      </c>
      <c r="C47" s="4" t="s">
        <v>393</v>
      </c>
      <c r="D47" s="4" t="s">
        <v>410</v>
      </c>
      <c r="E47" s="6" t="s">
        <v>925</v>
      </c>
      <c r="F47" s="6" t="s">
        <v>512</v>
      </c>
      <c r="G47" s="6" t="s">
        <v>732</v>
      </c>
      <c r="H47" s="6" t="s">
        <v>926</v>
      </c>
      <c r="I47" s="6" t="s">
        <v>983</v>
      </c>
      <c r="J47" s="11" t="s">
        <v>467</v>
      </c>
      <c r="K47" s="3">
        <v>2</v>
      </c>
      <c r="L47" s="8">
        <v>40</v>
      </c>
      <c r="M47" s="7"/>
      <c r="N47" s="7">
        <v>6</v>
      </c>
      <c r="O47" s="7"/>
      <c r="P47" s="7">
        <v>10</v>
      </c>
      <c r="Q47" s="7"/>
      <c r="R47" s="7"/>
      <c r="S47" s="5">
        <v>1</v>
      </c>
      <c r="T47" s="5">
        <f>2^((テーブル1[[#This Row],[レア]]-1)/4)</f>
        <v>1.189207115002721</v>
      </c>
      <c r="U47" s="5">
        <f>0.5^(((テーブル1[[#This Row],[基礎Shine]]/MAX(テーブル1[[#This Row],[基礎Shine]:[基礎Dark]])+テーブル1[[#This Row],[基礎Fire]]/MAX(M47:R47)+テーブル1[[#This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47" s="5">
        <f>テーブル1[[#This Row],[特殊倍率]]*テーブル1[[#This Row],[分散度倍率]]*テーブル1[[#This Row],[レア度倍率]]</f>
        <v>1.0942937012607394</v>
      </c>
      <c r="W47" s="10">
        <f>テーブル1[[#This Row],[コスト]]*テーブル1[[#This Row],[効率]]</f>
        <v>43.771748050429579</v>
      </c>
      <c r="X47" s="9">
        <f>テーブル1[[#This Row],[基礎Shine]]*テーブル1[[#This Row],[合計値]]/SUM(テーブル1[[#This Row],[基礎Shine]:[基礎Dark]])</f>
        <v>0</v>
      </c>
      <c r="Y47" s="9">
        <f>テーブル1[[#This Row],[基礎Fire]]*テーブル1[[#This Row],[合計値]]/SUM(テーブル1[[#This Row],[基礎Shine]:[基礎Dark]])</f>
        <v>16.414405518911092</v>
      </c>
      <c r="Z47" s="9">
        <f>テーブル1[[#This Row],[基礎Wind]]*テーブル1[[#This Row],[合計値]]/SUM(テーブル1[[#This Row],[基礎Shine]:[基礎Dark]])</f>
        <v>0</v>
      </c>
      <c r="AA47" s="9">
        <f>テーブル1[[#This Row],[基礎Gaia]]*テーブル1[[#This Row],[合計値]]/SUM(テーブル1[[#This Row],[基礎Shine]:[基礎Dark]])</f>
        <v>27.357342531518487</v>
      </c>
      <c r="AB47" s="9">
        <f>テーブル1[[#This Row],[基礎Aqua]]*テーブル1[[#This Row],[合計値]]/SUM(テーブル1[[#This Row],[基礎Shine]:[基礎Dark]])</f>
        <v>0</v>
      </c>
      <c r="AC47" s="9">
        <f>テーブル1[[#This Row],[基礎Dark]]*テーブル1[[#This Row],[合計値]]/SUM(テーブル1[[#This Row],[基礎Shine]:[基礎Dark]])</f>
        <v>0</v>
      </c>
      <c r="AD47" s="14"/>
      <c r="AE47" s="14">
        <v>12</v>
      </c>
      <c r="AF47" s="14">
        <v>2</v>
      </c>
      <c r="AG47" s="14"/>
      <c r="AH47" s="14"/>
      <c r="AI47" s="14"/>
      <c r="AJ47" s="14"/>
      <c r="AK47" s="14">
        <v>1</v>
      </c>
      <c r="AL47" s="14"/>
      <c r="AM47" s="14"/>
      <c r="AN47" s="14"/>
      <c r="AO47" s="14">
        <v>2</v>
      </c>
      <c r="AP47" s="14"/>
      <c r="AQ47" s="14"/>
      <c r="AR47" s="14"/>
      <c r="AS47" s="14">
        <v>6</v>
      </c>
      <c r="AT47" s="14"/>
      <c r="AU47" s="14"/>
      <c r="AV47" s="14"/>
      <c r="AW47" s="14"/>
      <c r="AX47" s="14"/>
      <c r="AY47" s="14"/>
      <c r="AZ47" s="14"/>
      <c r="BA47" s="13">
        <f>SUM(テーブル1[[#This Row],[攻撃]:[感覚]])</f>
        <v>23</v>
      </c>
      <c r="BB47" s="13" t="str">
        <f>LOWER(LEFT(テーブル1[[#This Row],[Type]],1))&amp;MID(SUBSTITUTE(PROPER(テーブル1[[#This Row],[Type]]),"_",""),2,LEN(テーブル1[[#This Row],[Type]]))</f>
        <v>craftingTable</v>
      </c>
      <c r="BC47" s="13" t="str" cm="1">
        <f t="array" ref="BC4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craftingTable = 45("crafting_table", { mirage }, 2, 40, 1.00, m(0.0, 6.0, 0.0, 10.0, 0.0, 0.0), a(0.0, 12.0, 2.0, 0.0, 0.0, 0.0, 0.0, 1.0, 0.0, 0.0, 0.0, 2.0, 0.0, 0.0, 0.0, 6.0, 0.0, 0.0, 0.0, 0.0, 0.0, 0.0, 0.0), c(0xFFFFFF, 0xFFBB9A, 0xFFC980, 0x000000))</v>
      </c>
      <c r="BD47" s="13" t="str">
        <f>"mirageFairy2019.fairy."&amp;テーブル1[[#This Row],[Type]]&amp;".name="&amp;テーブル1[[#This Row],[英名]]</f>
        <v>mirageFairy2019.fairy.crafting_table.name=Craftinge Tablia</v>
      </c>
      <c r="BE47" s="13" t="str">
        <f>"mirageFairy2019.fairy."&amp;テーブル1[[#This Row],[Type]]&amp;".name="&amp;テーブル1[[#This Row],[短縮和名]]&amp;テーブル1[[#This Row],[和名]]</f>
        <v>mirageFairy2019.fairy.crafting_table.name=作業台精ツラフティンゲターブリャ</v>
      </c>
      <c r="BF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8" x14ac:dyDescent="0.15">
      <c r="A48" s="4">
        <v>46</v>
      </c>
      <c r="B48" s="4">
        <v>1</v>
      </c>
      <c r="C48" s="4" t="s">
        <v>393</v>
      </c>
      <c r="D48" s="4" t="s">
        <v>410</v>
      </c>
      <c r="E48" s="6" t="s">
        <v>442</v>
      </c>
      <c r="F48" s="6" t="s">
        <v>513</v>
      </c>
      <c r="G48" s="6" t="s">
        <v>451</v>
      </c>
      <c r="H48" s="6" t="s">
        <v>460</v>
      </c>
      <c r="I48" s="6" t="s">
        <v>983</v>
      </c>
      <c r="J48" s="11" t="s">
        <v>468</v>
      </c>
      <c r="K48" s="3">
        <v>3</v>
      </c>
      <c r="L48" s="8">
        <v>29</v>
      </c>
      <c r="M48" s="7">
        <v>1</v>
      </c>
      <c r="N48" s="7">
        <v>2</v>
      </c>
      <c r="O48" s="7">
        <v>18</v>
      </c>
      <c r="P48" s="7">
        <v>10</v>
      </c>
      <c r="Q48" s="7">
        <v>3</v>
      </c>
      <c r="R48" s="7"/>
      <c r="S48" s="5">
        <v>1</v>
      </c>
      <c r="T48" s="5">
        <f>2^((テーブル1[[#This Row],[レア]]-1)/4)</f>
        <v>1.4142135623730951</v>
      </c>
      <c r="U48" s="5">
        <f>0.5^(((テーブル1[[#This Row],[基礎Shine]]/MAX(テーブル1[[#This Row],[基礎Shine]:[基礎Dark]])+テーブル1[[#This Row],[基礎Fire]]/MAX(M48:R48)+テーブル1[[#This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V48" s="5">
        <f>テーブル1[[#This Row],[特殊倍率]]*テーブル1[[#This Row],[分散度倍率]]*テーブル1[[#This Row],[レア度倍率]]</f>
        <v>1.2502548678956311</v>
      </c>
      <c r="W48" s="10">
        <f>テーブル1[[#This Row],[コスト]]*テーブル1[[#This Row],[効率]]</f>
        <v>36.2573911689733</v>
      </c>
      <c r="X48" s="9">
        <f>テーブル1[[#This Row],[基礎Shine]]*テーブル1[[#This Row],[合計値]]/SUM(テーブル1[[#This Row],[基礎Shine]:[基礎Dark]])</f>
        <v>1.0663938579109793</v>
      </c>
      <c r="Y48" s="9">
        <f>テーブル1[[#This Row],[基礎Fire]]*テーブル1[[#This Row],[合計値]]/SUM(テーブル1[[#This Row],[基礎Shine]:[基礎Dark]])</f>
        <v>2.1327877158219586</v>
      </c>
      <c r="Z48" s="9">
        <f>テーブル1[[#This Row],[基礎Wind]]*テーブル1[[#This Row],[合計値]]/SUM(テーブル1[[#This Row],[基礎Shine]:[基礎Dark]])</f>
        <v>19.195089442397631</v>
      </c>
      <c r="AA48" s="9">
        <f>テーブル1[[#This Row],[基礎Gaia]]*テーブル1[[#This Row],[合計値]]/SUM(テーブル1[[#This Row],[基礎Shine]:[基礎Dark]])</f>
        <v>10.663938579109795</v>
      </c>
      <c r="AB48" s="9">
        <f>テーブル1[[#This Row],[基礎Aqua]]*テーブル1[[#This Row],[合計値]]/SUM(テーブル1[[#This Row],[基礎Shine]:[基礎Dark]])</f>
        <v>3.1991815737329383</v>
      </c>
      <c r="AC48" s="9">
        <f>テーブル1[[#This Row],[基礎Dark]]*テーブル1[[#This Row],[合計値]]/SUM(テーブル1[[#This Row],[基礎Shine]:[基礎Dark]])</f>
        <v>0</v>
      </c>
      <c r="AD48" s="14">
        <v>3</v>
      </c>
      <c r="AE48" s="14">
        <v>2</v>
      </c>
      <c r="AF48" s="14"/>
      <c r="AG48" s="14">
        <v>1</v>
      </c>
      <c r="AH48" s="14">
        <v>1</v>
      </c>
      <c r="AI48" s="14">
        <v>6</v>
      </c>
      <c r="AJ48" s="14"/>
      <c r="AK48" s="14"/>
      <c r="AL48" s="14">
        <v>2</v>
      </c>
      <c r="AM48" s="14"/>
      <c r="AN48" s="14">
        <v>2</v>
      </c>
      <c r="AO48" s="14"/>
      <c r="AP48" s="14">
        <v>10</v>
      </c>
      <c r="AQ48" s="14"/>
      <c r="AR48" s="14">
        <v>8</v>
      </c>
      <c r="AS48" s="14">
        <v>8</v>
      </c>
      <c r="AT48" s="14">
        <v>1</v>
      </c>
      <c r="AU48" s="14"/>
      <c r="AV48" s="14"/>
      <c r="AW48" s="14"/>
      <c r="AX48" s="14"/>
      <c r="AY48" s="14"/>
      <c r="AZ48" s="14">
        <v>2</v>
      </c>
      <c r="BA48" s="13">
        <f>SUM(テーブル1[[#This Row],[攻撃]:[感覚]])</f>
        <v>46</v>
      </c>
      <c r="BB48" s="13" t="str">
        <f>LOWER(LEFT(テーブル1[[#This Row],[Type]],1))&amp;MID(SUBSTITUTE(PROPER(テーブル1[[#This Row],[Type]]),"_",""),2,LEN(テーブル1[[#This Row],[Type]]))</f>
        <v>potion</v>
      </c>
      <c r="BC48" s="13" t="str" cm="1">
        <f t="array" ref="BC4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potion = 46("potion", { mirage }, 3, 29, 1.00, m(1.0, 2.0, 18.0, 10.0, 3.0, 0.0), a(3.0, 2.0, 0.0, 1.0, 1.0, 6.0, 0.0, 0.0, 2.0, 0.0, 2.0, 0.0, 10.0, 0.0, 8.0, 8.0, 1.0, 0.0, 0.0, 0.0, 0.0, 0.0, 2.0), c(0xFFFFFF, 0x52CAFF, 0x00AEFF, 0xFFFFFF))</v>
      </c>
      <c r="BD48" s="13" t="str">
        <f>"mirageFairy2019.fairy."&amp;テーブル1[[#This Row],[Type]]&amp;".name="&amp;テーブル1[[#This Row],[英名]]</f>
        <v>mirageFairy2019.fairy.potion.name=Potionia</v>
      </c>
      <c r="BE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F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8" x14ac:dyDescent="0.15">
      <c r="A49" s="4">
        <v>47</v>
      </c>
      <c r="B49" s="4">
        <v>1</v>
      </c>
      <c r="C49" s="4" t="s">
        <v>393</v>
      </c>
      <c r="D49" s="4" t="s">
        <v>410</v>
      </c>
      <c r="E49" s="6" t="s">
        <v>444</v>
      </c>
      <c r="F49" s="6" t="s">
        <v>514</v>
      </c>
      <c r="G49" s="6" t="s">
        <v>453</v>
      </c>
      <c r="H49" s="6" t="s">
        <v>462</v>
      </c>
      <c r="I49" s="6" t="s">
        <v>983</v>
      </c>
      <c r="J49" s="11" t="s">
        <v>469</v>
      </c>
      <c r="K49" s="3">
        <v>2</v>
      </c>
      <c r="L49" s="8">
        <v>62</v>
      </c>
      <c r="M49" s="7">
        <v>0.1</v>
      </c>
      <c r="N49" s="7">
        <v>8</v>
      </c>
      <c r="O49" s="7">
        <v>1</v>
      </c>
      <c r="P49" s="7">
        <v>10</v>
      </c>
      <c r="Q49" s="7"/>
      <c r="R49" s="7">
        <v>3</v>
      </c>
      <c r="S49" s="5">
        <v>1</v>
      </c>
      <c r="T49" s="5">
        <f>2^((テーブル1[[#This Row],[レア]]-1)/4)</f>
        <v>1.189207115002721</v>
      </c>
      <c r="U49" s="5">
        <f>0.5^(((テーブル1[[#This Row],[基礎Shine]]/MAX(テーブル1[[#This Row],[基礎Shine]:[基礎Dark]])+テーブル1[[#This Row],[基礎Fire]]/MAX(M49:R49)+テーブル1[[#This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49" s="5">
        <f>テーブル1[[#This Row],[特殊倍率]]*テーブル1[[#This Row],[分散度倍率]]*テーブル1[[#This Row],[レア度倍率]]</f>
        <v>1.0055605803984682</v>
      </c>
      <c r="W49" s="10">
        <f>テーブル1[[#This Row],[コスト]]*テーブル1[[#This Row],[効率]]</f>
        <v>62.344755984705024</v>
      </c>
      <c r="X49" s="9">
        <f>テーブル1[[#This Row],[基礎Shine]]*テーブル1[[#This Row],[合計値]]/SUM(テーブル1[[#This Row],[基礎Shine]:[基礎Dark]])</f>
        <v>0.28210296825658382</v>
      </c>
      <c r="Y49" s="9">
        <f>テーブル1[[#This Row],[基礎Fire]]*テーブル1[[#This Row],[合計値]]/SUM(テーブル1[[#This Row],[基礎Shine]:[基礎Dark]])</f>
        <v>22.568237460526703</v>
      </c>
      <c r="Z49" s="9">
        <f>テーブル1[[#This Row],[基礎Wind]]*テーブル1[[#This Row],[合計値]]/SUM(テーブル1[[#This Row],[基礎Shine]:[基礎Dark]])</f>
        <v>2.8210296825658379</v>
      </c>
      <c r="AA49" s="9">
        <f>テーブル1[[#This Row],[基礎Gaia]]*テーブル1[[#This Row],[合計値]]/SUM(テーブル1[[#This Row],[基礎Shine]:[基礎Dark]])</f>
        <v>28.210296825658379</v>
      </c>
      <c r="AB49" s="9">
        <f>テーブル1[[#This Row],[基礎Aqua]]*テーブル1[[#This Row],[合計値]]/SUM(テーブル1[[#This Row],[基礎Shine]:[基礎Dark]])</f>
        <v>0</v>
      </c>
      <c r="AC49" s="9">
        <f>テーブル1[[#This Row],[基礎Dark]]*テーブル1[[#This Row],[合計値]]/SUM(テーブル1[[#This Row],[基礎Shine]:[基礎Dark]])</f>
        <v>8.4630890476975136</v>
      </c>
      <c r="AD49" s="14">
        <v>13</v>
      </c>
      <c r="AE49" s="14">
        <v>1</v>
      </c>
      <c r="AF49" s="14">
        <v>1</v>
      </c>
      <c r="AG49" s="14"/>
      <c r="AH49" s="14"/>
      <c r="AI49" s="14"/>
      <c r="AJ49" s="14"/>
      <c r="AK49" s="14"/>
      <c r="AL49" s="14"/>
      <c r="AM49" s="14"/>
      <c r="AN49" s="14"/>
      <c r="AO49" s="14">
        <v>4</v>
      </c>
      <c r="AP49" s="14"/>
      <c r="AQ49" s="14">
        <v>12</v>
      </c>
      <c r="AR49" s="14"/>
      <c r="AS49" s="14">
        <v>2</v>
      </c>
      <c r="AT49" s="14"/>
      <c r="AU49" s="14">
        <v>4</v>
      </c>
      <c r="AV49" s="14"/>
      <c r="AW49" s="14"/>
      <c r="AX49" s="14"/>
      <c r="AY49" s="14"/>
      <c r="AZ49" s="14"/>
      <c r="BA49" s="13">
        <f>SUM(テーブル1[[#This Row],[攻撃]:[感覚]])</f>
        <v>37</v>
      </c>
      <c r="BB49" s="13" t="str">
        <f>LOWER(LEFT(テーブル1[[#This Row],[Type]],1))&amp;MID(SUBSTITUTE(PROPER(テーブル1[[#This Row],[Type]]),"_",""),2,LEN(テーブル1[[#This Row],[Type]]))</f>
        <v>sword</v>
      </c>
      <c r="BC49" s="13" t="str" cm="1">
        <f t="array" ref="BC4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sword = 47("sword", { mirage }, 2, 62, 1.00, m(0.1, 8.0, 1.0, 10.0, 0.0, 3.0), a(13.0, 1.0, 1.0, 0.0, 0.0, 0.0, 0.0, 0.0, 0.0, 0.0, 0.0, 4.0, 0.0, 12.0, 0.0, 2.0, 0.0, 4.0, 0.0, 0.0, 0.0, 0.0, 0.0), c(0xFFFFFF, 0xFFC48E, 0xFF0300, 0xFFFFFF))</v>
      </c>
      <c r="BD49" s="13" t="str">
        <f>"mirageFairy2019.fairy."&amp;テーブル1[[#This Row],[Type]]&amp;".name="&amp;テーブル1[[#This Row],[英名]]</f>
        <v>mirageFairy2019.fairy.sword.name=Swordia</v>
      </c>
      <c r="BE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F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8" x14ac:dyDescent="0.15">
      <c r="A50" s="4">
        <v>48</v>
      </c>
      <c r="B50" s="4">
        <v>1</v>
      </c>
      <c r="C50" s="4" t="s">
        <v>393</v>
      </c>
      <c r="D50" s="4" t="s">
        <v>552</v>
      </c>
      <c r="E50" s="6" t="s">
        <v>445</v>
      </c>
      <c r="F50" s="6" t="s">
        <v>581</v>
      </c>
      <c r="G50" s="6" t="s">
        <v>816</v>
      </c>
      <c r="H50" s="6" t="s">
        <v>457</v>
      </c>
      <c r="I50" s="6" t="s">
        <v>983</v>
      </c>
      <c r="J50" s="11" t="s">
        <v>471</v>
      </c>
      <c r="K50" s="3">
        <v>2</v>
      </c>
      <c r="L50" s="8">
        <v>86</v>
      </c>
      <c r="M50" s="7"/>
      <c r="N50" s="7">
        <v>10</v>
      </c>
      <c r="O50" s="7"/>
      <c r="P50" s="7">
        <v>3</v>
      </c>
      <c r="Q50" s="7"/>
      <c r="R50" s="7"/>
      <c r="S50" s="5">
        <v>1</v>
      </c>
      <c r="T50" s="5">
        <f>2^((テーブル1[[#This Row],[レア]]-1)/4)</f>
        <v>1.189207115002721</v>
      </c>
      <c r="U50" s="5">
        <f>0.5^(((テーブル1[[#This Row],[基礎Shine]]/MAX(テーブル1[[#This Row],[基礎Shine]:[基礎Dark]])+テーブル1[[#This Row],[基礎Fire]]/MAX(M50:R50)+テーブル1[[#This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0" s="5">
        <f>テーブル1[[#This Row],[特殊倍率]]*テーブル1[[#This Row],[分散度倍率]]*テーブル1[[#This Row],[レア度倍率]]</f>
        <v>1.1407637158684236</v>
      </c>
      <c r="W50" s="10">
        <f>テーブル1[[#This Row],[コスト]]*テーブル1[[#This Row],[効率]]</f>
        <v>98.105679564684436</v>
      </c>
      <c r="X50" s="9">
        <f>テーブル1[[#This Row],[基礎Shine]]*テーブル1[[#This Row],[合計値]]/SUM(テーブル1[[#This Row],[基礎Shine]:[基礎Dark]])</f>
        <v>0</v>
      </c>
      <c r="Y50" s="9">
        <f>テーブル1[[#This Row],[基礎Fire]]*テーブル1[[#This Row],[合計値]]/SUM(テーブル1[[#This Row],[基礎Shine]:[基礎Dark]])</f>
        <v>75.465907357449566</v>
      </c>
      <c r="Z50" s="9">
        <f>テーブル1[[#This Row],[基礎Wind]]*テーブル1[[#This Row],[合計値]]/SUM(テーブル1[[#This Row],[基礎Shine]:[基礎Dark]])</f>
        <v>0</v>
      </c>
      <c r="AA50" s="9">
        <f>テーブル1[[#This Row],[基礎Gaia]]*テーブル1[[#This Row],[合計値]]/SUM(テーブル1[[#This Row],[基礎Shine]:[基礎Dark]])</f>
        <v>22.639772207234866</v>
      </c>
      <c r="AB50" s="9">
        <f>テーブル1[[#This Row],[基礎Aqua]]*テーブル1[[#This Row],[合計値]]/SUM(テーブル1[[#This Row],[基礎Shine]:[基礎Dark]])</f>
        <v>0</v>
      </c>
      <c r="AC50" s="9">
        <f>テーブル1[[#This Row],[基礎Dark]]*テーブル1[[#This Row],[合計値]]/SUM(テーブル1[[#This Row],[基礎Shine]:[基礎Dark]])</f>
        <v>0</v>
      </c>
      <c r="AD50" s="14"/>
      <c r="AE50" s="14">
        <v>1</v>
      </c>
      <c r="AF50" s="14"/>
      <c r="AG50" s="14"/>
      <c r="AH50" s="14"/>
      <c r="AI50" s="14"/>
      <c r="AJ50" s="14"/>
      <c r="AK50" s="14">
        <v>2</v>
      </c>
      <c r="AL50" s="14">
        <v>10</v>
      </c>
      <c r="AM50" s="14">
        <v>3</v>
      </c>
      <c r="AN50" s="14">
        <v>10</v>
      </c>
      <c r="AO50" s="14"/>
      <c r="AP50" s="14"/>
      <c r="AQ50" s="14"/>
      <c r="AR50" s="14"/>
      <c r="AS50" s="14">
        <v>2</v>
      </c>
      <c r="AT50" s="14">
        <v>3</v>
      </c>
      <c r="AU50" s="14"/>
      <c r="AV50" s="14"/>
      <c r="AW50" s="14"/>
      <c r="AX50" s="14">
        <v>2</v>
      </c>
      <c r="AY50" s="14"/>
      <c r="AZ50" s="14">
        <v>7</v>
      </c>
      <c r="BA50" s="13">
        <f>SUM(テーブル1[[#This Row],[攻撃]:[感覚]])</f>
        <v>40</v>
      </c>
      <c r="BB50" s="13" t="str">
        <f>LOWER(LEFT(テーブル1[[#This Row],[Type]],1))&amp;MID(SUBSTITUTE(PROPER(テーブル1[[#This Row],[Type]]),"_",""),2,LEN(テーブル1[[#This Row],[Type]]))</f>
        <v>dispenser</v>
      </c>
      <c r="BC50" s="13" t="str" cm="1">
        <f t="array" ref="BC5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dispenser = 48("dispenser", { mirage }, 2, 86, 1.00, m(0.0, 10.0, 0.0, 3.0, 0.0, 0.0), a(0.0, 1.0, 0.0, 0.0, 0.0, 0.0, 0.0, 2.0, 10.0, 3.0, 10.0, 0.0, 0.0, 0.0, 0.0, 2.0, 3.0, 0.0, 0.0, 0.0, 2.0, 0.0, 7.0), c(0xFFFFFF, 0xD7D7D7, 0x727272, 0x95623C))</v>
      </c>
      <c r="BD50" s="13" t="str">
        <f>"mirageFairy2019.fairy."&amp;テーブル1[[#This Row],[Type]]&amp;".name="&amp;テーブル1[[#This Row],[英名]]</f>
        <v>mirageFairy2019.fairy.dispenser.name=Dispenseria</v>
      </c>
      <c r="BE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F50" s="13">
        <f>テーブル1[[#This Row],[Gaia]]*(テーブル1[[#This Row],[Aqua]]+テーブル1[[#This Row],[収穫]])*テーブル1[[#This Row],[効率]]/テーブル1[[#This Row],[コスト]]</f>
        <v>0</v>
      </c>
    </row>
    <row r="51" spans="1:58" x14ac:dyDescent="0.15">
      <c r="A51" s="4">
        <v>49</v>
      </c>
      <c r="B51" s="4">
        <v>1</v>
      </c>
      <c r="C51" s="4" t="s">
        <v>394</v>
      </c>
      <c r="D51" s="4" t="s">
        <v>415</v>
      </c>
      <c r="E51" s="6" t="s">
        <v>448</v>
      </c>
      <c r="F51" s="6" t="s">
        <v>515</v>
      </c>
      <c r="G51" s="6" t="s">
        <v>733</v>
      </c>
      <c r="H51" s="6" t="s">
        <v>454</v>
      </c>
      <c r="I51" s="6" t="s">
        <v>983</v>
      </c>
      <c r="J51" s="11" t="s">
        <v>472</v>
      </c>
      <c r="K51" s="3">
        <v>1</v>
      </c>
      <c r="L51" s="8">
        <v>73</v>
      </c>
      <c r="M51" s="7"/>
      <c r="N51" s="7"/>
      <c r="O51" s="7"/>
      <c r="P51" s="7"/>
      <c r="Q51" s="7">
        <v>22</v>
      </c>
      <c r="R51" s="7">
        <v>10</v>
      </c>
      <c r="S51" s="5">
        <v>1</v>
      </c>
      <c r="T51" s="5">
        <f>2^((テーブル1[[#This Row],[レア]]-1)/4)</f>
        <v>1</v>
      </c>
      <c r="U51" s="5">
        <f>0.5^(((テーブル1[[#This Row],[基礎Shine]]/MAX(テーブル1[[#This Row],[基礎Shine]:[基礎Dark]])+テーブル1[[#This Row],[基礎Fire]]/MAX(M51:R51)+テーブル1[[#This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V51" s="5">
        <f>テーブル1[[#This Row],[特殊倍率]]*テーブル1[[#This Row],[分散度倍率]]*テーブル1[[#This Row],[レア度倍率]]</f>
        <v>0.93893091066170631</v>
      </c>
      <c r="W51" s="10">
        <f>テーブル1[[#This Row],[コスト]]*テーブル1[[#This Row],[効率]]</f>
        <v>68.541956478304556</v>
      </c>
      <c r="X51" s="9">
        <f>テーブル1[[#This Row],[基礎Shine]]*テーブル1[[#This Row],[合計値]]/SUM(テーブル1[[#This Row],[基礎Shine]:[基礎Dark]])</f>
        <v>0</v>
      </c>
      <c r="Y51" s="9">
        <f>テーブル1[[#This Row],[基礎Fire]]*テーブル1[[#This Row],[合計値]]/SUM(テーブル1[[#This Row],[基礎Shine]:[基礎Dark]])</f>
        <v>0</v>
      </c>
      <c r="Z51" s="9">
        <f>テーブル1[[#This Row],[基礎Wind]]*テーブル1[[#This Row],[合計値]]/SUM(テーブル1[[#This Row],[基礎Shine]:[基礎Dark]])</f>
        <v>0</v>
      </c>
      <c r="AA51" s="9">
        <f>テーブル1[[#This Row],[基礎Gaia]]*テーブル1[[#This Row],[合計値]]/SUM(テーブル1[[#This Row],[基礎Shine]:[基礎Dark]])</f>
        <v>0</v>
      </c>
      <c r="AB51" s="9">
        <f>テーブル1[[#This Row],[基礎Aqua]]*テーブル1[[#This Row],[合計値]]/SUM(テーブル1[[#This Row],[基礎Shine]:[基礎Dark]])</f>
        <v>47.122595078834379</v>
      </c>
      <c r="AC51" s="9">
        <f>テーブル1[[#This Row],[基礎Dark]]*テーブル1[[#This Row],[合計値]]/SUM(テーブル1[[#This Row],[基礎Shine]:[基礎Dark]])</f>
        <v>21.419361399470173</v>
      </c>
      <c r="AD51" s="14"/>
      <c r="AE51" s="14"/>
      <c r="AF51" s="14"/>
      <c r="AG51" s="14"/>
      <c r="AH51" s="14"/>
      <c r="AI51" s="14">
        <v>22</v>
      </c>
      <c r="AJ51" s="14"/>
      <c r="AK51" s="14"/>
      <c r="AL51" s="14"/>
      <c r="AM51" s="14"/>
      <c r="AN51" s="14"/>
      <c r="AO51" s="14"/>
      <c r="AP51" s="14">
        <v>3</v>
      </c>
      <c r="AQ51" s="14"/>
      <c r="AR51" s="14">
        <v>4</v>
      </c>
      <c r="AS51" s="14"/>
      <c r="AT51" s="14">
        <v>2</v>
      </c>
      <c r="AU51" s="14"/>
      <c r="AV51" s="14"/>
      <c r="AW51" s="14">
        <v>1</v>
      </c>
      <c r="AX51" s="14"/>
      <c r="AY51" s="14"/>
      <c r="AZ51" s="14">
        <v>1</v>
      </c>
      <c r="BA51" s="13">
        <f>SUM(テーブル1[[#This Row],[攻撃]:[感覚]])</f>
        <v>33</v>
      </c>
      <c r="BB51" s="13" t="str">
        <f>LOWER(LEFT(テーブル1[[#This Row],[Type]],1))&amp;MID(SUBSTITUTE(PROPER(テーブル1[[#This Row],[Type]]),"_",""),2,LEN(テーブル1[[#This Row],[Type]]))</f>
        <v>ocean</v>
      </c>
      <c r="BC51" s="13" t="str" cm="1">
        <f t="array" ref="BC5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ocean = 49("ocean", { mirage }, 1, 73, 1.00, m(0.0, 0.0, 0.0, 0.0, 22.0, 10.0), a(0.0, 0.0, 0.0, 0.0, 0.0, 22.0, 0.0, 0.0, 0.0, 0.0, 0.0, 0.0, 3.0, 0.0, 4.0, 0.0, 2.0, 0.0, 0.0, 1.0, 0.0, 0.0, 1.0), c(0x80FF00, 0x86B5FF, 0x1D7EFF, 0x004DA5))</v>
      </c>
      <c r="BD51" s="13" t="str">
        <f>"mirageFairy2019.fairy."&amp;テーブル1[[#This Row],[Type]]&amp;".name="&amp;テーブル1[[#This Row],[英名]]</f>
        <v>mirageFairy2019.fairy.ocean.name=Oceania</v>
      </c>
      <c r="BE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F51" s="13">
        <f>テーブル1[[#This Row],[Gaia]]*(テーブル1[[#This Row],[Aqua]]+テーブル1[[#This Row],[収穫]])*テーブル1[[#This Row],[効率]]/テーブル1[[#This Row],[コスト]]</f>
        <v>0</v>
      </c>
    </row>
    <row r="52" spans="1:58" x14ac:dyDescent="0.15">
      <c r="A52" s="4">
        <v>50</v>
      </c>
      <c r="B52" s="4">
        <v>1</v>
      </c>
      <c r="C52" s="4" t="s">
        <v>391</v>
      </c>
      <c r="D52" s="4" t="s">
        <v>405</v>
      </c>
      <c r="E52" s="6" t="s">
        <v>520</v>
      </c>
      <c r="F52" s="6" t="s">
        <v>526</v>
      </c>
      <c r="G52" s="6" t="s">
        <v>535</v>
      </c>
      <c r="H52" s="6" t="s">
        <v>542</v>
      </c>
      <c r="I52" s="6" t="s">
        <v>983</v>
      </c>
      <c r="J52" s="11" t="s">
        <v>554</v>
      </c>
      <c r="K52" s="3">
        <v>2</v>
      </c>
      <c r="L52" s="8">
        <v>29</v>
      </c>
      <c r="M52" s="7"/>
      <c r="N52" s="7"/>
      <c r="O52" s="7"/>
      <c r="P52" s="7"/>
      <c r="Q52" s="7">
        <v>10</v>
      </c>
      <c r="R52" s="7">
        <v>3</v>
      </c>
      <c r="S52" s="5">
        <v>1</v>
      </c>
      <c r="T52" s="5">
        <f>2^((テーブル1[[#This Row],[レア]]-1)/4)</f>
        <v>1.189207115002721</v>
      </c>
      <c r="U52" s="5">
        <f>0.5^(((テーブル1[[#This Row],[基礎Shine]]/MAX(テーブル1[[#This Row],[基礎Shine]:[基礎Dark]])+テーブル1[[#This Row],[基礎Fire]]/MAX(M52:R52)+テーブル1[[#This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2" s="5">
        <f>テーブル1[[#This Row],[特殊倍率]]*テーブル1[[#This Row],[分散度倍率]]*テーブル1[[#This Row],[レア度倍率]]</f>
        <v>1.1407637158684236</v>
      </c>
      <c r="W52" s="10">
        <f>テーブル1[[#This Row],[コスト]]*テーブル1[[#This Row],[効率]]</f>
        <v>33.082147760184284</v>
      </c>
      <c r="X52" s="9">
        <f>テーブル1[[#This Row],[基礎Shine]]*テーブル1[[#This Row],[合計値]]/SUM(テーブル1[[#This Row],[基礎Shine]:[基礎Dark]])</f>
        <v>0</v>
      </c>
      <c r="Y52" s="9">
        <f>テーブル1[[#This Row],[基礎Fire]]*テーブル1[[#This Row],[合計値]]/SUM(テーブル1[[#This Row],[基礎Shine]:[基礎Dark]])</f>
        <v>0</v>
      </c>
      <c r="Z52" s="9">
        <f>テーブル1[[#This Row],[基礎Wind]]*テーブル1[[#This Row],[合計値]]/SUM(テーブル1[[#This Row],[基礎Shine]:[基礎Dark]])</f>
        <v>0</v>
      </c>
      <c r="AA52" s="9">
        <f>テーブル1[[#This Row],[基礎Gaia]]*テーブル1[[#This Row],[合計値]]/SUM(テーブル1[[#This Row],[基礎Shine]:[基礎Dark]])</f>
        <v>0</v>
      </c>
      <c r="AB52" s="9">
        <f>テーブル1[[#This Row],[基礎Aqua]]*テーブル1[[#This Row],[合計値]]/SUM(テーブル1[[#This Row],[基礎Shine]:[基礎Dark]])</f>
        <v>25.447805969372528</v>
      </c>
      <c r="AC52" s="9">
        <f>テーブル1[[#This Row],[基礎Dark]]*テーブル1[[#This Row],[合計値]]/SUM(テーブル1[[#This Row],[基礎Shine]:[基礎Dark]])</f>
        <v>7.6343417908117583</v>
      </c>
      <c r="AD52" s="14"/>
      <c r="AE52" s="14"/>
      <c r="AF52" s="14"/>
      <c r="AG52" s="14"/>
      <c r="AH52" s="14"/>
      <c r="AI52" s="14">
        <v>4</v>
      </c>
      <c r="AJ52" s="14"/>
      <c r="AK52" s="14"/>
      <c r="AL52" s="14"/>
      <c r="AM52" s="14"/>
      <c r="AN52" s="14"/>
      <c r="AO52" s="14"/>
      <c r="AP52" s="14">
        <v>1</v>
      </c>
      <c r="AQ52" s="14"/>
      <c r="AR52" s="14">
        <v>6</v>
      </c>
      <c r="AS52" s="14">
        <v>1</v>
      </c>
      <c r="AT52" s="14">
        <v>1</v>
      </c>
      <c r="AU52" s="14">
        <v>1</v>
      </c>
      <c r="AV52" s="14"/>
      <c r="AW52" s="14">
        <v>1</v>
      </c>
      <c r="AX52" s="14"/>
      <c r="AY52" s="14"/>
      <c r="AZ52" s="14">
        <v>5</v>
      </c>
      <c r="BA52" s="13">
        <f>SUM(テーブル1[[#This Row],[攻撃]:[感覚]])</f>
        <v>20</v>
      </c>
      <c r="BB52" s="13" t="str">
        <f>LOWER(LEFT(テーブル1[[#This Row],[Type]],1))&amp;MID(SUBSTITUTE(PROPER(テーブル1[[#This Row],[Type]]),"_",""),2,LEN(テーブル1[[#This Row],[Type]]))</f>
        <v>fish</v>
      </c>
      <c r="BC52" s="13" t="str" cm="1">
        <f t="array" ref="BC5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fish = 50("fish", { mirage }, 2, 29, 1.00, m(0.0, 0.0, 0.0, 0.0, 10.0, 3.0), a(0.0, 0.0, 0.0, 0.0, 0.0, 4.0, 0.0, 0.0, 0.0, 0.0, 0.0, 0.0, 1.0, 0.0, 6.0, 1.0, 1.0, 1.0, 0.0, 1.0, 0.0, 0.0, 5.0), c(0x6B9F93, 0x5A867C, 0x43655D, 0xADBEDB))</v>
      </c>
      <c r="BD52" s="13" t="str">
        <f>"mirageFairy2019.fairy."&amp;テーブル1[[#This Row],[Type]]&amp;".name="&amp;テーブル1[[#This Row],[英名]]</f>
        <v>mirageFairy2019.fairy.fish.name=Fishia</v>
      </c>
      <c r="BE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F52" s="13">
        <f>テーブル1[[#This Row],[Gaia]]*(テーブル1[[#This Row],[Aqua]]+テーブル1[[#This Row],[収穫]])*テーブル1[[#This Row],[効率]]/テーブル1[[#This Row],[コスト]]</f>
        <v>0</v>
      </c>
    </row>
    <row r="53" spans="1:58" x14ac:dyDescent="0.15">
      <c r="A53" s="4">
        <v>51</v>
      </c>
      <c r="B53" s="4">
        <v>1</v>
      </c>
      <c r="C53" s="4" t="s">
        <v>391</v>
      </c>
      <c r="D53" s="4" t="s">
        <v>405</v>
      </c>
      <c r="E53" s="6" t="s">
        <v>521</v>
      </c>
      <c r="F53" s="6" t="s">
        <v>527</v>
      </c>
      <c r="G53" s="6" t="s">
        <v>734</v>
      </c>
      <c r="H53" s="6" t="s">
        <v>543</v>
      </c>
      <c r="I53" s="6" t="s">
        <v>520</v>
      </c>
      <c r="J53" s="11" t="s">
        <v>555</v>
      </c>
      <c r="K53" s="3">
        <v>2</v>
      </c>
      <c r="L53" s="8">
        <v>27</v>
      </c>
      <c r="M53" s="7"/>
      <c r="N53" s="7"/>
      <c r="O53" s="7"/>
      <c r="P53" s="7"/>
      <c r="Q53" s="7">
        <v>10</v>
      </c>
      <c r="R53" s="7">
        <v>3</v>
      </c>
      <c r="S53" s="5">
        <v>1</v>
      </c>
      <c r="T53" s="5">
        <f>2^((テーブル1[[#This Row],[レア]]-1)/4)</f>
        <v>1.189207115002721</v>
      </c>
      <c r="U53" s="5">
        <f>0.5^(((テーブル1[[#This Row],[基礎Shine]]/MAX(テーブル1[[#This Row],[基礎Shine]:[基礎Dark]])+テーブル1[[#This Row],[基礎Fire]]/MAX(M53:R53)+テーブル1[[#This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3" s="5">
        <f>テーブル1[[#This Row],[特殊倍率]]*テーブル1[[#This Row],[分散度倍率]]*テーブル1[[#This Row],[レア度倍率]]</f>
        <v>1.1407637158684236</v>
      </c>
      <c r="W53" s="10">
        <f>テーブル1[[#This Row],[コスト]]*テーブル1[[#This Row],[効率]]</f>
        <v>30.800620328447437</v>
      </c>
      <c r="X53" s="9">
        <f>テーブル1[[#This Row],[基礎Shine]]*テーブル1[[#This Row],[合計値]]/SUM(テーブル1[[#This Row],[基礎Shine]:[基礎Dark]])</f>
        <v>0</v>
      </c>
      <c r="Y53" s="9">
        <f>テーブル1[[#This Row],[基礎Fire]]*テーブル1[[#This Row],[合計値]]/SUM(テーブル1[[#This Row],[基礎Shine]:[基礎Dark]])</f>
        <v>0</v>
      </c>
      <c r="Z53" s="9">
        <f>テーブル1[[#This Row],[基礎Wind]]*テーブル1[[#This Row],[合計値]]/SUM(テーブル1[[#This Row],[基礎Shine]:[基礎Dark]])</f>
        <v>0</v>
      </c>
      <c r="AA53" s="9">
        <f>テーブル1[[#This Row],[基礎Gaia]]*テーブル1[[#This Row],[合計値]]/SUM(テーブル1[[#This Row],[基礎Shine]:[基礎Dark]])</f>
        <v>0</v>
      </c>
      <c r="AB53" s="9">
        <f>テーブル1[[#This Row],[基礎Aqua]]*テーブル1[[#This Row],[合計値]]/SUM(テーブル1[[#This Row],[基礎Shine]:[基礎Dark]])</f>
        <v>23.69278486803649</v>
      </c>
      <c r="AC53" s="9">
        <f>テーブル1[[#This Row],[基礎Dark]]*テーブル1[[#This Row],[合計値]]/SUM(テーブル1[[#This Row],[基礎Shine]:[基礎Dark]])</f>
        <v>7.1078354604109473</v>
      </c>
      <c r="AD53" s="14"/>
      <c r="AE53" s="14"/>
      <c r="AF53" s="14"/>
      <c r="AG53" s="14"/>
      <c r="AH53" s="14"/>
      <c r="AI53" s="14">
        <v>4</v>
      </c>
      <c r="AJ53" s="14"/>
      <c r="AK53" s="14"/>
      <c r="AL53" s="14"/>
      <c r="AM53" s="14"/>
      <c r="AN53" s="14"/>
      <c r="AO53" s="14"/>
      <c r="AP53" s="14">
        <v>1</v>
      </c>
      <c r="AQ53" s="14"/>
      <c r="AR53" s="14">
        <v>7</v>
      </c>
      <c r="AS53" s="14">
        <v>1</v>
      </c>
      <c r="AT53" s="14">
        <v>1</v>
      </c>
      <c r="AU53" s="14">
        <v>1</v>
      </c>
      <c r="AV53" s="14"/>
      <c r="AW53" s="14">
        <v>1</v>
      </c>
      <c r="AX53" s="14"/>
      <c r="AY53" s="14"/>
      <c r="AZ53" s="14">
        <v>5</v>
      </c>
      <c r="BA53" s="13">
        <f>SUM(テーブル1[[#This Row],[攻撃]:[感覚]])</f>
        <v>21</v>
      </c>
      <c r="BB53" s="13" t="str">
        <f>LOWER(LEFT(テーブル1[[#This Row],[Type]],1))&amp;MID(SUBSTITUTE(PROPER(テーブル1[[#This Row],[Type]]),"_",""),2,LEN(テーブル1[[#This Row],[Type]]))</f>
        <v>cod</v>
      </c>
      <c r="BC53" s="13" t="str" cm="1">
        <f t="array" ref="BC5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cod = 51("cod", { fish }, 2, 27, 1.00, m(0.0, 0.0, 0.0, 0.0, 10.0, 3.0), a(0.0, 0.0, 0.0, 0.0, 0.0, 4.0, 0.0, 0.0, 0.0, 0.0, 0.0, 0.0, 1.0, 0.0, 7.0, 1.0, 1.0, 1.0, 0.0, 1.0, 0.0, 0.0, 5.0), c(0xC6A271, 0xD6C5AD, 0x986D4E, 0xBEA989))</v>
      </c>
      <c r="BD53" s="13" t="str">
        <f>"mirageFairy2019.fairy."&amp;テーブル1[[#This Row],[Type]]&amp;".name="&amp;テーブル1[[#This Row],[英名]]</f>
        <v>mirageFairy2019.fairy.cod.name=Codia</v>
      </c>
      <c r="BE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F53" s="13">
        <f>テーブル1[[#This Row],[Gaia]]*(テーブル1[[#This Row],[Aqua]]+テーブル1[[#This Row],[収穫]])*テーブル1[[#This Row],[効率]]/テーブル1[[#This Row],[コスト]]</f>
        <v>0</v>
      </c>
    </row>
    <row r="54" spans="1:58" x14ac:dyDescent="0.15">
      <c r="A54" s="4">
        <v>52</v>
      </c>
      <c r="B54" s="4">
        <v>1</v>
      </c>
      <c r="C54" s="4" t="s">
        <v>391</v>
      </c>
      <c r="D54" s="4" t="s">
        <v>405</v>
      </c>
      <c r="E54" s="6" t="s">
        <v>517</v>
      </c>
      <c r="F54" s="6" t="s">
        <v>528</v>
      </c>
      <c r="G54" s="6" t="s">
        <v>536</v>
      </c>
      <c r="H54" s="6" t="s">
        <v>544</v>
      </c>
      <c r="I54" s="6" t="s">
        <v>520</v>
      </c>
      <c r="J54" s="11" t="s">
        <v>556</v>
      </c>
      <c r="K54" s="3">
        <v>3</v>
      </c>
      <c r="L54" s="8">
        <v>31</v>
      </c>
      <c r="M54" s="7"/>
      <c r="N54" s="7"/>
      <c r="O54" s="7"/>
      <c r="P54" s="7">
        <v>4</v>
      </c>
      <c r="Q54" s="7">
        <v>10</v>
      </c>
      <c r="R54" s="7">
        <v>2</v>
      </c>
      <c r="S54" s="5">
        <v>1</v>
      </c>
      <c r="T54" s="5">
        <f>2^((テーブル1[[#This Row],[レア]]-1)/4)</f>
        <v>1.4142135623730951</v>
      </c>
      <c r="U54" s="5">
        <f>0.5^(((テーブル1[[#This Row],[基礎Shine]]/MAX(テーブル1[[#This Row],[基礎Shine]:[基礎Dark]])+テーブル1[[#This Row],[基礎Fire]]/MAX(M54:R54)+テーブル1[[#This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4" s="5">
        <f>テーブル1[[#This Row],[特殊倍率]]*テーブル1[[#This Row],[分散度倍率]]*テーブル1[[#This Row],[レア度倍率]]</f>
        <v>1.3013418554419336</v>
      </c>
      <c r="W54" s="10">
        <f>テーブル1[[#This Row],[コスト]]*テーブル1[[#This Row],[効率]]</f>
        <v>40.341597518699942</v>
      </c>
      <c r="X54" s="9">
        <f>テーブル1[[#This Row],[基礎Shine]]*テーブル1[[#This Row],[合計値]]/SUM(テーブル1[[#This Row],[基礎Shine]:[基礎Dark]])</f>
        <v>0</v>
      </c>
      <c r="Y54" s="9">
        <f>テーブル1[[#This Row],[基礎Fire]]*テーブル1[[#This Row],[合計値]]/SUM(テーブル1[[#This Row],[基礎Shine]:[基礎Dark]])</f>
        <v>0</v>
      </c>
      <c r="Z54" s="9">
        <f>テーブル1[[#This Row],[基礎Wind]]*テーブル1[[#This Row],[合計値]]/SUM(テーブル1[[#This Row],[基礎Shine]:[基礎Dark]])</f>
        <v>0</v>
      </c>
      <c r="AA54" s="9">
        <f>テーブル1[[#This Row],[基礎Gaia]]*テーブル1[[#This Row],[合計値]]/SUM(テーブル1[[#This Row],[基礎Shine]:[基礎Dark]])</f>
        <v>10.085399379674985</v>
      </c>
      <c r="AB54" s="9">
        <f>テーブル1[[#This Row],[基礎Aqua]]*テーブル1[[#This Row],[合計値]]/SUM(テーブル1[[#This Row],[基礎Shine]:[基礎Dark]])</f>
        <v>25.213498449187462</v>
      </c>
      <c r="AC54" s="9">
        <f>テーブル1[[#This Row],[基礎Dark]]*テーブル1[[#This Row],[合計値]]/SUM(テーブル1[[#This Row],[基礎Shine]:[基礎Dark]])</f>
        <v>5.0426996898374927</v>
      </c>
      <c r="AD54" s="14"/>
      <c r="AE54" s="14"/>
      <c r="AF54" s="14"/>
      <c r="AG54" s="14"/>
      <c r="AH54" s="14"/>
      <c r="AI54" s="14">
        <v>4</v>
      </c>
      <c r="AJ54" s="14"/>
      <c r="AK54" s="14"/>
      <c r="AL54" s="14"/>
      <c r="AM54" s="14"/>
      <c r="AN54" s="14"/>
      <c r="AO54" s="14"/>
      <c r="AP54" s="14">
        <v>1</v>
      </c>
      <c r="AQ54" s="14"/>
      <c r="AR54" s="14">
        <v>8</v>
      </c>
      <c r="AS54" s="14">
        <v>1</v>
      </c>
      <c r="AT54" s="14">
        <v>1</v>
      </c>
      <c r="AU54" s="14">
        <v>1</v>
      </c>
      <c r="AV54" s="14"/>
      <c r="AW54" s="14">
        <v>1</v>
      </c>
      <c r="AX54" s="14"/>
      <c r="AY54" s="14"/>
      <c r="AZ54" s="14">
        <v>5</v>
      </c>
      <c r="BA54" s="13">
        <f>SUM(テーブル1[[#This Row],[攻撃]:[感覚]])</f>
        <v>22</v>
      </c>
      <c r="BB54" s="13" t="str">
        <f>LOWER(LEFT(テーブル1[[#This Row],[Type]],1))&amp;MID(SUBSTITUTE(PROPER(テーブル1[[#This Row],[Type]]),"_",""),2,LEN(テーブル1[[#This Row],[Type]]))</f>
        <v>salmon</v>
      </c>
      <c r="BC54" s="13" t="str" cm="1">
        <f t="array" ref="BC5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salmon = 52("salmon", { fish }, 3, 31, 1.00, m(0.0, 0.0, 0.0, 4.0, 10.0, 2.0), a(0.0, 0.0, 0.0, 0.0, 0.0, 4.0, 0.0, 0.0, 0.0, 0.0, 0.0, 0.0, 1.0, 0.0, 8.0, 1.0, 1.0, 1.0, 0.0, 1.0, 0.0, 0.0, 5.0), c(0xAB3533, 0xFF6763, 0x6B8073, 0xBD928B))</v>
      </c>
      <c r="BD54" s="13" t="str">
        <f>"mirageFairy2019.fairy."&amp;テーブル1[[#This Row],[Type]]&amp;".name="&amp;テーブル1[[#This Row],[英名]]</f>
        <v>mirageFairy2019.fairy.salmon.name=Salmonia</v>
      </c>
      <c r="BE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F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8" x14ac:dyDescent="0.15">
      <c r="A55" s="4">
        <v>53</v>
      </c>
      <c r="B55" s="4">
        <v>1</v>
      </c>
      <c r="C55" s="4" t="s">
        <v>391</v>
      </c>
      <c r="D55" s="4" t="s">
        <v>405</v>
      </c>
      <c r="E55" s="6" t="s">
        <v>518</v>
      </c>
      <c r="F55" s="6" t="s">
        <v>529</v>
      </c>
      <c r="G55" s="6" t="s">
        <v>537</v>
      </c>
      <c r="H55" s="6" t="s">
        <v>545</v>
      </c>
      <c r="I55" s="6" t="s">
        <v>520</v>
      </c>
      <c r="J55" s="11" t="s">
        <v>557</v>
      </c>
      <c r="K55" s="3">
        <v>4</v>
      </c>
      <c r="L55" s="8">
        <v>36</v>
      </c>
      <c r="M55" s="7"/>
      <c r="N55" s="7">
        <v>12</v>
      </c>
      <c r="O55" s="7"/>
      <c r="P55" s="7"/>
      <c r="Q55" s="7">
        <v>10</v>
      </c>
      <c r="R55" s="7"/>
      <c r="S55" s="5">
        <v>1</v>
      </c>
      <c r="T55" s="5">
        <f>2^((テーブル1[[#This Row],[レア]]-1)/4)</f>
        <v>1.681792830507429</v>
      </c>
      <c r="U55" s="5">
        <f>0.5^(((テーブル1[[#This Row],[基礎Shine]]/MAX(テーブル1[[#This Row],[基礎Shine]:[基礎Dark]])+テーブル1[[#This Row],[基礎Fire]]/MAX(M55:R55)+テーブル1[[#This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55" s="5">
        <f>テーブル1[[#This Row],[特殊倍率]]*テーブル1[[#This Row],[分散度倍率]]*テーブル1[[#This Row],[レア度倍率]]</f>
        <v>1.4983070768766813</v>
      </c>
      <c r="W55" s="10">
        <f>テーブル1[[#This Row],[コスト]]*テーブル1[[#This Row],[効率]]</f>
        <v>53.939054767560528</v>
      </c>
      <c r="X55" s="9">
        <f>テーブル1[[#This Row],[基礎Shine]]*テーブル1[[#This Row],[合計値]]/SUM(テーブル1[[#This Row],[基礎Shine]:[基礎Dark]])</f>
        <v>0</v>
      </c>
      <c r="Y55" s="9">
        <f>テーブル1[[#This Row],[基礎Fire]]*テーブル1[[#This Row],[合計値]]/SUM(テーブル1[[#This Row],[基礎Shine]:[基礎Dark]])</f>
        <v>29.421302600487561</v>
      </c>
      <c r="Z55" s="9">
        <f>テーブル1[[#This Row],[基礎Wind]]*テーブル1[[#This Row],[合計値]]/SUM(テーブル1[[#This Row],[基礎Shine]:[基礎Dark]])</f>
        <v>0</v>
      </c>
      <c r="AA55" s="9">
        <f>テーブル1[[#This Row],[基礎Gaia]]*テーブル1[[#This Row],[合計値]]/SUM(テーブル1[[#This Row],[基礎Shine]:[基礎Dark]])</f>
        <v>0</v>
      </c>
      <c r="AB55" s="9">
        <f>テーブル1[[#This Row],[基礎Aqua]]*テーブル1[[#This Row],[合計値]]/SUM(テーブル1[[#This Row],[基礎Shine]:[基礎Dark]])</f>
        <v>24.517752167072967</v>
      </c>
      <c r="AC55" s="9">
        <f>テーブル1[[#This Row],[基礎Dark]]*テーブル1[[#This Row],[合計値]]/SUM(テーブル1[[#This Row],[基礎Shine]:[基礎Dark]])</f>
        <v>0</v>
      </c>
      <c r="AD55" s="14">
        <v>11</v>
      </c>
      <c r="AE55" s="14"/>
      <c r="AF55" s="14"/>
      <c r="AG55" s="14"/>
      <c r="AH55" s="14"/>
      <c r="AI55" s="14">
        <v>8</v>
      </c>
      <c r="AJ55" s="14"/>
      <c r="AK55" s="14"/>
      <c r="AL55" s="14">
        <v>1</v>
      </c>
      <c r="AM55" s="14"/>
      <c r="AN55" s="14"/>
      <c r="AO55" s="14"/>
      <c r="AP55" s="14">
        <v>7</v>
      </c>
      <c r="AQ55" s="14">
        <v>3</v>
      </c>
      <c r="AR55" s="14">
        <v>5</v>
      </c>
      <c r="AS55" s="14">
        <v>1</v>
      </c>
      <c r="AT55" s="14">
        <v>1</v>
      </c>
      <c r="AU55" s="14">
        <v>1</v>
      </c>
      <c r="AV55" s="14"/>
      <c r="AW55" s="14">
        <v>1</v>
      </c>
      <c r="AX55" s="14"/>
      <c r="AY55" s="14"/>
      <c r="AZ55" s="14">
        <v>5</v>
      </c>
      <c r="BA55" s="13">
        <f>SUM(テーブル1[[#This Row],[攻撃]:[感覚]])</f>
        <v>44</v>
      </c>
      <c r="BB55" s="13" t="str">
        <f>LOWER(LEFT(テーブル1[[#This Row],[Type]],1))&amp;MID(SUBSTITUTE(PROPER(テーブル1[[#This Row],[Type]]),"_",""),2,LEN(テーブル1[[#This Row],[Type]]))</f>
        <v>pufferfish</v>
      </c>
      <c r="BC55" s="13" t="str" cm="1">
        <f t="array" ref="BC5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pufferfish = 53("pufferfish", { fish }, 4, 36, 1.00, m(0.0, 12.0, 0.0, 0.0, 10.0, 0.0), a(11.0, 0.0, 0.0, 0.0, 0.0, 8.0, 0.0, 0.0, 1.0, 0.0, 0.0, 0.0, 7.0, 3.0, 5.0, 1.0, 1.0, 1.0, 0.0, 1.0, 0.0, 0.0, 5.0), c(0xEBDE39, 0xEBC500, 0xBF9B00, 0x429BBA))</v>
      </c>
      <c r="BD55" s="13" t="str">
        <f>"mirageFairy2019.fairy."&amp;テーブル1[[#This Row],[Type]]&amp;".name="&amp;テーブル1[[#This Row],[英名]]</f>
        <v>mirageFairy2019.fairy.pufferfish.name=Pufferfishia</v>
      </c>
      <c r="BE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F55" s="13">
        <f>テーブル1[[#This Row],[Gaia]]*(テーブル1[[#This Row],[Aqua]]+テーブル1[[#This Row],[収穫]])*テーブル1[[#This Row],[効率]]/テーブル1[[#This Row],[コスト]]</f>
        <v>0</v>
      </c>
    </row>
    <row r="56" spans="1:58" x14ac:dyDescent="0.15">
      <c r="A56" s="4">
        <v>54</v>
      </c>
      <c r="B56" s="4">
        <v>1</v>
      </c>
      <c r="C56" s="4" t="s">
        <v>391</v>
      </c>
      <c r="D56" s="4" t="s">
        <v>405</v>
      </c>
      <c r="E56" s="6" t="s">
        <v>519</v>
      </c>
      <c r="F56" s="6" t="s">
        <v>530</v>
      </c>
      <c r="G56" s="6" t="s">
        <v>735</v>
      </c>
      <c r="H56" s="6" t="s">
        <v>546</v>
      </c>
      <c r="I56" s="6" t="s">
        <v>520</v>
      </c>
      <c r="J56" s="11" t="s">
        <v>558</v>
      </c>
      <c r="K56" s="3">
        <v>4</v>
      </c>
      <c r="L56" s="8">
        <v>26</v>
      </c>
      <c r="M56" s="7">
        <v>1</v>
      </c>
      <c r="N56" s="7"/>
      <c r="O56" s="7">
        <v>12</v>
      </c>
      <c r="P56" s="7"/>
      <c r="Q56" s="7">
        <v>10</v>
      </c>
      <c r="R56" s="7"/>
      <c r="S56" s="5">
        <v>1</v>
      </c>
      <c r="T56" s="5">
        <f>2^((テーブル1[[#This Row],[レア]]-1)/4)</f>
        <v>1.681792830507429</v>
      </c>
      <c r="U56" s="5">
        <f>0.5^(((テーブル1[[#This Row],[基礎Shine]]/MAX(テーブル1[[#This Row],[基礎Shine]:[基礎Dark]])+テーブル1[[#This Row],[基礎Fire]]/MAX(M56:R56)+テーブル1[[#This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V56" s="5">
        <f>テーブル1[[#This Row],[特殊倍率]]*テーブル1[[#This Row],[分散度倍率]]*テーブル1[[#This Row],[レア度倍率]]</f>
        <v>1.4810975522865641</v>
      </c>
      <c r="W56" s="10">
        <f>テーブル1[[#This Row],[コスト]]*テーブル1[[#This Row],[効率]]</f>
        <v>38.508536359450666</v>
      </c>
      <c r="X56" s="9">
        <f>テーブル1[[#This Row],[基礎Shine]]*テーブル1[[#This Row],[合計値]]/SUM(テーブル1[[#This Row],[基礎Shine]:[基礎Dark]])</f>
        <v>1.6742841895413334</v>
      </c>
      <c r="Y56" s="9">
        <f>テーブル1[[#This Row],[基礎Fire]]*テーブル1[[#This Row],[合計値]]/SUM(テーブル1[[#This Row],[基礎Shine]:[基礎Dark]])</f>
        <v>0</v>
      </c>
      <c r="Z56" s="9">
        <f>テーブル1[[#This Row],[基礎Wind]]*テーブル1[[#This Row],[合計値]]/SUM(テーブル1[[#This Row],[基礎Shine]:[基礎Dark]])</f>
        <v>20.091410274496003</v>
      </c>
      <c r="AA56" s="9">
        <f>テーブル1[[#This Row],[基礎Gaia]]*テーブル1[[#This Row],[合計値]]/SUM(テーブル1[[#This Row],[基礎Shine]:[基礎Dark]])</f>
        <v>0</v>
      </c>
      <c r="AB56" s="9">
        <f>テーブル1[[#This Row],[基礎Aqua]]*テーブル1[[#This Row],[合計値]]/SUM(テーブル1[[#This Row],[基礎Shine]:[基礎Dark]])</f>
        <v>16.742841895413331</v>
      </c>
      <c r="AC56" s="9">
        <f>テーブル1[[#This Row],[基礎Dark]]*テーブル1[[#This Row],[合計値]]/SUM(テーブル1[[#This Row],[基礎Shine]:[基礎Dark]])</f>
        <v>0</v>
      </c>
      <c r="AD56" s="14"/>
      <c r="AE56" s="14"/>
      <c r="AF56" s="14"/>
      <c r="AG56" s="14"/>
      <c r="AH56" s="14"/>
      <c r="AI56" s="14">
        <v>5</v>
      </c>
      <c r="AJ56" s="14"/>
      <c r="AK56" s="14"/>
      <c r="AL56" s="14"/>
      <c r="AM56" s="14"/>
      <c r="AN56" s="14"/>
      <c r="AO56" s="14"/>
      <c r="AP56" s="14">
        <v>1</v>
      </c>
      <c r="AQ56" s="14"/>
      <c r="AR56" s="14">
        <v>6</v>
      </c>
      <c r="AS56" s="14">
        <v>2</v>
      </c>
      <c r="AT56" s="14">
        <v>1</v>
      </c>
      <c r="AU56" s="14">
        <v>1</v>
      </c>
      <c r="AV56" s="14"/>
      <c r="AW56" s="14">
        <v>1</v>
      </c>
      <c r="AX56" s="14"/>
      <c r="AY56" s="14"/>
      <c r="AZ56" s="14">
        <v>6</v>
      </c>
      <c r="BA56" s="13">
        <f>SUM(テーブル1[[#This Row],[攻撃]:[感覚]])</f>
        <v>23</v>
      </c>
      <c r="BB56" s="13" t="str">
        <f>LOWER(LEFT(テーブル1[[#This Row],[Type]],1))&amp;MID(SUBSTITUTE(PROPER(テーブル1[[#This Row],[Type]]),"_",""),2,LEN(テーブル1[[#This Row],[Type]]))</f>
        <v>clownfish</v>
      </c>
      <c r="BC56" s="13" t="str" cm="1">
        <f t="array" ref="BC5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clownfish = 54("clownfish", { fish }, 4, 26, 1.00, m(1.0, 0.0, 12.0, 0.0, 10.0, 0.0), a(0.0, 0.0, 0.0, 0.0, 0.0, 5.0, 0.0, 0.0, 0.0, 0.0, 0.0, 0.0, 1.0, 0.0, 6.0, 2.0, 1.0, 1.0, 0.0, 1.0, 0.0, 0.0, 6.0), c(0xE46A22, 0xF46F20, 0xA94B1D, 0xFFDBC5))</v>
      </c>
      <c r="BD56" s="13" t="str">
        <f>"mirageFairy2019.fairy."&amp;テーブル1[[#This Row],[Type]]&amp;".name="&amp;テーブル1[[#This Row],[英名]]</f>
        <v>mirageFairy2019.fairy.clownfish.name=Clownfishia</v>
      </c>
      <c r="BE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F56" s="13">
        <f>テーブル1[[#This Row],[Gaia]]*(テーブル1[[#This Row],[Aqua]]+テーブル1[[#This Row],[収穫]])*テーブル1[[#This Row],[効率]]/テーブル1[[#This Row],[コスト]]</f>
        <v>0</v>
      </c>
    </row>
    <row r="57" spans="1:58" x14ac:dyDescent="0.15">
      <c r="A57" s="4">
        <v>55</v>
      </c>
      <c r="B57" s="4">
        <v>1</v>
      </c>
      <c r="C57" s="4" t="s">
        <v>392</v>
      </c>
      <c r="D57" s="4" t="s">
        <v>408</v>
      </c>
      <c r="E57" s="6" t="s">
        <v>522</v>
      </c>
      <c r="F57" s="6" t="s">
        <v>531</v>
      </c>
      <c r="G57" s="6" t="s">
        <v>736</v>
      </c>
      <c r="H57" s="6" t="s">
        <v>547</v>
      </c>
      <c r="I57" s="6" t="s">
        <v>983</v>
      </c>
      <c r="J57" s="11" t="s">
        <v>559</v>
      </c>
      <c r="K57" s="3">
        <v>2</v>
      </c>
      <c r="L57" s="8">
        <v>95</v>
      </c>
      <c r="M57" s="7"/>
      <c r="N57" s="7"/>
      <c r="O57" s="7"/>
      <c r="P57" s="7">
        <v>8</v>
      </c>
      <c r="Q57" s="7">
        <v>10</v>
      </c>
      <c r="R57" s="7">
        <v>6</v>
      </c>
      <c r="S57" s="5">
        <v>1</v>
      </c>
      <c r="T57" s="5">
        <f>2^((テーブル1[[#This Row],[レア]]-1)/4)</f>
        <v>1.189207115002721</v>
      </c>
      <c r="U57" s="5">
        <f>0.5^(((テーブル1[[#This Row],[基礎Shine]]/MAX(テーブル1[[#This Row],[基礎Shine]:[基礎Dark]])+テーブル1[[#This Row],[基礎Fire]]/MAX(M57:R57)+テーブル1[[#This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57" s="5">
        <f>テーブル1[[#This Row],[特殊倍率]]*テーブル1[[#This Row],[分散度倍率]]*テーブル1[[#This Row],[レア度倍率]]</f>
        <v>0.97942029758692684</v>
      </c>
      <c r="W57" s="10">
        <f>テーブル1[[#This Row],[コスト]]*テーブル1[[#This Row],[効率]]</f>
        <v>93.044928270758049</v>
      </c>
      <c r="X57" s="9">
        <f>テーブル1[[#This Row],[基礎Shine]]*テーブル1[[#This Row],[合計値]]/SUM(テーブル1[[#This Row],[基礎Shine]:[基礎Dark]])</f>
        <v>0</v>
      </c>
      <c r="Y57" s="9">
        <f>テーブル1[[#This Row],[基礎Fire]]*テーブル1[[#This Row],[合計値]]/SUM(テーブル1[[#This Row],[基礎Shine]:[基礎Dark]])</f>
        <v>0</v>
      </c>
      <c r="Z57" s="9">
        <f>テーブル1[[#This Row],[基礎Wind]]*テーブル1[[#This Row],[合計値]]/SUM(テーブル1[[#This Row],[基礎Shine]:[基礎Dark]])</f>
        <v>0</v>
      </c>
      <c r="AA57" s="9">
        <f>テーブル1[[#This Row],[基礎Gaia]]*テーブル1[[#This Row],[合計値]]/SUM(テーブル1[[#This Row],[基礎Shine]:[基礎Dark]])</f>
        <v>31.014976090252684</v>
      </c>
      <c r="AB57" s="9">
        <f>テーブル1[[#This Row],[基礎Aqua]]*テーブル1[[#This Row],[合計値]]/SUM(テーブル1[[#This Row],[基礎Shine]:[基礎Dark]])</f>
        <v>38.768720112815856</v>
      </c>
      <c r="AC57" s="9">
        <f>テーブル1[[#This Row],[基礎Dark]]*テーブル1[[#This Row],[合計値]]/SUM(テーブル1[[#This Row],[基礎Shine]:[基礎Dark]])</f>
        <v>23.261232067689509</v>
      </c>
      <c r="AD57" s="14"/>
      <c r="AE57" s="14"/>
      <c r="AF57" s="14">
        <v>8</v>
      </c>
      <c r="AG57" s="14"/>
      <c r="AH57" s="14"/>
      <c r="AI57" s="14">
        <v>1</v>
      </c>
      <c r="AJ57" s="14"/>
      <c r="AK57" s="14"/>
      <c r="AL57" s="14"/>
      <c r="AM57" s="14"/>
      <c r="AN57" s="14"/>
      <c r="AO57" s="14"/>
      <c r="AP57" s="14">
        <v>1</v>
      </c>
      <c r="AQ57" s="14"/>
      <c r="AR57" s="14">
        <v>11</v>
      </c>
      <c r="AS57" s="14"/>
      <c r="AT57" s="14">
        <v>1</v>
      </c>
      <c r="AU57" s="14"/>
      <c r="AV57" s="14"/>
      <c r="AW57" s="14"/>
      <c r="AX57" s="14"/>
      <c r="AY57" s="14">
        <v>2</v>
      </c>
      <c r="AZ57" s="14">
        <v>3</v>
      </c>
      <c r="BA57" s="13">
        <f>SUM(テーブル1[[#This Row],[攻撃]:[感覚]])</f>
        <v>27</v>
      </c>
      <c r="BB57" s="13" t="str">
        <f>LOWER(LEFT(テーブル1[[#This Row],[Type]],1))&amp;MID(SUBSTITUTE(PROPER(テーブル1[[#This Row],[Type]]),"_",""),2,LEN(テーブル1[[#This Row],[Type]]))</f>
        <v>spruce</v>
      </c>
      <c r="BC57" s="13" t="str" cm="1">
        <f t="array" ref="BC5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spruce = 55("spruce", { mirage }, 2, 95, 1.00, m(0.0, 0.0, 0.0, 8.0, 10.0, 6.0), a(0.0, 0.0, 8.0, 0.0, 0.0, 1.0, 0.0, 0.0, 0.0, 0.0, 0.0, 0.0, 1.0, 0.0, 11.0, 0.0, 1.0, 0.0, 0.0, 0.0, 0.0, 2.0, 3.0), c(0x795C36, 0x583E1F, 0x23160A, 0x4C784C))</v>
      </c>
      <c r="BD57" s="13" t="str">
        <f>"mirageFairy2019.fairy."&amp;テーブル1[[#This Row],[Type]]&amp;".name="&amp;テーブル1[[#This Row],[英名]]</f>
        <v>mirageFairy2019.fairy.spruce.name=Sprucia</v>
      </c>
      <c r="BE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F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8" x14ac:dyDescent="0.15">
      <c r="A58" s="4">
        <v>56</v>
      </c>
      <c r="B58" s="4">
        <v>1</v>
      </c>
      <c r="C58" s="4" t="s">
        <v>393</v>
      </c>
      <c r="D58" s="4" t="s">
        <v>410</v>
      </c>
      <c r="E58" s="6" t="s">
        <v>523</v>
      </c>
      <c r="F58" s="6" t="s">
        <v>532</v>
      </c>
      <c r="G58" s="6" t="s">
        <v>538</v>
      </c>
      <c r="H58" s="6" t="s">
        <v>548</v>
      </c>
      <c r="I58" s="6" t="s">
        <v>983</v>
      </c>
      <c r="J58" s="11" t="s">
        <v>561</v>
      </c>
      <c r="K58" s="3">
        <v>3</v>
      </c>
      <c r="L58" s="8">
        <v>82</v>
      </c>
      <c r="M58" s="7"/>
      <c r="N58" s="7">
        <v>2</v>
      </c>
      <c r="O58" s="7"/>
      <c r="P58" s="7">
        <v>10</v>
      </c>
      <c r="Q58" s="7"/>
      <c r="R58" s="7">
        <v>2</v>
      </c>
      <c r="S58" s="5">
        <v>1</v>
      </c>
      <c r="T58" s="5">
        <f>2^((テーブル1[[#This Row],[レア]]-1)/4)</f>
        <v>1.4142135623730951</v>
      </c>
      <c r="U58" s="5">
        <f>0.5^(((テーブル1[[#This Row],[基礎Shine]]/MAX(テーブル1[[#This Row],[基礎Shine]:[基礎Dark]])+テーブル1[[#This Row],[基礎Fire]]/MAX(M58:R58)+テーブル1[[#This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58" s="5">
        <f>テーブル1[[#This Row],[特殊倍率]]*テーブル1[[#This Row],[分散度倍率]]*テーブル1[[#This Row],[レア度倍率]]</f>
        <v>1.337927554786112</v>
      </c>
      <c r="W58" s="10">
        <f>テーブル1[[#This Row],[コスト]]*テーブル1[[#This Row],[効率]]</f>
        <v>109.71005949246118</v>
      </c>
      <c r="X58" s="9">
        <f>テーブル1[[#This Row],[基礎Shine]]*テーブル1[[#This Row],[合計値]]/SUM(テーブル1[[#This Row],[基礎Shine]:[基礎Dark]])</f>
        <v>0</v>
      </c>
      <c r="Y58" s="9">
        <f>テーブル1[[#This Row],[基礎Fire]]*テーブル1[[#This Row],[合計値]]/SUM(テーブル1[[#This Row],[基礎Shine]:[基礎Dark]])</f>
        <v>15.672865641780168</v>
      </c>
      <c r="Z58" s="9">
        <f>テーブル1[[#This Row],[基礎Wind]]*テーブル1[[#This Row],[合計値]]/SUM(テーブル1[[#This Row],[基礎Shine]:[基礎Dark]])</f>
        <v>0</v>
      </c>
      <c r="AA58" s="9">
        <f>テーブル1[[#This Row],[基礎Gaia]]*テーブル1[[#This Row],[合計値]]/SUM(テーブル1[[#This Row],[基礎Shine]:[基礎Dark]])</f>
        <v>78.364328208900844</v>
      </c>
      <c r="AB58" s="9">
        <f>テーブル1[[#This Row],[基礎Aqua]]*テーブル1[[#This Row],[合計値]]/SUM(テーブル1[[#This Row],[基礎Shine]:[基礎Dark]])</f>
        <v>0</v>
      </c>
      <c r="AC58" s="9">
        <f>テーブル1[[#This Row],[基礎Dark]]*テーブル1[[#This Row],[合計値]]/SUM(テーブル1[[#This Row],[基礎Shine]:[基礎Dark]])</f>
        <v>15.672865641780168</v>
      </c>
      <c r="AD58" s="14">
        <v>2</v>
      </c>
      <c r="AE58" s="14">
        <v>8</v>
      </c>
      <c r="AF58" s="14"/>
      <c r="AG58" s="14"/>
      <c r="AH58" s="14"/>
      <c r="AI58" s="14"/>
      <c r="AJ58" s="14"/>
      <c r="AK58" s="14"/>
      <c r="AL58" s="14"/>
      <c r="AM58" s="14"/>
      <c r="AN58" s="14"/>
      <c r="AO58" s="14">
        <v>9</v>
      </c>
      <c r="AP58" s="14"/>
      <c r="AQ58" s="14"/>
      <c r="AR58" s="14"/>
      <c r="AS58" s="14">
        <v>4</v>
      </c>
      <c r="AT58" s="14"/>
      <c r="AU58" s="14"/>
      <c r="AV58" s="14"/>
      <c r="AW58" s="14"/>
      <c r="AX58" s="14"/>
      <c r="AY58" s="14"/>
      <c r="AZ58" s="14"/>
      <c r="BA58" s="13">
        <f>SUM(テーブル1[[#This Row],[攻撃]:[感覚]])</f>
        <v>23</v>
      </c>
      <c r="BB58" s="13" t="str">
        <f>LOWER(LEFT(テーブル1[[#This Row],[Type]],1))&amp;MID(SUBSTITUTE(PROPER(テーブル1[[#This Row],[Type]]),"_",""),2,LEN(テーブル1[[#This Row],[Type]]))</f>
        <v>anvil</v>
      </c>
      <c r="BC58" s="13" t="str" cm="1">
        <f t="array" ref="BC5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anvil = 56("anvil", { mirage }, 3, 82, 1.00, m(0.0, 2.0, 0.0, 10.0, 0.0, 2.0), a(2.0, 8.0, 0.0, 0.0, 0.0, 0.0, 0.0, 0.0, 0.0, 0.0, 0.0, 9.0, 0.0, 0.0, 0.0, 4.0, 0.0, 0.0, 0.0, 0.0, 0.0, 0.0, 0.0), c(0xFFFFFF, 0xA9A9A9, 0x909090, 0xA86F18))</v>
      </c>
      <c r="BD58" s="13" t="str">
        <f>"mirageFairy2019.fairy."&amp;テーブル1[[#This Row],[Type]]&amp;".name="&amp;テーブル1[[#This Row],[英名]]</f>
        <v>mirageFairy2019.fairy.anvil.name=Anvilia</v>
      </c>
      <c r="BE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F58" s="13">
        <f>テーブル1[[#This Row],[Gaia]]*(テーブル1[[#This Row],[Aqua]]+テーブル1[[#This Row],[収穫]])*テーブル1[[#This Row],[効率]]/テーブル1[[#This Row],[コスト]]</f>
        <v>0</v>
      </c>
    </row>
    <row r="59" spans="1:58" x14ac:dyDescent="0.15">
      <c r="A59" s="4">
        <v>57</v>
      </c>
      <c r="B59" s="4">
        <v>1</v>
      </c>
      <c r="C59" s="4" t="s">
        <v>390</v>
      </c>
      <c r="D59" s="4" t="s">
        <v>404</v>
      </c>
      <c r="E59" s="6" t="s">
        <v>230</v>
      </c>
      <c r="F59" s="6" t="s">
        <v>533</v>
      </c>
      <c r="G59" s="6" t="s">
        <v>539</v>
      </c>
      <c r="H59" s="6" t="s">
        <v>549</v>
      </c>
      <c r="I59" s="6" t="s">
        <v>983</v>
      </c>
      <c r="J59" s="11" t="s">
        <v>553</v>
      </c>
      <c r="K59" s="3">
        <v>3</v>
      </c>
      <c r="L59" s="8">
        <v>78</v>
      </c>
      <c r="M59" s="7">
        <v>1</v>
      </c>
      <c r="N59" s="7">
        <v>2</v>
      </c>
      <c r="O59" s="7">
        <v>3</v>
      </c>
      <c r="P59" s="7">
        <v>10</v>
      </c>
      <c r="Q59" s="7"/>
      <c r="R59" s="7"/>
      <c r="S59" s="5">
        <v>1</v>
      </c>
      <c r="T59" s="5">
        <f>2^((テーブル1[[#This Row],[レア]]-1)/4)</f>
        <v>1.4142135623730951</v>
      </c>
      <c r="U59" s="5">
        <f>0.5^(((テーブル1[[#This Row],[基礎Shine]]/MAX(テーブル1[[#This Row],[基礎Shine]:[基礎Dark]])+テーブル1[[#This Row],[基礎Fire]]/MAX(M59:R59)+テーブル1[[#This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9" s="5">
        <f>テーブル1[[#This Row],[特殊倍率]]*テーブル1[[#This Row],[分散度倍率]]*テーブル1[[#This Row],[レア度倍率]]</f>
        <v>1.3013418554419336</v>
      </c>
      <c r="W59" s="10">
        <f>テーブル1[[#This Row],[コスト]]*テーブル1[[#This Row],[効率]]</f>
        <v>101.50466472447081</v>
      </c>
      <c r="X59" s="9">
        <f>テーブル1[[#This Row],[基礎Shine]]*テーブル1[[#This Row],[合計値]]/SUM(テーブル1[[#This Row],[基礎Shine]:[基礎Dark]])</f>
        <v>6.3440415452794259</v>
      </c>
      <c r="Y59" s="9">
        <f>テーブル1[[#This Row],[基礎Fire]]*テーブル1[[#This Row],[合計値]]/SUM(テーブル1[[#This Row],[基礎Shine]:[基礎Dark]])</f>
        <v>12.688083090558852</v>
      </c>
      <c r="Z59" s="9">
        <f>テーブル1[[#This Row],[基礎Wind]]*テーブル1[[#This Row],[合計値]]/SUM(テーブル1[[#This Row],[基礎Shine]:[基礎Dark]])</f>
        <v>19.032124635838279</v>
      </c>
      <c r="AA59" s="9">
        <f>テーブル1[[#This Row],[基礎Gaia]]*テーブル1[[#This Row],[合計値]]/SUM(テーブル1[[#This Row],[基礎Shine]:[基礎Dark]])</f>
        <v>63.440415452794255</v>
      </c>
      <c r="AB59" s="9">
        <f>テーブル1[[#This Row],[基礎Aqua]]*テーブル1[[#This Row],[合計値]]/SUM(テーブル1[[#This Row],[基礎Shine]:[基礎Dark]])</f>
        <v>0</v>
      </c>
      <c r="AC59" s="9">
        <f>テーブル1[[#This Row],[基礎Dark]]*テーブル1[[#This Row],[合計値]]/SUM(テーブル1[[#This Row],[基礎Shine]:[基礎Dark]])</f>
        <v>0</v>
      </c>
      <c r="AD59" s="14">
        <v>3</v>
      </c>
      <c r="AE59" s="14"/>
      <c r="AF59" s="14"/>
      <c r="AG59" s="14"/>
      <c r="AH59" s="14"/>
      <c r="AI59" s="14"/>
      <c r="AJ59" s="14">
        <v>10</v>
      </c>
      <c r="AK59" s="14"/>
      <c r="AL59" s="14"/>
      <c r="AM59" s="14"/>
      <c r="AN59" s="14"/>
      <c r="AO59" s="14">
        <v>10</v>
      </c>
      <c r="AP59" s="14"/>
      <c r="AQ59" s="14">
        <v>4</v>
      </c>
      <c r="AR59" s="14"/>
      <c r="AS59" s="14"/>
      <c r="AT59" s="14"/>
      <c r="AU59" s="14">
        <v>7</v>
      </c>
      <c r="AV59" s="14"/>
      <c r="AW59" s="14">
        <v>1</v>
      </c>
      <c r="AX59" s="14"/>
      <c r="AY59" s="14"/>
      <c r="AZ59" s="14"/>
      <c r="BA59" s="13">
        <f>SUM(テーブル1[[#This Row],[攻撃]:[感覚]])</f>
        <v>35</v>
      </c>
      <c r="BB59" s="13" t="str">
        <f>LOWER(LEFT(テーブル1[[#This Row],[Type]],1))&amp;MID(SUBSTITUTE(PROPER(テーブル1[[#This Row],[Type]]),"_",""),2,LEN(テーブル1[[#This Row],[Type]]))</f>
        <v>obsidian</v>
      </c>
      <c r="BC59" s="13" t="str" cm="1">
        <f t="array" ref="BC5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obsidian = 57("obsidian", { mirage }, 3, 78, 1.00, m(1.0, 2.0, 3.0, 10.0, 0.0, 0.0), a(3.0, 0.0, 0.0, 0.0, 0.0, 0.0, 10.0, 0.0, 0.0, 0.0, 0.0, 10.0, 0.0, 4.0, 0.0, 0.0, 0.0, 7.0, 0.0, 1.0, 0.0, 0.0, 0.0), c(0x775599, 0x6029B3, 0x2E095E, 0x0F0033))</v>
      </c>
      <c r="BD59" s="13" t="str">
        <f>"mirageFairy2019.fairy."&amp;テーブル1[[#This Row],[Type]]&amp;".name="&amp;テーブル1[[#This Row],[英名]]</f>
        <v>mirageFairy2019.fairy.obsidian.name=Obsidiania</v>
      </c>
      <c r="BE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F59" s="13">
        <f>テーブル1[[#This Row],[Gaia]]*(テーブル1[[#This Row],[Aqua]]+テーブル1[[#This Row],[収穫]])*テーブル1[[#This Row],[効率]]/テーブル1[[#This Row],[コスト]]</f>
        <v>0</v>
      </c>
    </row>
    <row r="60" spans="1:58" x14ac:dyDescent="0.15">
      <c r="A60" s="4">
        <v>58</v>
      </c>
      <c r="B60" s="4">
        <v>1</v>
      </c>
      <c r="C60" s="4" t="s">
        <v>392</v>
      </c>
      <c r="D60" s="4" t="s">
        <v>408</v>
      </c>
      <c r="E60" s="6" t="s">
        <v>524</v>
      </c>
      <c r="F60" s="6" t="s">
        <v>534</v>
      </c>
      <c r="G60" s="6" t="s">
        <v>540</v>
      </c>
      <c r="H60" s="6" t="s">
        <v>550</v>
      </c>
      <c r="I60" s="6" t="s">
        <v>77</v>
      </c>
      <c r="J60" s="11" t="s">
        <v>560</v>
      </c>
      <c r="K60" s="3">
        <v>1</v>
      </c>
      <c r="L60" s="8">
        <v>17</v>
      </c>
      <c r="M60" s="7"/>
      <c r="N60" s="7"/>
      <c r="O60" s="7"/>
      <c r="P60" s="7"/>
      <c r="Q60" s="7">
        <v>10</v>
      </c>
      <c r="R60" s="7">
        <v>3</v>
      </c>
      <c r="S60" s="5">
        <v>1</v>
      </c>
      <c r="T60" s="5">
        <f>2^((テーブル1[[#This Row],[レア]]-1)/4)</f>
        <v>1</v>
      </c>
      <c r="U60" s="5">
        <f>0.5^(((テーブル1[[#This Row],[基礎Shine]]/MAX(テーブル1[[#This Row],[基礎Shine]:[基礎Dark]])+テーブル1[[#This Row],[基礎Fire]]/MAX(M60:R60)+テーブル1[[#This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60" s="5">
        <f>テーブル1[[#This Row],[特殊倍率]]*テーブル1[[#This Row],[分散度倍率]]*テーブル1[[#This Row],[レア度倍率]]</f>
        <v>0.95926411932526434</v>
      </c>
      <c r="W60" s="10">
        <f>テーブル1[[#This Row],[コスト]]*テーブル1[[#This Row],[効率]]</f>
        <v>16.307490028529493</v>
      </c>
      <c r="X60" s="9">
        <f>テーブル1[[#This Row],[基礎Shine]]*テーブル1[[#This Row],[合計値]]/SUM(テーブル1[[#This Row],[基礎Shine]:[基礎Dark]])</f>
        <v>0</v>
      </c>
      <c r="Y60" s="9">
        <f>テーブル1[[#This Row],[基礎Fire]]*テーブル1[[#This Row],[合計値]]/SUM(テーブル1[[#This Row],[基礎Shine]:[基礎Dark]])</f>
        <v>0</v>
      </c>
      <c r="Z60" s="9">
        <f>テーブル1[[#This Row],[基礎Wind]]*テーブル1[[#This Row],[合計値]]/SUM(テーブル1[[#This Row],[基礎Shine]:[基礎Dark]])</f>
        <v>0</v>
      </c>
      <c r="AA60" s="9">
        <f>テーブル1[[#This Row],[基礎Gaia]]*テーブル1[[#This Row],[合計値]]/SUM(テーブル1[[#This Row],[基礎Shine]:[基礎Dark]])</f>
        <v>0</v>
      </c>
      <c r="AB60" s="9">
        <f>テーブル1[[#This Row],[基礎Aqua]]*テーブル1[[#This Row],[合計値]]/SUM(テーブル1[[#This Row],[基礎Shine]:[基礎Dark]])</f>
        <v>12.544223098868839</v>
      </c>
      <c r="AC60" s="9">
        <f>テーブル1[[#This Row],[基礎Dark]]*テーブル1[[#This Row],[合計値]]/SUM(テーブル1[[#This Row],[基礎Shine]:[基礎Dark]])</f>
        <v>3.7632669296606522</v>
      </c>
      <c r="AD60" s="14"/>
      <c r="AE60" s="14"/>
      <c r="AF60" s="14">
        <v>1</v>
      </c>
      <c r="AG60" s="14"/>
      <c r="AH60" s="14"/>
      <c r="AI60" s="14">
        <v>1</v>
      </c>
      <c r="AJ60" s="14"/>
      <c r="AK60" s="14"/>
      <c r="AL60" s="14"/>
      <c r="AM60" s="14"/>
      <c r="AN60" s="14"/>
      <c r="AO60" s="14"/>
      <c r="AP60" s="14">
        <v>1</v>
      </c>
      <c r="AQ60" s="14"/>
      <c r="AR60" s="14">
        <v>13</v>
      </c>
      <c r="AS60" s="14"/>
      <c r="AT60" s="14">
        <v>2</v>
      </c>
      <c r="AU60" s="14"/>
      <c r="AV60" s="14"/>
      <c r="AW60" s="14"/>
      <c r="AX60" s="14"/>
      <c r="AY60" s="14"/>
      <c r="AZ60" s="14">
        <v>1</v>
      </c>
      <c r="BA60" s="13">
        <f>SUM(テーブル1[[#This Row],[攻撃]:[感覚]])</f>
        <v>19</v>
      </c>
      <c r="BB60" s="13" t="str">
        <f>LOWER(LEFT(テーブル1[[#This Row],[Type]],1))&amp;MID(SUBSTITUTE(PROPER(テーブル1[[#This Row],[Type]]),"_",""),2,LEN(テーブル1[[#This Row],[Type]]))</f>
        <v>seed</v>
      </c>
      <c r="BC60" s="13" t="str" cm="1">
        <f t="array" ref="BC6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seed = 58("seed", { wheat }, 1, 17, 1.00, m(0.0, 0.0, 0.0, 0.0, 10.0, 3.0), a(0.0, 0.0, 1.0, 0.0, 0.0, 1.0, 0.0, 0.0, 0.0, 0.0, 0.0, 0.0, 1.0, 0.0, 13.0, 0.0, 2.0, 0.0, 0.0, 0.0, 0.0, 0.0, 1.0), c(0x03B50A, 0x03FF14, 0x037B0A, 0xAAAE36))</v>
      </c>
      <c r="BD60" s="13" t="str">
        <f>"mirageFairy2019.fairy."&amp;テーブル1[[#This Row],[Type]]&amp;".name="&amp;テーブル1[[#This Row],[英名]]</f>
        <v>mirageFairy2019.fairy.seed.name=Seedia</v>
      </c>
      <c r="BE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F60" s="13">
        <f>テーブル1[[#This Row],[Gaia]]*(テーブル1[[#This Row],[Aqua]]+テーブル1[[#This Row],[収穫]])*テーブル1[[#This Row],[効率]]/テーブル1[[#This Row],[コスト]]</f>
        <v>0</v>
      </c>
    </row>
    <row r="61" spans="1:58" x14ac:dyDescent="0.15">
      <c r="A61" s="4">
        <v>59</v>
      </c>
      <c r="B61" s="4">
        <v>1</v>
      </c>
      <c r="C61" s="4" t="s">
        <v>393</v>
      </c>
      <c r="D61" s="4" t="s">
        <v>410</v>
      </c>
      <c r="E61" s="6" t="s">
        <v>525</v>
      </c>
      <c r="F61" s="6" t="s">
        <v>582</v>
      </c>
      <c r="G61" s="6" t="s">
        <v>723</v>
      </c>
      <c r="H61" s="6" t="s">
        <v>541</v>
      </c>
      <c r="I61" s="6" t="s">
        <v>983</v>
      </c>
      <c r="J61" s="11" t="s">
        <v>562</v>
      </c>
      <c r="K61" s="3">
        <v>3</v>
      </c>
      <c r="L61" s="8">
        <v>13</v>
      </c>
      <c r="M61" s="7">
        <v>2</v>
      </c>
      <c r="N61" s="7"/>
      <c r="O61" s="7">
        <v>10</v>
      </c>
      <c r="P61" s="7"/>
      <c r="Q61" s="7">
        <v>2</v>
      </c>
      <c r="R61" s="7"/>
      <c r="S61" s="5">
        <v>1</v>
      </c>
      <c r="T61" s="5">
        <f>2^((テーブル1[[#This Row],[レア]]-1)/4)</f>
        <v>1.4142135623730951</v>
      </c>
      <c r="U61" s="5">
        <f>0.5^(((テーブル1[[#This Row],[基礎Shine]]/MAX(テーブル1[[#This Row],[基礎Shine]:[基礎Dark]])+テーブル1[[#This Row],[基礎Fire]]/MAX(M61:R61)+テーブル1[[#This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61" s="5">
        <f>テーブル1[[#This Row],[特殊倍率]]*テーブル1[[#This Row],[分散度倍率]]*テーブル1[[#This Row],[レア度倍率]]</f>
        <v>1.337927554786112</v>
      </c>
      <c r="W61" s="10">
        <f>テーブル1[[#This Row],[コスト]]*テーブル1[[#This Row],[効率]]</f>
        <v>17.393058212219458</v>
      </c>
      <c r="X61" s="9">
        <f>テーブル1[[#This Row],[基礎Shine]]*テーブル1[[#This Row],[合計値]]/SUM(テーブル1[[#This Row],[基礎Shine]:[基礎Dark]])</f>
        <v>2.484722601745637</v>
      </c>
      <c r="Y61" s="9">
        <f>テーブル1[[#This Row],[基礎Fire]]*テーブル1[[#This Row],[合計値]]/SUM(テーブル1[[#This Row],[基礎Shine]:[基礎Dark]])</f>
        <v>0</v>
      </c>
      <c r="Z61" s="9">
        <f>テーブル1[[#This Row],[基礎Wind]]*テーブル1[[#This Row],[合計値]]/SUM(テーブル1[[#This Row],[基礎Shine]:[基礎Dark]])</f>
        <v>12.423613008728184</v>
      </c>
      <c r="AA61" s="9">
        <f>テーブル1[[#This Row],[基礎Gaia]]*テーブル1[[#This Row],[合計値]]/SUM(テーブル1[[#This Row],[基礎Shine]:[基礎Dark]])</f>
        <v>0</v>
      </c>
      <c r="AB61" s="9">
        <f>テーブル1[[#This Row],[基礎Aqua]]*テーブル1[[#This Row],[合計値]]/SUM(テーブル1[[#This Row],[基礎Shine]:[基礎Dark]])</f>
        <v>2.484722601745637</v>
      </c>
      <c r="AC61" s="9">
        <f>テーブル1[[#This Row],[基礎Dark]]*テーブル1[[#This Row],[合計値]]/SUM(テーブル1[[#This Row],[基礎Shine]:[基礎Dark]])</f>
        <v>0</v>
      </c>
      <c r="AD61" s="14"/>
      <c r="AE61" s="14">
        <v>6</v>
      </c>
      <c r="AF61" s="14"/>
      <c r="AG61" s="14">
        <v>5</v>
      </c>
      <c r="AH61" s="14"/>
      <c r="AI61" s="14"/>
      <c r="AJ61" s="14"/>
      <c r="AK61" s="14"/>
      <c r="AL61" s="14"/>
      <c r="AM61" s="14"/>
      <c r="AN61" s="14">
        <v>1</v>
      </c>
      <c r="AO61" s="14"/>
      <c r="AP61" s="14"/>
      <c r="AQ61" s="14"/>
      <c r="AR61" s="14"/>
      <c r="AS61" s="14">
        <v>12</v>
      </c>
      <c r="AT61" s="14">
        <v>2</v>
      </c>
      <c r="AU61" s="14"/>
      <c r="AV61" s="14"/>
      <c r="AW61" s="14"/>
      <c r="AX61" s="14">
        <v>3</v>
      </c>
      <c r="AY61" s="14">
        <v>2</v>
      </c>
      <c r="AZ61" s="14">
        <v>9</v>
      </c>
      <c r="BA61" s="13">
        <f>SUM(テーブル1[[#This Row],[攻撃]:[感覚]])</f>
        <v>40</v>
      </c>
      <c r="BB61" s="13" t="str">
        <f>LOWER(LEFT(テーブル1[[#This Row],[Type]],1))&amp;MID(SUBSTITUTE(PROPER(テーブル1[[#This Row],[Type]]),"_",""),2,LEN(テーブル1[[#This Row],[Type]]))</f>
        <v>enchant</v>
      </c>
      <c r="BC61" s="13" t="str" cm="1">
        <f t="array" ref="BC6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 = 59("enchant", { mirage }, 3, 13, 1.00, m(2.0, 0.0, 10.0, 0.0, 2.0, 0.0), a(0.0, 6.0, 0.0, 5.0, 0.0, 0.0, 0.0, 0.0, 0.0, 0.0, 1.0, 0.0, 0.0, 0.0, 0.0, 12.0, 2.0, 0.0, 0.0, 0.0, 3.0, 2.0, 9.0), c(0xD0C2FF, 0xF055FF, 0xC381E3, 0xBE00FF))</v>
      </c>
      <c r="BD61" s="13" t="str">
        <f>"mirageFairy2019.fairy."&amp;テーブル1[[#This Row],[Type]]&amp;".name="&amp;テーブル1[[#This Row],[英名]]</f>
        <v>mirageFairy2019.fairy.enchant.name=Enchantia</v>
      </c>
      <c r="BE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F61" s="13">
        <f>テーブル1[[#This Row],[Gaia]]*(テーブル1[[#This Row],[Aqua]]+テーブル1[[#This Row],[収穫]])*テーブル1[[#This Row],[効率]]/テーブル1[[#This Row],[コスト]]</f>
        <v>0</v>
      </c>
    </row>
    <row r="62" spans="1:58" x14ac:dyDescent="0.15">
      <c r="A62" s="4">
        <v>60</v>
      </c>
      <c r="B62" s="4">
        <v>1</v>
      </c>
      <c r="C62" s="4" t="s">
        <v>390</v>
      </c>
      <c r="D62" s="4" t="s">
        <v>404</v>
      </c>
      <c r="E62" s="6" t="s">
        <v>564</v>
      </c>
      <c r="F62" s="6" t="s">
        <v>580</v>
      </c>
      <c r="G62" s="6" t="s">
        <v>598</v>
      </c>
      <c r="H62" s="6" t="s">
        <v>591</v>
      </c>
      <c r="I62" s="6" t="s">
        <v>983</v>
      </c>
      <c r="J62" s="11" t="s">
        <v>613</v>
      </c>
      <c r="K62" s="3">
        <v>3</v>
      </c>
      <c r="L62" s="8">
        <v>39</v>
      </c>
      <c r="M62" s="7">
        <v>2</v>
      </c>
      <c r="N62" s="7"/>
      <c r="O62" s="7">
        <v>7</v>
      </c>
      <c r="P62" s="7">
        <v>10</v>
      </c>
      <c r="Q62" s="7"/>
      <c r="R62" s="7"/>
      <c r="S62" s="5">
        <v>1</v>
      </c>
      <c r="T62" s="5">
        <f>2^((テーブル1[[#This Row],[レア]]-1)/4)</f>
        <v>1.4142135623730951</v>
      </c>
      <c r="U62" s="5">
        <f>0.5^(((テーブル1[[#This Row],[基礎Shine]]/MAX(テーブル1[[#This Row],[基礎Shine]:[基礎Dark]])+テーブル1[[#This Row],[基礎Fire]]/MAX(M62:R62)+テーブル1[[#This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62" s="5">
        <f>テーブル1[[#This Row],[特殊倍率]]*テーブル1[[#This Row],[分散度倍率]]*テーブル1[[#This Row],[レア度倍率]]</f>
        <v>1.2483305489016119</v>
      </c>
      <c r="W62" s="10">
        <f>テーブル1[[#This Row],[コスト]]*テーブル1[[#This Row],[効率]]</f>
        <v>48.684891407162866</v>
      </c>
      <c r="X62" s="9">
        <f>テーブル1[[#This Row],[基礎Shine]]*テーブル1[[#This Row],[合計値]]/SUM(テーブル1[[#This Row],[基礎Shine]:[基礎Dark]])</f>
        <v>5.124725411280302</v>
      </c>
      <c r="Y62" s="9">
        <f>テーブル1[[#This Row],[基礎Fire]]*テーブル1[[#This Row],[合計値]]/SUM(テーブル1[[#This Row],[基礎Shine]:[基礎Dark]])</f>
        <v>0</v>
      </c>
      <c r="Z62" s="9">
        <f>テーブル1[[#This Row],[基礎Wind]]*テーブル1[[#This Row],[合計値]]/SUM(テーブル1[[#This Row],[基礎Shine]:[基礎Dark]])</f>
        <v>17.936538939481057</v>
      </c>
      <c r="AA62" s="9">
        <f>テーブル1[[#This Row],[基礎Gaia]]*テーブル1[[#This Row],[合計値]]/SUM(テーブル1[[#This Row],[基礎Shine]:[基礎Dark]])</f>
        <v>25.623627056401507</v>
      </c>
      <c r="AB62" s="9">
        <f>テーブル1[[#This Row],[基礎Aqua]]*テーブル1[[#This Row],[合計値]]/SUM(テーブル1[[#This Row],[基礎Shine]:[基礎Dark]])</f>
        <v>0</v>
      </c>
      <c r="AC62" s="9">
        <f>テーブル1[[#This Row],[基礎Dark]]*テーブル1[[#This Row],[合計値]]/SUM(テーブル1[[#This Row],[基礎Shine]:[基礎Dark]])</f>
        <v>0</v>
      </c>
      <c r="AD62" s="14"/>
      <c r="AE62" s="14"/>
      <c r="AF62" s="14"/>
      <c r="AG62" s="14">
        <v>14</v>
      </c>
      <c r="AH62" s="14"/>
      <c r="AI62" s="14"/>
      <c r="AJ62" s="14">
        <v>7</v>
      </c>
      <c r="AK62" s="14"/>
      <c r="AL62" s="14"/>
      <c r="AM62" s="14"/>
      <c r="AN62" s="14"/>
      <c r="AO62" s="14"/>
      <c r="AP62" s="14">
        <v>2</v>
      </c>
      <c r="AQ62" s="14"/>
      <c r="AR62" s="14"/>
      <c r="AS62" s="14"/>
      <c r="AT62" s="14">
        <v>4</v>
      </c>
      <c r="AU62" s="14">
        <v>1</v>
      </c>
      <c r="AV62" s="14"/>
      <c r="AW62" s="14"/>
      <c r="AX62" s="14">
        <v>2</v>
      </c>
      <c r="AY62" s="14">
        <v>6</v>
      </c>
      <c r="AZ62" s="14">
        <v>4</v>
      </c>
      <c r="BA62" s="13">
        <f>SUM(テーブル1[[#This Row],[攻撃]:[感覚]])</f>
        <v>40</v>
      </c>
      <c r="BB62" s="13" t="str">
        <f>LOWER(LEFT(テーブル1[[#This Row],[Type]],1))&amp;MID(SUBSTITUTE(PROPER(テーブル1[[#This Row],[Type]]),"_",""),2,LEN(テーブル1[[#This Row],[Type]]))</f>
        <v>glowstone</v>
      </c>
      <c r="BC62" s="13" t="str" cm="1">
        <f t="array" ref="BC6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glowstone = 60("glowstone", { mirage }, 3, 39, 1.00, m(2.0, 0.0, 7.0, 10.0, 0.0, 0.0), a(0.0, 0.0, 0.0, 14.0, 0.0, 0.0, 7.0, 0.0, 0.0, 0.0, 0.0, 0.0, 2.0, 0.0, 0.0, 0.0, 4.0, 1.0, 0.0, 0.0, 2.0, 6.0, 4.0), c(0xFFFFB8, 0xFFD15E, 0xFFD244, 0xFFFF00))</v>
      </c>
      <c r="BD62" s="13" t="str">
        <f>"mirageFairy2019.fairy."&amp;テーブル1[[#This Row],[Type]]&amp;".name="&amp;テーブル1[[#This Row],[英名]]</f>
        <v>mirageFairy2019.fairy.glowstone.name=Glowstonia</v>
      </c>
      <c r="BE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F62" s="13">
        <f>テーブル1[[#This Row],[Gaia]]*(テーブル1[[#This Row],[Aqua]]+テーブル1[[#This Row],[収穫]])*テーブル1[[#This Row],[効率]]/テーブル1[[#This Row],[コスト]]</f>
        <v>0</v>
      </c>
    </row>
    <row r="63" spans="1:58" x14ac:dyDescent="0.15">
      <c r="A63" s="4">
        <v>61</v>
      </c>
      <c r="B63" s="4">
        <v>1</v>
      </c>
      <c r="C63" s="4" t="s">
        <v>390</v>
      </c>
      <c r="D63" s="4" t="s">
        <v>404</v>
      </c>
      <c r="E63" s="6" t="s">
        <v>568</v>
      </c>
      <c r="F63" s="6" t="s">
        <v>579</v>
      </c>
      <c r="G63" s="6" t="s">
        <v>737</v>
      </c>
      <c r="H63" s="6" t="s">
        <v>595</v>
      </c>
      <c r="I63" s="6" t="s">
        <v>983</v>
      </c>
      <c r="J63" s="11" t="s">
        <v>614</v>
      </c>
      <c r="K63" s="3">
        <v>1</v>
      </c>
      <c r="L63" s="8">
        <v>61</v>
      </c>
      <c r="M63" s="7"/>
      <c r="N63" s="7">
        <v>9</v>
      </c>
      <c r="O63" s="7"/>
      <c r="P63" s="7">
        <v>10</v>
      </c>
      <c r="Q63" s="7"/>
      <c r="R63" s="7">
        <v>7</v>
      </c>
      <c r="S63" s="5">
        <v>1</v>
      </c>
      <c r="T63" s="5">
        <f>2^((テーブル1[[#This Row],[レア]]-1)/4)</f>
        <v>1</v>
      </c>
      <c r="U63" s="5">
        <f>0.5^(((テーブル1[[#This Row],[基礎Shine]]/MAX(テーブル1[[#This Row],[基礎Shine]:[基礎Dark]])+テーブル1[[#This Row],[基礎Fire]]/MAX(M63:R63)+テーブル1[[#This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63" s="5">
        <f>テーブル1[[#This Row],[特殊倍率]]*テーブル1[[#This Row],[分散度倍率]]*テーブル1[[#This Row],[レア度倍率]]</f>
        <v>0.80106987758962211</v>
      </c>
      <c r="W63" s="10">
        <f>テーブル1[[#This Row],[コスト]]*テーブル1[[#This Row],[効率]]</f>
        <v>48.865262532966952</v>
      </c>
      <c r="X63" s="9">
        <f>テーブル1[[#This Row],[基礎Shine]]*テーブル1[[#This Row],[合計値]]/SUM(テーブル1[[#This Row],[基礎Shine]:[基礎Dark]])</f>
        <v>0</v>
      </c>
      <c r="Y63" s="9">
        <f>テーブル1[[#This Row],[基礎Fire]]*テーブル1[[#This Row],[合計値]]/SUM(テーブル1[[#This Row],[基礎Shine]:[基礎Dark]])</f>
        <v>16.914898569103944</v>
      </c>
      <c r="Z63" s="9">
        <f>テーブル1[[#This Row],[基礎Wind]]*テーブル1[[#This Row],[合計値]]/SUM(テーブル1[[#This Row],[基礎Shine]:[基礎Dark]])</f>
        <v>0</v>
      </c>
      <c r="AA63" s="9">
        <f>テーブル1[[#This Row],[基礎Gaia]]*テーブル1[[#This Row],[合計値]]/SUM(テーブル1[[#This Row],[基礎Shine]:[基礎Dark]])</f>
        <v>18.794331743448826</v>
      </c>
      <c r="AB63" s="9">
        <f>テーブル1[[#This Row],[基礎Aqua]]*テーブル1[[#This Row],[合計値]]/SUM(テーブル1[[#This Row],[基礎Shine]:[基礎Dark]])</f>
        <v>0</v>
      </c>
      <c r="AC63" s="9">
        <f>テーブル1[[#This Row],[基礎Dark]]*テーブル1[[#This Row],[合計値]]/SUM(テーブル1[[#This Row],[基礎Shine]:[基礎Dark]])</f>
        <v>13.156032220414179</v>
      </c>
      <c r="AD63" s="14"/>
      <c r="AE63" s="14"/>
      <c r="AF63" s="14"/>
      <c r="AG63" s="14"/>
      <c r="AH63" s="14">
        <v>3</v>
      </c>
      <c r="AI63" s="14"/>
      <c r="AJ63" s="14">
        <v>6</v>
      </c>
      <c r="AK63" s="14"/>
      <c r="AL63" s="14"/>
      <c r="AM63" s="14"/>
      <c r="AN63" s="14"/>
      <c r="AO63" s="14"/>
      <c r="AP63" s="14">
        <v>3</v>
      </c>
      <c r="AQ63" s="14"/>
      <c r="AR63" s="14">
        <v>1</v>
      </c>
      <c r="AS63" s="14">
        <v>2</v>
      </c>
      <c r="AT63" s="14">
        <v>10</v>
      </c>
      <c r="AU63" s="14"/>
      <c r="AV63" s="14"/>
      <c r="AW63" s="14">
        <v>1</v>
      </c>
      <c r="AX63" s="14"/>
      <c r="AY63" s="14"/>
      <c r="AZ63" s="14"/>
      <c r="BA63" s="13">
        <f>SUM(テーブル1[[#This Row],[攻撃]:[感覚]])</f>
        <v>26</v>
      </c>
      <c r="BB63" s="13" t="str">
        <f>LOWER(LEFT(テーブル1[[#This Row],[Type]],1))&amp;MID(SUBSTITUTE(PROPER(テーブル1[[#This Row],[Type]]),"_",""),2,LEN(テーブル1[[#This Row],[Type]]))</f>
        <v>coal</v>
      </c>
      <c r="BC63" s="13" t="str" cm="1">
        <f t="array" ref="BC6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 = 61("coal", { mirage }, 1, 61, 1.00, m(0.0, 9.0, 0.0, 10.0, 0.0, 7.0), a(0.0, 0.0, 0.0, 0.0, 3.0, 0.0, 6.0, 0.0, 0.0, 0.0, 0.0, 0.0, 3.0, 0.0, 1.0, 2.0, 10.0, 0.0, 0.0, 1.0, 0.0, 0.0, 0.0), c(0x4C2510, 0x52504C, 0x39352E, 0x150B00))</v>
      </c>
      <c r="BD63" s="13" t="str">
        <f>"mirageFairy2019.fairy."&amp;テーブル1[[#This Row],[Type]]&amp;".name="&amp;テーブル1[[#This Row],[英名]]</f>
        <v>mirageFairy2019.fairy.coal.name=Coalia</v>
      </c>
      <c r="BE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F63" s="13">
        <f>テーブル1[[#This Row],[Gaia]]*(テーブル1[[#This Row],[Aqua]]+テーブル1[[#This Row],[収穫]])*テーブル1[[#This Row],[効率]]/テーブル1[[#This Row],[コスト]]</f>
        <v>0</v>
      </c>
    </row>
    <row r="64" spans="1:58" x14ac:dyDescent="0.15">
      <c r="A64" s="4">
        <v>62</v>
      </c>
      <c r="B64" s="4">
        <v>1</v>
      </c>
      <c r="C64" s="4" t="s">
        <v>391</v>
      </c>
      <c r="D64" s="4" t="s">
        <v>405</v>
      </c>
      <c r="E64" s="6" t="s">
        <v>563</v>
      </c>
      <c r="F64" s="6" t="s">
        <v>573</v>
      </c>
      <c r="G64" s="6" t="s">
        <v>597</v>
      </c>
      <c r="H64" s="6" t="s">
        <v>590</v>
      </c>
      <c r="I64" s="6" t="s">
        <v>983</v>
      </c>
      <c r="J64" s="11" t="s">
        <v>618</v>
      </c>
      <c r="K64" s="3">
        <v>3</v>
      </c>
      <c r="L64" s="8">
        <v>50</v>
      </c>
      <c r="M64" s="7">
        <v>1</v>
      </c>
      <c r="N64" s="7">
        <v>5</v>
      </c>
      <c r="O64" s="7">
        <v>5</v>
      </c>
      <c r="P64" s="7">
        <v>10</v>
      </c>
      <c r="Q64" s="7">
        <v>10</v>
      </c>
      <c r="R64" s="7">
        <v>15</v>
      </c>
      <c r="S64" s="5">
        <v>1</v>
      </c>
      <c r="T64" s="5">
        <f>2^((テーブル1[[#This Row],[レア]]-1)/4)</f>
        <v>1.4142135623730951</v>
      </c>
      <c r="U64" s="5">
        <f>0.5^(((テーブル1[[#This Row],[基礎Shine]]/MAX(テーブル1[[#This Row],[基礎Shine]:[基礎Dark]])+テーブル1[[#This Row],[基礎Fire]]/MAX(M64:R64)+テーブル1[[#This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V64" s="5">
        <f>テーブル1[[#This Row],[特殊倍率]]*テーブル1[[#This Row],[分散度倍率]]*テーブル1[[#This Row],[レア度倍率]]</f>
        <v>1.0619138039623577</v>
      </c>
      <c r="W64" s="10">
        <f>テーブル1[[#This Row],[コスト]]*テーブル1[[#This Row],[効率]]</f>
        <v>53.095690198117886</v>
      </c>
      <c r="X64" s="9">
        <f>テーブル1[[#This Row],[基礎Shine]]*テーブル1[[#This Row],[合計値]]/SUM(テーブル1[[#This Row],[基礎Shine]:[基礎Dark]])</f>
        <v>1.1542541347416932</v>
      </c>
      <c r="Y64" s="9">
        <f>テーブル1[[#This Row],[基礎Fire]]*テーブル1[[#This Row],[合計値]]/SUM(テーブル1[[#This Row],[基礎Shine]:[基礎Dark]])</f>
        <v>5.7712706737084654</v>
      </c>
      <c r="Z64" s="9">
        <f>テーブル1[[#This Row],[基礎Wind]]*テーブル1[[#This Row],[合計値]]/SUM(テーブル1[[#This Row],[基礎Shine]:[基礎Dark]])</f>
        <v>5.7712706737084654</v>
      </c>
      <c r="AA64" s="9">
        <f>テーブル1[[#This Row],[基礎Gaia]]*テーブル1[[#This Row],[合計値]]/SUM(テーブル1[[#This Row],[基礎Shine]:[基礎Dark]])</f>
        <v>11.542541347416931</v>
      </c>
      <c r="AB64" s="9">
        <f>テーブル1[[#This Row],[基礎Aqua]]*テーブル1[[#This Row],[合計値]]/SUM(テーブル1[[#This Row],[基礎Shine]:[基礎Dark]])</f>
        <v>11.542541347416931</v>
      </c>
      <c r="AC64" s="9">
        <f>テーブル1[[#This Row],[基礎Dark]]*テーブル1[[#This Row],[合計値]]/SUM(テーブル1[[#This Row],[基礎Shine]:[基礎Dark]])</f>
        <v>17.313812021125397</v>
      </c>
      <c r="AD64" s="14">
        <v>4</v>
      </c>
      <c r="AE64" s="14">
        <v>8</v>
      </c>
      <c r="AF64" s="14">
        <v>5</v>
      </c>
      <c r="AG64" s="14"/>
      <c r="AH64" s="14"/>
      <c r="AI64" s="14">
        <v>2</v>
      </c>
      <c r="AJ64" s="14"/>
      <c r="AK64" s="14">
        <v>10</v>
      </c>
      <c r="AL64" s="14">
        <v>4</v>
      </c>
      <c r="AM64" s="14"/>
      <c r="AN64" s="14">
        <v>2</v>
      </c>
      <c r="AO64" s="14">
        <v>5</v>
      </c>
      <c r="AP64" s="14">
        <v>3</v>
      </c>
      <c r="AQ64" s="14">
        <v>4</v>
      </c>
      <c r="AR64" s="14">
        <v>12</v>
      </c>
      <c r="AS64" s="14">
        <v>7</v>
      </c>
      <c r="AT64" s="14">
        <v>3</v>
      </c>
      <c r="AU64" s="14">
        <v>4</v>
      </c>
      <c r="AV64" s="14"/>
      <c r="AW64" s="14"/>
      <c r="AX64" s="14"/>
      <c r="AY64" s="14">
        <v>1</v>
      </c>
      <c r="AZ64" s="14">
        <v>10</v>
      </c>
      <c r="BA64" s="13">
        <f>SUM(テーブル1[[#This Row],[攻撃]:[感覚]])</f>
        <v>84</v>
      </c>
      <c r="BB64" s="13" t="str">
        <f>LOWER(LEFT(テーブル1[[#This Row],[Type]],1))&amp;MID(SUBSTITUTE(PROPER(テーブル1[[#This Row],[Type]]),"_",""),2,LEN(テーブル1[[#This Row],[Type]]))</f>
        <v>villager</v>
      </c>
      <c r="BC64" s="13" t="str" cm="1">
        <f t="array" ref="BC6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villager = 62("villager", { mirage }, 3, 50, 1.00, m(1.0, 5.0, 5.0, 10.0, 10.0, 15.0), a(4.0, 8.0, 5.0, 0.0, 0.0, 2.0, 0.0, 10.0, 4.0, 0.0, 2.0, 5.0, 3.0, 4.0, 12.0, 7.0, 3.0, 4.0, 0.0, 0.0, 0.0, 1.0, 10.0), c(0xB58D63, 0x608C57, 0x608C57, 0x009800))</v>
      </c>
      <c r="BD64" s="13" t="str">
        <f>"mirageFairy2019.fairy."&amp;テーブル1[[#This Row],[Type]]&amp;".name="&amp;テーブル1[[#This Row],[英名]]</f>
        <v>mirageFairy2019.fairy.villager.name=Villageria</v>
      </c>
      <c r="BE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F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8" x14ac:dyDescent="0.15">
      <c r="A65" s="4">
        <v>63</v>
      </c>
      <c r="B65" s="4">
        <v>1</v>
      </c>
      <c r="C65" s="4" t="s">
        <v>391</v>
      </c>
      <c r="D65" s="4" t="s">
        <v>405</v>
      </c>
      <c r="E65" s="6" t="s">
        <v>569</v>
      </c>
      <c r="F65" s="6" t="s">
        <v>572</v>
      </c>
      <c r="G65" s="6" t="s">
        <v>603</v>
      </c>
      <c r="H65" s="6" t="s">
        <v>596</v>
      </c>
      <c r="I65" s="6" t="s">
        <v>563</v>
      </c>
      <c r="J65" s="11" t="s">
        <v>617</v>
      </c>
      <c r="K65" s="3">
        <v>4</v>
      </c>
      <c r="L65" s="8">
        <v>42</v>
      </c>
      <c r="M65" s="7">
        <v>3</v>
      </c>
      <c r="N65" s="7">
        <v>15</v>
      </c>
      <c r="O65" s="7">
        <v>15</v>
      </c>
      <c r="P65" s="7">
        <v>1</v>
      </c>
      <c r="Q65" s="7">
        <v>10</v>
      </c>
      <c r="R65" s="7">
        <v>1</v>
      </c>
      <c r="S65" s="5">
        <v>1</v>
      </c>
      <c r="T65" s="5">
        <f>2^((テーブル1[[#This Row],[レア]]-1)/4)</f>
        <v>1.681792830507429</v>
      </c>
      <c r="U65" s="5">
        <f>0.5^(((テーブル1[[#This Row],[基礎Shine]]/MAX(テーブル1[[#This Row],[基礎Shine]:[基礎Dark]])+テーブル1[[#This Row],[基礎Fire]]/MAX(M65:R65)+テーブル1[[#This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V65" s="5">
        <f>テーブル1[[#This Row],[特殊倍率]]*テーブル1[[#This Row],[分散度倍率]]*テーブル1[[#This Row],[レア度倍率]]</f>
        <v>1.274560627319262</v>
      </c>
      <c r="W65" s="10">
        <f>テーブル1[[#This Row],[コスト]]*テーブル1[[#This Row],[効率]]</f>
        <v>53.531546347409005</v>
      </c>
      <c r="X65" s="9">
        <f>テーブル1[[#This Row],[基礎Shine]]*テーブル1[[#This Row],[合計値]]/SUM(テーブル1[[#This Row],[基礎Shine]:[基礎Dark]])</f>
        <v>3.5687697564939338</v>
      </c>
      <c r="Y65" s="9">
        <f>テーブル1[[#This Row],[基礎Fire]]*テーブル1[[#This Row],[合計値]]/SUM(テーブル1[[#This Row],[基礎Shine]:[基礎Dark]])</f>
        <v>17.843848782469671</v>
      </c>
      <c r="Z65" s="9">
        <f>テーブル1[[#This Row],[基礎Wind]]*テーブル1[[#This Row],[合計値]]/SUM(テーブル1[[#This Row],[基礎Shine]:[基礎Dark]])</f>
        <v>17.843848782469671</v>
      </c>
      <c r="AA65" s="9">
        <f>テーブル1[[#This Row],[基礎Gaia]]*テーブル1[[#This Row],[合計値]]/SUM(テーブル1[[#This Row],[基礎Shine]:[基礎Dark]])</f>
        <v>1.1895899188313113</v>
      </c>
      <c r="AB65" s="9">
        <f>テーブル1[[#This Row],[基礎Aqua]]*テーブル1[[#This Row],[合計値]]/SUM(テーブル1[[#This Row],[基礎Shine]:[基礎Dark]])</f>
        <v>11.895899188313113</v>
      </c>
      <c r="AC65" s="9">
        <f>テーブル1[[#This Row],[基礎Dark]]*テーブル1[[#This Row],[合計値]]/SUM(テーブル1[[#This Row],[基礎Shine]:[基礎Dark]])</f>
        <v>1.1895899188313113</v>
      </c>
      <c r="AD65" s="14">
        <v>2</v>
      </c>
      <c r="AE65" s="14">
        <v>4</v>
      </c>
      <c r="AF65" s="14">
        <v>3</v>
      </c>
      <c r="AG65" s="14"/>
      <c r="AH65" s="14"/>
      <c r="AI65" s="14">
        <v>2</v>
      </c>
      <c r="AJ65" s="14"/>
      <c r="AK65" s="14">
        <v>13</v>
      </c>
      <c r="AL65" s="14">
        <v>4</v>
      </c>
      <c r="AM65" s="14"/>
      <c r="AN65" s="14">
        <v>1</v>
      </c>
      <c r="AO65" s="14">
        <v>2</v>
      </c>
      <c r="AP65" s="14">
        <v>6</v>
      </c>
      <c r="AQ65" s="14">
        <v>2</v>
      </c>
      <c r="AR65" s="14">
        <v>12</v>
      </c>
      <c r="AS65" s="14">
        <v>15</v>
      </c>
      <c r="AT65" s="14">
        <v>3</v>
      </c>
      <c r="AU65" s="14">
        <v>5</v>
      </c>
      <c r="AV65" s="14"/>
      <c r="AW65" s="14"/>
      <c r="AX65" s="14"/>
      <c r="AY65" s="14">
        <v>1</v>
      </c>
      <c r="AZ65" s="14">
        <v>11</v>
      </c>
      <c r="BA65" s="13">
        <f>SUM(テーブル1[[#This Row],[攻撃]:[感覚]])</f>
        <v>86</v>
      </c>
      <c r="BB65" s="13" t="str">
        <f>LOWER(LEFT(テーブル1[[#This Row],[Type]],1))&amp;MID(SUBSTITUTE(PROPER(テーブル1[[#This Row],[Type]]),"_",""),2,LEN(テーブル1[[#This Row],[Type]]))</f>
        <v>librarian</v>
      </c>
      <c r="BC65" s="13" t="str" cm="1">
        <f t="array" ref="BC6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librarian = 63("librarian", { villager }, 4, 42, 1.00, m(3.0, 15.0, 15.0, 1.0, 10.0, 1.0), a(2.0, 4.0, 3.0, 0.0, 0.0, 2.0, 0.0, 13.0, 4.0, 0.0, 1.0, 2.0, 6.0, 2.0, 12.0, 15.0, 3.0, 5.0, 0.0, 0.0, 0.0, 1.0, 11.0), c(0xB58D63, 0xEBEBEB, 0xEBEBEB, 0x009800))</v>
      </c>
      <c r="BD65" s="13" t="str">
        <f>"mirageFairy2019.fairy."&amp;テーブル1[[#This Row],[Type]]&amp;".name="&amp;テーブル1[[#This Row],[英名]]</f>
        <v>mirageFairy2019.fairy.librarian.name=Librariania</v>
      </c>
      <c r="BE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F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8" x14ac:dyDescent="0.15">
      <c r="A66" s="4">
        <v>64</v>
      </c>
      <c r="B66" s="4">
        <v>1</v>
      </c>
      <c r="C66" s="4" t="s">
        <v>391</v>
      </c>
      <c r="D66" s="4" t="s">
        <v>904</v>
      </c>
      <c r="E66" s="6" t="s">
        <v>927</v>
      </c>
      <c r="F66" s="6" t="s">
        <v>576</v>
      </c>
      <c r="G66" s="6" t="s">
        <v>997</v>
      </c>
      <c r="H66" s="6" t="s">
        <v>929</v>
      </c>
      <c r="I66" s="6" t="s">
        <v>105</v>
      </c>
      <c r="J66" s="11" t="s">
        <v>615</v>
      </c>
      <c r="K66" s="3">
        <v>5</v>
      </c>
      <c r="L66" s="8">
        <v>41</v>
      </c>
      <c r="M66" s="7">
        <v>2</v>
      </c>
      <c r="N66" s="7">
        <v>8</v>
      </c>
      <c r="O66" s="7">
        <v>10</v>
      </c>
      <c r="P66" s="7"/>
      <c r="Q66" s="7"/>
      <c r="R66" s="7"/>
      <c r="S66" s="5">
        <v>1</v>
      </c>
      <c r="T66" s="5">
        <f>2^((テーブル1[[#This Row],[レア]]-1)/4)</f>
        <v>2</v>
      </c>
      <c r="U66" s="5">
        <f>0.5^(((テーブル1[[#This Row],[基礎Shine]]/MAX(テーブル1[[#This Row],[基礎Shine]:[基礎Dark]])+テーブル1[[#This Row],[基礎Fire]]/MAX(M66:R66)+テーブル1[[#This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66" s="5">
        <f>テーブル1[[#This Row],[特殊倍率]]*テーブル1[[#This Row],[分散度倍率]]*テーブル1[[#This Row],[レア度倍率]]</f>
        <v>1.7411011265922482</v>
      </c>
      <c r="W66" s="10">
        <f>テーブル1[[#This Row],[コスト]]*テーブル1[[#This Row],[効率]]</f>
        <v>71.385146190282171</v>
      </c>
      <c r="X66" s="9">
        <f>テーブル1[[#This Row],[基礎Shine]]*テーブル1[[#This Row],[合計値]]/SUM(テーブル1[[#This Row],[基礎Shine]:[基礎Dark]])</f>
        <v>7.1385146190282169</v>
      </c>
      <c r="Y66" s="9">
        <f>テーブル1[[#This Row],[基礎Fire]]*テーブル1[[#This Row],[合計値]]/SUM(テーブル1[[#This Row],[基礎Shine]:[基礎Dark]])</f>
        <v>28.554058476112868</v>
      </c>
      <c r="Z66" s="9">
        <f>テーブル1[[#This Row],[基礎Wind]]*テーブル1[[#This Row],[合計値]]/SUM(テーブル1[[#This Row],[基礎Shine]:[基礎Dark]])</f>
        <v>35.692573095141086</v>
      </c>
      <c r="AA66" s="9">
        <f>テーブル1[[#This Row],[基礎Gaia]]*テーブル1[[#This Row],[合計値]]/SUM(テーブル1[[#This Row],[基礎Shine]:[基礎Dark]])</f>
        <v>0</v>
      </c>
      <c r="AB66" s="9">
        <f>テーブル1[[#This Row],[基礎Aqua]]*テーブル1[[#This Row],[合計値]]/SUM(テーブル1[[#This Row],[基礎Shine]:[基礎Dark]])</f>
        <v>0</v>
      </c>
      <c r="AC66" s="9">
        <f>テーブル1[[#This Row],[基礎Dark]]*テーブル1[[#This Row],[合計値]]/SUM(テーブル1[[#This Row],[基礎Shine]:[基礎Dark]])</f>
        <v>0</v>
      </c>
      <c r="AD66" s="14"/>
      <c r="AE66" s="14"/>
      <c r="AF66" s="14"/>
      <c r="AG66" s="14">
        <v>5</v>
      </c>
      <c r="AH66" s="14"/>
      <c r="AI66" s="14"/>
      <c r="AJ66" s="14">
        <v>15</v>
      </c>
      <c r="AK66" s="14"/>
      <c r="AL66" s="14"/>
      <c r="AM66" s="14"/>
      <c r="AN66" s="14"/>
      <c r="AO66" s="14"/>
      <c r="AP66" s="14"/>
      <c r="AQ66" s="14"/>
      <c r="AR66" s="14">
        <v>2</v>
      </c>
      <c r="AS66" s="14">
        <v>10</v>
      </c>
      <c r="AT66" s="14">
        <v>9</v>
      </c>
      <c r="AU66" s="14">
        <v>8</v>
      </c>
      <c r="AV66" s="14"/>
      <c r="AW66" s="14">
        <v>2</v>
      </c>
      <c r="AX66" s="14">
        <v>3</v>
      </c>
      <c r="AY66" s="14">
        <v>7</v>
      </c>
      <c r="AZ66" s="14">
        <v>9</v>
      </c>
      <c r="BA66" s="13">
        <f>SUM(テーブル1[[#This Row],[攻撃]:[感覚]])</f>
        <v>70</v>
      </c>
      <c r="BB66" s="13" t="str">
        <f>LOWER(LEFT(テーブル1[[#This Row],[Type]],1))&amp;MID(SUBSTITUTE(PROPER(テーブル1[[#This Row],[Type]]),"_",""),2,LEN(テーブル1[[#This Row],[Type]]))</f>
        <v>netherStar</v>
      </c>
      <c r="BC66" s="13" t="str" cm="1">
        <f t="array" ref="BC6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netherStar = 64("nether_star", { wither }, 5, 41, 1.00, m(2.0, 8.0, 10.0, 0.0, 0.0, 0.0), a(0.0, 0.0, 0.0, 5.0, 0.0, 0.0, 15.0, 0.0, 0.0, 0.0, 0.0, 0.0, 0.0, 0.0, 2.0, 10.0, 9.0, 8.0, 0.0, 2.0, 3.0, 7.0, 9.0), c(0xD8D8FF, 0xF2E3FF, 0xD9E7FF, 0xFFFF68))</v>
      </c>
      <c r="BD66" s="13" t="str">
        <f>"mirageFairy2019.fairy."&amp;テーブル1[[#This Row],[Type]]&amp;".name="&amp;テーブル1[[#This Row],[英名]]</f>
        <v>mirageFairy2019.fairy.nether_star.name=Nethere Staria</v>
      </c>
      <c r="BE66" s="13" t="str">
        <f>"mirageFairy2019.fairy."&amp;テーブル1[[#This Row],[Type]]&amp;".name="&amp;テーブル1[[#This Row],[短縮和名]]&amp;テーブル1[[#This Row],[和名]]</f>
        <v>mirageFairy2019.fairy.nether_star.name=地獄星精ネテーレスターリャ</v>
      </c>
      <c r="BF66" s="13">
        <f>テーブル1[[#This Row],[Gaia]]*(テーブル1[[#This Row],[Aqua]]+テーブル1[[#This Row],[収穫]])*テーブル1[[#This Row],[効率]]/テーブル1[[#This Row],[コスト]]</f>
        <v>0</v>
      </c>
    </row>
    <row r="67" spans="1:58" x14ac:dyDescent="0.15">
      <c r="A67" s="4">
        <v>65</v>
      </c>
      <c r="B67" s="4">
        <v>1</v>
      </c>
      <c r="C67" s="4" t="s">
        <v>393</v>
      </c>
      <c r="D67" s="4" t="s">
        <v>410</v>
      </c>
      <c r="E67" s="6" t="s">
        <v>928</v>
      </c>
      <c r="F67" s="6" t="s">
        <v>574</v>
      </c>
      <c r="G67" s="6" t="s">
        <v>599</v>
      </c>
      <c r="H67" s="6" t="s">
        <v>930</v>
      </c>
      <c r="I67" s="6" t="s">
        <v>983</v>
      </c>
      <c r="J67" s="11" t="s">
        <v>616</v>
      </c>
      <c r="K67" s="3">
        <v>3</v>
      </c>
      <c r="L67" s="8">
        <v>26</v>
      </c>
      <c r="M67" s="7">
        <v>1</v>
      </c>
      <c r="N67" s="7">
        <v>10</v>
      </c>
      <c r="O67" s="7">
        <v>5</v>
      </c>
      <c r="P67" s="7">
        <v>7</v>
      </c>
      <c r="Q67" s="7">
        <v>2</v>
      </c>
      <c r="R67" s="7"/>
      <c r="S67" s="5">
        <v>1</v>
      </c>
      <c r="T67" s="5">
        <f>2^((テーブル1[[#This Row],[レア]]-1)/4)</f>
        <v>1.4142135623730951</v>
      </c>
      <c r="U67" s="5">
        <f>0.5^(((テーブル1[[#This Row],[基礎Shine]]/MAX(テーブル1[[#This Row],[基礎Shine]:[基礎Dark]])+テーブル1[[#This Row],[基礎Fire]]/MAX(M67:R67)+テーブル1[[#This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67" s="5">
        <f>テーブル1[[#This Row],[特殊倍率]]*テーブル1[[#This Row],[分散度倍率]]*テーブル1[[#This Row],[レア度倍率]]</f>
        <v>1.1486983549970351</v>
      </c>
      <c r="W67" s="10">
        <f>テーブル1[[#This Row],[コスト]]*テーブル1[[#This Row],[効率]]</f>
        <v>29.866157229922912</v>
      </c>
      <c r="X67" s="9">
        <f>テーブル1[[#This Row],[基礎Shine]]*テーブル1[[#This Row],[合計値]]/SUM(テーブル1[[#This Row],[基礎Shine]:[基礎Dark]])</f>
        <v>1.1946462891969165</v>
      </c>
      <c r="Y67" s="9">
        <f>テーブル1[[#This Row],[基礎Fire]]*テーブル1[[#This Row],[合計値]]/SUM(テーブル1[[#This Row],[基礎Shine]:[基礎Dark]])</f>
        <v>11.946462891969166</v>
      </c>
      <c r="Z67" s="9">
        <f>テーブル1[[#This Row],[基礎Wind]]*テーブル1[[#This Row],[合計値]]/SUM(テーブル1[[#This Row],[基礎Shine]:[基礎Dark]])</f>
        <v>5.9732314459845828</v>
      </c>
      <c r="AA67" s="9">
        <f>テーブル1[[#This Row],[基礎Gaia]]*テーブル1[[#This Row],[合計値]]/SUM(テーブル1[[#This Row],[基礎Shine]:[基礎Dark]])</f>
        <v>8.3625240243784145</v>
      </c>
      <c r="AB67" s="9">
        <f>テーブル1[[#This Row],[基礎Aqua]]*テーブル1[[#This Row],[合計値]]/SUM(テーブル1[[#This Row],[基礎Shine]:[基礎Dark]])</f>
        <v>2.389292578393833</v>
      </c>
      <c r="AC67" s="9">
        <f>テーブル1[[#This Row],[基礎Dark]]*テーブル1[[#This Row],[合計値]]/SUM(テーブル1[[#This Row],[基礎Shine]:[基礎Dark]])</f>
        <v>0</v>
      </c>
      <c r="AD67" s="14"/>
      <c r="AE67" s="14">
        <v>10</v>
      </c>
      <c r="AF67" s="14"/>
      <c r="AG67" s="14">
        <v>4</v>
      </c>
      <c r="AH67" s="14">
        <v>9</v>
      </c>
      <c r="AI67" s="14">
        <v>4</v>
      </c>
      <c r="AJ67" s="14"/>
      <c r="AK67" s="14">
        <v>1</v>
      </c>
      <c r="AL67" s="14">
        <v>4</v>
      </c>
      <c r="AM67" s="14"/>
      <c r="AN67" s="14"/>
      <c r="AO67" s="14">
        <v>4</v>
      </c>
      <c r="AP67" s="14">
        <v>15</v>
      </c>
      <c r="AQ67" s="14"/>
      <c r="AR67" s="14">
        <v>2</v>
      </c>
      <c r="AS67" s="14">
        <v>11</v>
      </c>
      <c r="AT67" s="14">
        <v>4</v>
      </c>
      <c r="AU67" s="14"/>
      <c r="AV67" s="14"/>
      <c r="AW67" s="14"/>
      <c r="AX67" s="14"/>
      <c r="AY67" s="14">
        <v>1</v>
      </c>
      <c r="AZ67" s="14">
        <v>2</v>
      </c>
      <c r="BA67" s="13">
        <f>SUM(テーブル1[[#This Row],[攻撃]:[感覚]])</f>
        <v>71</v>
      </c>
      <c r="BB67" s="13" t="str">
        <f>LOWER(LEFT(テーブル1[[#This Row],[Type]],1))&amp;MID(SUBSTITUTE(PROPER(テーブル1[[#This Row],[Type]]),"_",""),2,LEN(テーブル1[[#This Row],[Type]]))</f>
        <v>brewingStand</v>
      </c>
      <c r="BC67" s="13" t="str" cm="1">
        <f t="array" ref="BC6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brewingStand = 65("brewing_stand", { mirage }, 3, 26, 1.00, m(1.0, 10.0, 5.0, 7.0, 2.0, 0.0), a(0.0, 10.0, 0.0, 4.0, 9.0, 4.0, 0.0, 1.0, 4.0, 0.0, 0.0, 4.0, 15.0, 0.0, 2.0, 11.0, 4.0, 0.0, 0.0, 0.0, 0.0, 1.0, 2.0), c(0xFFFFFF, 0xAE5B5B, 0x7E7E7E, 0xFFDF55))</v>
      </c>
      <c r="BD67" s="13" t="str">
        <f>"mirageFairy2019.fairy."&amp;テーブル1[[#This Row],[Type]]&amp;".name="&amp;テーブル1[[#This Row],[英名]]</f>
        <v>mirageFairy2019.fairy.brewing_stand.name=Brewinge Standia</v>
      </c>
      <c r="BE67" s="13" t="str">
        <f>"mirageFairy2019.fairy."&amp;テーブル1[[#This Row],[Type]]&amp;".name="&amp;テーブル1[[#This Row],[短縮和名]]&amp;テーブル1[[#This Row],[和名]]</f>
        <v>mirageFairy2019.fairy.brewing_stand.name=醸造台精ブレウィンゲスタンジャ</v>
      </c>
      <c r="BF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8" x14ac:dyDescent="0.15">
      <c r="A68" s="4">
        <v>66</v>
      </c>
      <c r="B68" s="4">
        <v>1</v>
      </c>
      <c r="C68" s="4" t="s">
        <v>393</v>
      </c>
      <c r="D68" s="4" t="s">
        <v>410</v>
      </c>
      <c r="E68" s="6" t="s">
        <v>565</v>
      </c>
      <c r="F68" s="6" t="s">
        <v>575</v>
      </c>
      <c r="G68" s="6" t="s">
        <v>600</v>
      </c>
      <c r="H68" s="6" t="s">
        <v>592</v>
      </c>
      <c r="I68" s="6" t="s">
        <v>983</v>
      </c>
      <c r="J68" s="11" t="s">
        <v>609</v>
      </c>
      <c r="K68" s="3">
        <v>2</v>
      </c>
      <c r="L68" s="8">
        <v>74</v>
      </c>
      <c r="M68" s="7"/>
      <c r="N68" s="7"/>
      <c r="O68" s="7"/>
      <c r="P68" s="7">
        <v>10</v>
      </c>
      <c r="Q68" s="7">
        <v>8</v>
      </c>
      <c r="R68" s="7">
        <v>6</v>
      </c>
      <c r="S68" s="5">
        <v>1</v>
      </c>
      <c r="T68" s="5">
        <f>2^((テーブル1[[#This Row],[レア]]-1)/4)</f>
        <v>1.189207115002721</v>
      </c>
      <c r="U68" s="5">
        <f>0.5^(((テーブル1[[#This Row],[基礎Shine]]/MAX(テーブル1[[#This Row],[基礎Shine]:[基礎Dark]])+テーブル1[[#This Row],[基礎Fire]]/MAX(M68:R68)+テーブル1[[#This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68" s="5">
        <f>テーブル1[[#This Row],[特殊倍率]]*テーブル1[[#This Row],[分散度倍率]]*テーブル1[[#This Row],[レア度倍率]]</f>
        <v>0.97942029758692684</v>
      </c>
      <c r="W68" s="10">
        <f>テーブル1[[#This Row],[コスト]]*テーブル1[[#This Row],[効率]]</f>
        <v>72.477102021432586</v>
      </c>
      <c r="X68" s="9">
        <f>テーブル1[[#This Row],[基礎Shine]]*テーブル1[[#This Row],[合計値]]/SUM(テーブル1[[#This Row],[基礎Shine]:[基礎Dark]])</f>
        <v>0</v>
      </c>
      <c r="Y68" s="9">
        <f>テーブル1[[#This Row],[基礎Fire]]*テーブル1[[#This Row],[合計値]]/SUM(テーブル1[[#This Row],[基礎Shine]:[基礎Dark]])</f>
        <v>0</v>
      </c>
      <c r="Z68" s="9">
        <f>テーブル1[[#This Row],[基礎Wind]]*テーブル1[[#This Row],[合計値]]/SUM(テーブル1[[#This Row],[基礎Shine]:[基礎Dark]])</f>
        <v>0</v>
      </c>
      <c r="AA68" s="9">
        <f>テーブル1[[#This Row],[基礎Gaia]]*テーブル1[[#This Row],[合計値]]/SUM(テーブル1[[#This Row],[基礎Shine]:[基礎Dark]])</f>
        <v>30.198792508930243</v>
      </c>
      <c r="AB68" s="9">
        <f>テーブル1[[#This Row],[基礎Aqua]]*テーブル1[[#This Row],[合計値]]/SUM(テーブル1[[#This Row],[基礎Shine]:[基礎Dark]])</f>
        <v>24.159034007144196</v>
      </c>
      <c r="AC68" s="9">
        <f>テーブル1[[#This Row],[基礎Dark]]*テーブル1[[#This Row],[合計値]]/SUM(テーブル1[[#This Row],[基礎Shine]:[基礎Dark]])</f>
        <v>18.119275505358146</v>
      </c>
      <c r="AD68" s="14">
        <v>5</v>
      </c>
      <c r="AE68" s="14">
        <v>3</v>
      </c>
      <c r="AF68" s="14">
        <v>1</v>
      </c>
      <c r="AG68" s="14"/>
      <c r="AH68" s="14"/>
      <c r="AI68" s="14"/>
      <c r="AJ68" s="14"/>
      <c r="AK68" s="14"/>
      <c r="AL68" s="14"/>
      <c r="AM68" s="14"/>
      <c r="AN68" s="14"/>
      <c r="AO68" s="14">
        <v>4</v>
      </c>
      <c r="AP68" s="14"/>
      <c r="AQ68" s="14">
        <v>8</v>
      </c>
      <c r="AR68" s="14"/>
      <c r="AS68" s="14">
        <v>2</v>
      </c>
      <c r="AT68" s="14"/>
      <c r="AU68" s="14"/>
      <c r="AV68" s="14"/>
      <c r="AW68" s="14"/>
      <c r="AX68" s="14"/>
      <c r="AY68" s="14"/>
      <c r="AZ68" s="14"/>
      <c r="BA68" s="13">
        <f>SUM(テーブル1[[#This Row],[攻撃]:[感覚]])</f>
        <v>23</v>
      </c>
      <c r="BB68" s="13" t="str">
        <f>LOWER(LEFT(テーブル1[[#This Row],[Type]],1))&amp;MID(SUBSTITUTE(PROPER(テーブル1[[#This Row],[Type]]),"_",""),2,LEN(テーブル1[[#This Row],[Type]]))</f>
        <v>hoe</v>
      </c>
      <c r="BC68" s="13" t="str" cm="1">
        <f t="array" ref="BC6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hoe = 66("hoe", { mirage }, 2, 74, 1.00, m(0.0, 0.0, 0.0, 10.0, 8.0, 6.0), a(5.0, 3.0, 1.0, 0.0, 0.0, 0.0, 0.0, 0.0, 0.0, 0.0, 0.0, 4.0, 0.0, 8.0, 0.0, 2.0, 0.0, 0.0, 0.0, 0.0, 0.0, 0.0, 0.0), c(0xFFFFFF, 0xFFC48E, 0x47FF00, 0xFFFFFF))</v>
      </c>
      <c r="BD68" s="13" t="str">
        <f>"mirageFairy2019.fairy."&amp;テーブル1[[#This Row],[Type]]&amp;".name="&amp;テーブル1[[#This Row],[英名]]</f>
        <v>mirageFairy2019.fairy.hoe.name=Hia</v>
      </c>
      <c r="BE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F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8" x14ac:dyDescent="0.15">
      <c r="A69" s="4">
        <v>67</v>
      </c>
      <c r="B69" s="4">
        <v>1</v>
      </c>
      <c r="C69" s="4" t="s">
        <v>393</v>
      </c>
      <c r="D69" s="4" t="s">
        <v>410</v>
      </c>
      <c r="E69" s="6" t="s">
        <v>566</v>
      </c>
      <c r="F69" s="6" t="s">
        <v>577</v>
      </c>
      <c r="G69" s="6" t="s">
        <v>601</v>
      </c>
      <c r="H69" s="6" t="s">
        <v>593</v>
      </c>
      <c r="I69" s="6" t="s">
        <v>983</v>
      </c>
      <c r="J69" s="11" t="s">
        <v>610</v>
      </c>
      <c r="K69" s="3">
        <v>2</v>
      </c>
      <c r="L69" s="8">
        <v>81</v>
      </c>
      <c r="M69" s="7">
        <v>0.1</v>
      </c>
      <c r="N69" s="7"/>
      <c r="O69" s="7"/>
      <c r="P69" s="7">
        <v>10</v>
      </c>
      <c r="Q69" s="7">
        <v>4</v>
      </c>
      <c r="R69" s="7">
        <v>2</v>
      </c>
      <c r="S69" s="5">
        <v>1</v>
      </c>
      <c r="T69" s="5">
        <f>2^((テーブル1[[#This Row],[レア]]-1)/4)</f>
        <v>1.189207115002721</v>
      </c>
      <c r="U69" s="5">
        <f>0.5^(((テーブル1[[#This Row],[基礎Shine]]/MAX(テーブル1[[#This Row],[基礎Shine]:[基礎Dark]])+テーブル1[[#This Row],[基礎Fire]]/MAX(M69:R69)+テーブル1[[#This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69" s="5">
        <f>テーブル1[[#This Row],[特殊倍率]]*テーブル1[[#This Row],[分散度倍率]]*テーブル1[[#This Row],[レア度倍率]]</f>
        <v>1.0927777391009525</v>
      </c>
      <c r="W69" s="10">
        <f>テーブル1[[#This Row],[コスト]]*テーブル1[[#This Row],[効率]]</f>
        <v>88.51499686717716</v>
      </c>
      <c r="X69" s="9">
        <f>テーブル1[[#This Row],[基礎Shine]]*テーブル1[[#This Row],[合計値]]/SUM(テーブル1[[#This Row],[基礎Shine]:[基礎Dark]])</f>
        <v>0.5497825892371252</v>
      </c>
      <c r="Y69" s="9">
        <f>テーブル1[[#This Row],[基礎Fire]]*テーブル1[[#This Row],[合計値]]/SUM(テーブル1[[#This Row],[基礎Shine]:[基礎Dark]])</f>
        <v>0</v>
      </c>
      <c r="Z69" s="9">
        <f>テーブル1[[#This Row],[基礎Wind]]*テーブル1[[#This Row],[合計値]]/SUM(テーブル1[[#This Row],[基礎Shine]:[基礎Dark]])</f>
        <v>0</v>
      </c>
      <c r="AA69" s="9">
        <f>テーブル1[[#This Row],[基礎Gaia]]*テーブル1[[#This Row],[合計値]]/SUM(テーブル1[[#This Row],[基礎Shine]:[基礎Dark]])</f>
        <v>54.978258923712517</v>
      </c>
      <c r="AB69" s="9">
        <f>テーブル1[[#This Row],[基礎Aqua]]*テーブル1[[#This Row],[合計値]]/SUM(テーブル1[[#This Row],[基礎Shine]:[基礎Dark]])</f>
        <v>21.991303569485005</v>
      </c>
      <c r="AC69" s="9">
        <f>テーブル1[[#This Row],[基礎Dark]]*テーブル1[[#This Row],[合計値]]/SUM(テーブル1[[#This Row],[基礎Shine]:[基礎Dark]])</f>
        <v>10.995651784742503</v>
      </c>
      <c r="AD69" s="14">
        <v>1</v>
      </c>
      <c r="AE69" s="14">
        <v>1</v>
      </c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>
        <v>2</v>
      </c>
      <c r="AT69" s="14"/>
      <c r="AU69" s="14">
        <v>2</v>
      </c>
      <c r="AV69" s="14"/>
      <c r="AW69" s="14"/>
      <c r="AX69" s="14"/>
      <c r="AY69" s="14"/>
      <c r="AZ69" s="14"/>
      <c r="BA69" s="13">
        <f>SUM(テーブル1[[#This Row],[攻撃]:[感覚]])</f>
        <v>6</v>
      </c>
      <c r="BB69" s="13" t="str">
        <f>LOWER(LEFT(テーブル1[[#This Row],[Type]],1))&amp;MID(SUBSTITUTE(PROPER(テーブル1[[#This Row],[Type]]),"_",""),2,LEN(テーブル1[[#This Row],[Type]]))</f>
        <v>shield</v>
      </c>
      <c r="BC69" s="13" t="str" cm="1">
        <f t="array" ref="BC6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shield = 67("shield", { mirage }, 2, 81, 1.00, m(0.1, 0.0, 0.0, 10.0, 4.0, 2.0), a(1.0, 1.0, 0.0, 0.0, 0.0, 0.0, 0.0, 0.0, 0.0, 0.0, 0.0, 0.0, 0.0, 0.0, 0.0, 2.0, 0.0, 2.0, 0.0, 0.0, 0.0, 0.0, 0.0), c(0xFFFFFF, 0xFFC48E, 0x5A5A8E, 0xFFFFFF))</v>
      </c>
      <c r="BD69" s="13" t="str">
        <f>"mirageFairy2019.fairy."&amp;テーブル1[[#This Row],[Type]]&amp;".name="&amp;テーブル1[[#This Row],[英名]]</f>
        <v>mirageFairy2019.fairy.shield.name=Shieldia</v>
      </c>
      <c r="BE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F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8" x14ac:dyDescent="0.15">
      <c r="A70" s="4">
        <v>68</v>
      </c>
      <c r="B70" s="4">
        <v>1</v>
      </c>
      <c r="C70" s="4" t="s">
        <v>393</v>
      </c>
      <c r="D70" s="4" t="s">
        <v>410</v>
      </c>
      <c r="E70" s="6" t="s">
        <v>567</v>
      </c>
      <c r="F70" s="6" t="s">
        <v>578</v>
      </c>
      <c r="G70" s="6" t="s">
        <v>602</v>
      </c>
      <c r="H70" s="6" t="s">
        <v>594</v>
      </c>
      <c r="I70" s="6" t="s">
        <v>983</v>
      </c>
      <c r="J70" s="11" t="s">
        <v>611</v>
      </c>
      <c r="K70" s="3">
        <v>3</v>
      </c>
      <c r="L70" s="8">
        <v>63</v>
      </c>
      <c r="M70" s="7"/>
      <c r="N70" s="7">
        <v>3</v>
      </c>
      <c r="O70" s="7"/>
      <c r="P70" s="7">
        <v>10</v>
      </c>
      <c r="Q70" s="7"/>
      <c r="R70" s="7">
        <v>2</v>
      </c>
      <c r="S70" s="5">
        <v>1</v>
      </c>
      <c r="T70" s="5">
        <f>2^((テーブル1[[#This Row],[レア]]-1)/4)</f>
        <v>1.4142135623730951</v>
      </c>
      <c r="U70" s="5">
        <f>0.5^(((テーブル1[[#This Row],[基礎Shine]]/MAX(テーブル1[[#This Row],[基礎Shine]:[基礎Dark]])+テーブル1[[#This Row],[基礎Fire]]/MAX(M70:R70)+テーブル1[[#This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0" s="5">
        <f>テーブル1[[#This Row],[特殊倍率]]*テーブル1[[#This Row],[分散度倍率]]*テーブル1[[#This Row],[レア度倍率]]</f>
        <v>1.3195079107728944</v>
      </c>
      <c r="W70" s="10">
        <f>テーブル1[[#This Row],[コスト]]*テーブル1[[#This Row],[効率]]</f>
        <v>83.128998378692344</v>
      </c>
      <c r="X70" s="9">
        <f>テーブル1[[#This Row],[基礎Shine]]*テーブル1[[#This Row],[合計値]]/SUM(テーブル1[[#This Row],[基礎Shine]:[基礎Dark]])</f>
        <v>0</v>
      </c>
      <c r="Y70" s="9">
        <f>テーブル1[[#This Row],[基礎Fire]]*テーブル1[[#This Row],[合計値]]/SUM(テーブル1[[#This Row],[基礎Shine]:[基礎Dark]])</f>
        <v>16.625799675738467</v>
      </c>
      <c r="Z70" s="9">
        <f>テーブル1[[#This Row],[基礎Wind]]*テーブル1[[#This Row],[合計値]]/SUM(テーブル1[[#This Row],[基礎Shine]:[基礎Dark]])</f>
        <v>0</v>
      </c>
      <c r="AA70" s="9">
        <f>テーブル1[[#This Row],[基礎Gaia]]*テーブル1[[#This Row],[合計値]]/SUM(テーブル1[[#This Row],[基礎Shine]:[基礎Dark]])</f>
        <v>55.419332252461565</v>
      </c>
      <c r="AB70" s="9">
        <f>テーブル1[[#This Row],[基礎Aqua]]*テーブル1[[#This Row],[合計値]]/SUM(テーブル1[[#This Row],[基礎Shine]:[基礎Dark]])</f>
        <v>0</v>
      </c>
      <c r="AC70" s="9">
        <f>テーブル1[[#This Row],[基礎Dark]]*テーブル1[[#This Row],[合計値]]/SUM(テーブル1[[#This Row],[基礎Shine]:[基礎Dark]])</f>
        <v>11.083866450492312</v>
      </c>
      <c r="AD70" s="14"/>
      <c r="AE70" s="14">
        <v>1</v>
      </c>
      <c r="AF70" s="14"/>
      <c r="AG70" s="14"/>
      <c r="AH70" s="14"/>
      <c r="AI70" s="14"/>
      <c r="AJ70" s="14"/>
      <c r="AK70" s="14"/>
      <c r="AL70" s="14">
        <v>9</v>
      </c>
      <c r="AM70" s="14">
        <v>1</v>
      </c>
      <c r="AN70" s="14"/>
      <c r="AO70" s="14"/>
      <c r="AP70" s="14"/>
      <c r="AQ70" s="14"/>
      <c r="AR70" s="14"/>
      <c r="AS70" s="14">
        <v>3</v>
      </c>
      <c r="AT70" s="14">
        <v>1</v>
      </c>
      <c r="AU70" s="14"/>
      <c r="AV70" s="14"/>
      <c r="AW70" s="14"/>
      <c r="AX70" s="14">
        <v>1</v>
      </c>
      <c r="AY70" s="14"/>
      <c r="AZ70" s="14">
        <v>1</v>
      </c>
      <c r="BA70" s="13">
        <f>SUM(テーブル1[[#This Row],[攻撃]:[感覚]])</f>
        <v>17</v>
      </c>
      <c r="BB70" s="13" t="str">
        <f>LOWER(LEFT(テーブル1[[#This Row],[Type]],1))&amp;MID(SUBSTITUTE(PROPER(テーブル1[[#This Row],[Type]]),"_",""),2,LEN(テーブル1[[#This Row],[Type]]))</f>
        <v>hopper</v>
      </c>
      <c r="BC70" s="13" t="str" cm="1">
        <f t="array" ref="BC7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hopper = 68("hopper", { mirage }, 3, 63, 1.00, m(0.0, 3.0, 0.0, 10.0, 0.0, 2.0), a(0.0, 1.0, 0.0, 0.0, 0.0, 0.0, 0.0, 0.0, 9.0, 1.0, 0.0, 0.0, 0.0, 0.0, 0.0, 3.0, 1.0, 0.0, 0.0, 0.0, 1.0, 0.0, 1.0), c(0xFFFFFF, 0x797979, 0x646464, 0x5A5A5A))</v>
      </c>
      <c r="BD70" s="13" t="str">
        <f>"mirageFairy2019.fairy."&amp;テーブル1[[#This Row],[Type]]&amp;".name="&amp;テーブル1[[#This Row],[英名]]</f>
        <v>mirageFairy2019.fairy.hopper.name=Hopperia</v>
      </c>
      <c r="BE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F70" s="13">
        <f>テーブル1[[#This Row],[Gaia]]*(テーブル1[[#This Row],[Aqua]]+テーブル1[[#This Row],[収穫]])*テーブル1[[#This Row],[効率]]/テーブル1[[#This Row],[コスト]]</f>
        <v>0</v>
      </c>
    </row>
    <row r="71" spans="1:58" x14ac:dyDescent="0.15">
      <c r="A71" s="4">
        <v>69</v>
      </c>
      <c r="B71" s="4">
        <v>1</v>
      </c>
      <c r="C71" s="4" t="s">
        <v>605</v>
      </c>
      <c r="D71" s="4" t="s">
        <v>606</v>
      </c>
      <c r="E71" s="6" t="s">
        <v>570</v>
      </c>
      <c r="F71" s="6" t="s">
        <v>571</v>
      </c>
      <c r="G71" s="6" t="s">
        <v>604</v>
      </c>
      <c r="H71" s="6" t="s">
        <v>589</v>
      </c>
      <c r="I71" s="6" t="s">
        <v>983</v>
      </c>
      <c r="J71" s="11" t="s">
        <v>612</v>
      </c>
      <c r="K71" s="3">
        <v>1</v>
      </c>
      <c r="L71" s="8">
        <v>50</v>
      </c>
      <c r="M71" s="7"/>
      <c r="N71" s="7"/>
      <c r="O71" s="7"/>
      <c r="P71" s="7"/>
      <c r="Q71" s="7"/>
      <c r="R71" s="7">
        <v>10</v>
      </c>
      <c r="S71" s="5">
        <v>0.01</v>
      </c>
      <c r="T71" s="5">
        <f>2^((テーブル1[[#This Row],[レア]]-1)/4)</f>
        <v>1</v>
      </c>
      <c r="U71" s="5">
        <f>0.5^(((テーブル1[[#This Row],[基礎Shine]]/MAX(テーブル1[[#This Row],[基礎Shine]:[基礎Dark]])+テーブル1[[#This Row],[基礎Fire]]/MAX(M71:R71)+テーブル1[[#This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71" s="5">
        <f>テーブル1[[#This Row],[特殊倍率]]*テーブル1[[#This Row],[分散度倍率]]*テーブル1[[#This Row],[レア度倍率]]</f>
        <v>0.01</v>
      </c>
      <c r="W71" s="10">
        <f>テーブル1[[#This Row],[コスト]]*テーブル1[[#This Row],[効率]]</f>
        <v>0.5</v>
      </c>
      <c r="X71" s="9">
        <f>テーブル1[[#This Row],[基礎Shine]]*テーブル1[[#This Row],[合計値]]/SUM(テーブル1[[#This Row],[基礎Shine]:[基礎Dark]])</f>
        <v>0</v>
      </c>
      <c r="Y71" s="9">
        <f>テーブル1[[#This Row],[基礎Fire]]*テーブル1[[#This Row],[合計値]]/SUM(テーブル1[[#This Row],[基礎Shine]:[基礎Dark]])</f>
        <v>0</v>
      </c>
      <c r="Z71" s="9">
        <f>テーブル1[[#This Row],[基礎Wind]]*テーブル1[[#This Row],[合計値]]/SUM(テーブル1[[#This Row],[基礎Shine]:[基礎Dark]])</f>
        <v>0</v>
      </c>
      <c r="AA71" s="9">
        <f>テーブル1[[#This Row],[基礎Gaia]]*テーブル1[[#This Row],[合計値]]/SUM(テーブル1[[#This Row],[基礎Shine]:[基礎Dark]])</f>
        <v>0</v>
      </c>
      <c r="AB71" s="9">
        <f>テーブル1[[#This Row],[基礎Aqua]]*テーブル1[[#This Row],[合計値]]/SUM(テーブル1[[#This Row],[基礎Shine]:[基礎Dark]])</f>
        <v>0</v>
      </c>
      <c r="AC71" s="9">
        <f>テーブル1[[#This Row],[基礎Dark]]*テーブル1[[#This Row],[合計値]]/SUM(テーブル1[[#This Row],[基礎Shine]:[基礎Dark]])</f>
        <v>0.5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3">
        <f>SUM(テーブル1[[#This Row],[攻撃]:[感覚]])</f>
        <v>0</v>
      </c>
      <c r="BB71" s="13" t="str">
        <f>LOWER(LEFT(テーブル1[[#This Row],[Type]],1))&amp;MID(SUBSTITUTE(PROPER(テーブル1[[#This Row],[Type]]),"_",""),2,LEN(テーブル1[[#This Row],[Type]]))</f>
        <v>mina</v>
      </c>
      <c r="BC71" s="13" t="str" cm="1">
        <f t="array" ref="BC7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mina = 69("mina", { mirage }, 1, 50, 0.01, m(0.0, 0.0, 0.0, 0.0, 0.0, 10.0), a(0.0, 0.0, 0.0, 0.0, 0.0, 0.0, 0.0, 0.0, 0.0, 0.0, 0.0, 0.0, 0.0, 0.0, 0.0, 0.0, 0.0, 0.0, 0.0, 0.0, 0.0, 0.0, 0.0), c(0xFFFF84, 0xFFFF00, 0xFFFF00, 0xFFC800))</v>
      </c>
      <c r="BD71" s="13" t="str">
        <f>"mirageFairy2019.fairy."&amp;テーブル1[[#This Row],[Type]]&amp;".name="&amp;テーブル1[[#This Row],[英名]]</f>
        <v>mirageFairy2019.fairy.mina.name=Minia</v>
      </c>
      <c r="BE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F71" s="13">
        <f>テーブル1[[#This Row],[Gaia]]*(テーブル1[[#This Row],[Aqua]]+テーブル1[[#This Row],[収穫]])*テーブル1[[#This Row],[効率]]/テーブル1[[#This Row],[コスト]]</f>
        <v>0</v>
      </c>
    </row>
    <row r="72" spans="1:58" x14ac:dyDescent="0.15">
      <c r="A72" s="4">
        <v>70</v>
      </c>
      <c r="B72" s="4">
        <v>1</v>
      </c>
      <c r="C72" s="4" t="s">
        <v>390</v>
      </c>
      <c r="D72" s="4" t="s">
        <v>403</v>
      </c>
      <c r="E72" s="6" t="s">
        <v>628</v>
      </c>
      <c r="F72" s="6" t="s">
        <v>619</v>
      </c>
      <c r="G72" s="6" t="s">
        <v>644</v>
      </c>
      <c r="H72" s="6" t="s">
        <v>636</v>
      </c>
      <c r="I72" s="6" t="s">
        <v>983</v>
      </c>
      <c r="J72" s="11" t="s">
        <v>659</v>
      </c>
      <c r="K72" s="3">
        <v>2</v>
      </c>
      <c r="L72" s="8">
        <v>62</v>
      </c>
      <c r="M72" s="7">
        <v>10</v>
      </c>
      <c r="N72" s="7">
        <v>18</v>
      </c>
      <c r="O72" s="7"/>
      <c r="P72" s="7">
        <v>18</v>
      </c>
      <c r="Q72" s="7"/>
      <c r="R72" s="7">
        <v>95</v>
      </c>
      <c r="S72" s="5">
        <v>1</v>
      </c>
      <c r="T72" s="5">
        <f>2^((テーブル1[[#This Row],[レア]]-1)/4)</f>
        <v>1.189207115002721</v>
      </c>
      <c r="U72" s="5">
        <f>0.5^(((テーブル1[[#This Row],[基礎Shine]]/MAX(テーブル1[[#This Row],[基礎Shine]:[基礎Dark]])+テーブル1[[#This Row],[基礎Fire]]/MAX(M72:R72)+テーブル1[[#This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V72" s="5">
        <f>テーブル1[[#This Row],[特殊倍率]]*テーブル1[[#This Row],[分散度倍率]]*テーブル1[[#This Row],[レア度倍率]]</f>
        <v>1.1120008530032377</v>
      </c>
      <c r="W72" s="10">
        <f>テーブル1[[#This Row],[コスト]]*テーブル1[[#This Row],[効率]]</f>
        <v>68.944052886200737</v>
      </c>
      <c r="X72" s="9">
        <f>テーブル1[[#This Row],[基礎Shine]]*テーブル1[[#This Row],[合計値]]/SUM(テーブル1[[#This Row],[基礎Shine]:[基礎Dark]])</f>
        <v>4.8896491408653002</v>
      </c>
      <c r="Y72" s="9">
        <f>テーブル1[[#This Row],[基礎Fire]]*テーブル1[[#This Row],[合計値]]/SUM(テーブル1[[#This Row],[基礎Shine]:[基礎Dark]])</f>
        <v>8.8013684535575418</v>
      </c>
      <c r="Z72" s="9">
        <f>テーブル1[[#This Row],[基礎Wind]]*テーブル1[[#This Row],[合計値]]/SUM(テーブル1[[#This Row],[基礎Shine]:[基礎Dark]])</f>
        <v>0</v>
      </c>
      <c r="AA72" s="9">
        <f>テーブル1[[#This Row],[基礎Gaia]]*テーブル1[[#This Row],[合計値]]/SUM(テーブル1[[#This Row],[基礎Shine]:[基礎Dark]])</f>
        <v>8.8013684535575418</v>
      </c>
      <c r="AB72" s="9">
        <f>テーブル1[[#This Row],[基礎Aqua]]*テーブル1[[#This Row],[合計値]]/SUM(テーブル1[[#This Row],[基礎Shine]:[基礎Dark]])</f>
        <v>0</v>
      </c>
      <c r="AC72" s="9">
        <f>テーブル1[[#This Row],[基礎Dark]]*テーブル1[[#This Row],[合計値]]/SUM(テーブル1[[#This Row],[基礎Shine]:[基礎Dark]])</f>
        <v>46.451666838220355</v>
      </c>
      <c r="AD72" s="14"/>
      <c r="AE72" s="14">
        <v>2</v>
      </c>
      <c r="AF72" s="14">
        <v>4</v>
      </c>
      <c r="AG72" s="14"/>
      <c r="AH72" s="14"/>
      <c r="AI72" s="14"/>
      <c r="AJ72" s="14">
        <v>8</v>
      </c>
      <c r="AK72" s="14"/>
      <c r="AL72" s="14"/>
      <c r="AM72" s="14"/>
      <c r="AN72" s="14">
        <v>2</v>
      </c>
      <c r="AO72" s="14">
        <v>3</v>
      </c>
      <c r="AP72" s="14">
        <v>3</v>
      </c>
      <c r="AQ72" s="14"/>
      <c r="AR72" s="14"/>
      <c r="AS72" s="14">
        <v>1</v>
      </c>
      <c r="AT72" s="14"/>
      <c r="AU72" s="14">
        <v>3</v>
      </c>
      <c r="AV72" s="14"/>
      <c r="AW72" s="14">
        <v>1</v>
      </c>
      <c r="AX72" s="14"/>
      <c r="AY72" s="14"/>
      <c r="AZ72" s="14"/>
      <c r="BA72" s="13">
        <f>SUM(テーブル1[[#This Row],[攻撃]:[感覚]])</f>
        <v>27</v>
      </c>
      <c r="BB72" s="13" t="str">
        <f>LOWER(LEFT(テーブル1[[#This Row],[Type]],1))&amp;MID(SUBSTITUTE(PROPER(テーブル1[[#This Row],[Type]]),"_",""),2,LEN(テーブル1[[#This Row],[Type]]))</f>
        <v>magnetite</v>
      </c>
      <c r="BC72" s="13" t="str" cm="1">
        <f t="array" ref="BC7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magnetite = 70("magnetite", { mirage }, 2, 62, 1.00, m(10.0, 18.0, 0.0, 18.0, 0.0, 95.0), a(0.0, 2.0, 4.0, 0.0, 0.0, 0.0, 8.0, 0.0, 0.0, 0.0, 2.0, 3.0, 3.0, 0.0, 0.0, 1.0, 0.0, 3.0, 0.0, 1.0, 0.0, 0.0, 0.0), c(0x72736D, 0x2A2A26, 0x1F201C, 0x1F201C))</v>
      </c>
      <c r="BD72" s="13" t="str">
        <f>"mirageFairy2019.fairy."&amp;テーブル1[[#This Row],[Type]]&amp;".name="&amp;テーブル1[[#This Row],[英名]]</f>
        <v>mirageFairy2019.fairy.magnetite.name=Magnetitia</v>
      </c>
      <c r="BE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F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8" x14ac:dyDescent="0.15">
      <c r="A73" s="4">
        <v>71</v>
      </c>
      <c r="B73" s="4">
        <v>1</v>
      </c>
      <c r="C73" s="4" t="s">
        <v>390</v>
      </c>
      <c r="D73" s="4" t="s">
        <v>403</v>
      </c>
      <c r="E73" s="6" t="s">
        <v>629</v>
      </c>
      <c r="F73" s="6" t="s">
        <v>620</v>
      </c>
      <c r="G73" s="6" t="s">
        <v>645</v>
      </c>
      <c r="H73" s="6" t="s">
        <v>637</v>
      </c>
      <c r="I73" s="6" t="s">
        <v>983</v>
      </c>
      <c r="J73" s="11" t="s">
        <v>658</v>
      </c>
      <c r="K73" s="3">
        <v>3</v>
      </c>
      <c r="L73" s="8">
        <v>44</v>
      </c>
      <c r="M73" s="7">
        <v>10</v>
      </c>
      <c r="N73" s="7">
        <v>14</v>
      </c>
      <c r="O73" s="7"/>
      <c r="P73" s="7">
        <v>67</v>
      </c>
      <c r="Q73" s="7"/>
      <c r="R73" s="7">
        <v>83</v>
      </c>
      <c r="S73" s="5">
        <v>1</v>
      </c>
      <c r="T73" s="5">
        <f>2^((テーブル1[[#This Row],[レア]]-1)/4)</f>
        <v>1.4142135623730951</v>
      </c>
      <c r="U73" s="5">
        <f>0.5^(((テーブル1[[#This Row],[基礎Shine]]/MAX(テーブル1[[#This Row],[基礎Shine]:[基礎Dark]])+テーブル1[[#This Row],[基礎Fire]]/MAX(M73:R73)+テーブル1[[#This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V73" s="5">
        <f>テーブル1[[#This Row],[特殊倍率]]*テーブル1[[#This Row],[分散度倍率]]*テーブル1[[#This Row],[レア度倍率]]</f>
        <v>1.2148034337808067</v>
      </c>
      <c r="W73" s="10">
        <f>テーブル1[[#This Row],[コスト]]*テーブル1[[#This Row],[効率]]</f>
        <v>53.451351086355494</v>
      </c>
      <c r="X73" s="9">
        <f>テーブル1[[#This Row],[基礎Shine]]*テーブル1[[#This Row],[合計値]]/SUM(テーブル1[[#This Row],[基礎Shine]:[基礎Dark]])</f>
        <v>3.0719167291008906</v>
      </c>
      <c r="Y73" s="9">
        <f>テーブル1[[#This Row],[基礎Fire]]*テーブル1[[#This Row],[合計値]]/SUM(テーブル1[[#This Row],[基礎Shine]:[基礎Dark]])</f>
        <v>4.3006834207412465</v>
      </c>
      <c r="Z73" s="9">
        <f>テーブル1[[#This Row],[基礎Wind]]*テーブル1[[#This Row],[合計値]]/SUM(テーブル1[[#This Row],[基礎Shine]:[基礎Dark]])</f>
        <v>0</v>
      </c>
      <c r="AA73" s="9">
        <f>テーブル1[[#This Row],[基礎Gaia]]*テーブル1[[#This Row],[合計値]]/SUM(テーブル1[[#This Row],[基礎Shine]:[基礎Dark]])</f>
        <v>20.581842084975964</v>
      </c>
      <c r="AB73" s="9">
        <f>テーブル1[[#This Row],[基礎Aqua]]*テーブル1[[#This Row],[合計値]]/SUM(テーブル1[[#This Row],[基礎Shine]:[基礎Dark]])</f>
        <v>0</v>
      </c>
      <c r="AC73" s="9">
        <f>テーブル1[[#This Row],[基礎Dark]]*テーブル1[[#This Row],[合計値]]/SUM(テーブル1[[#This Row],[基礎Shine]:[基礎Dark]])</f>
        <v>25.496908851537391</v>
      </c>
      <c r="AD73" s="14">
        <v>4</v>
      </c>
      <c r="AE73" s="14">
        <v>3</v>
      </c>
      <c r="AF73" s="14"/>
      <c r="AG73" s="14">
        <v>3</v>
      </c>
      <c r="AH73" s="14">
        <v>8</v>
      </c>
      <c r="AI73" s="14"/>
      <c r="AJ73" s="14">
        <v>6</v>
      </c>
      <c r="AK73" s="14"/>
      <c r="AL73" s="14"/>
      <c r="AM73" s="14"/>
      <c r="AN73" s="14"/>
      <c r="AO73" s="14">
        <v>5</v>
      </c>
      <c r="AP73" s="14">
        <v>11</v>
      </c>
      <c r="AQ73" s="14"/>
      <c r="AR73" s="14">
        <v>1</v>
      </c>
      <c r="AS73" s="14">
        <v>3</v>
      </c>
      <c r="AT73" s="14">
        <v>6</v>
      </c>
      <c r="AU73" s="14"/>
      <c r="AV73" s="14"/>
      <c r="AW73" s="14">
        <v>1</v>
      </c>
      <c r="AX73" s="14"/>
      <c r="AY73" s="14">
        <v>2</v>
      </c>
      <c r="AZ73" s="14"/>
      <c r="BA73" s="13">
        <f>SUM(テーブル1[[#This Row],[攻撃]:[感覚]])</f>
        <v>53</v>
      </c>
      <c r="BB73" s="13" t="str">
        <f>LOWER(LEFT(テーブル1[[#This Row],[Type]],1))&amp;MID(SUBSTITUTE(PROPER(テーブル1[[#This Row],[Type]]),"_",""),2,LEN(テーブル1[[#This Row],[Type]]))</f>
        <v>sulfur</v>
      </c>
      <c r="BC73" s="13" t="str" cm="1">
        <f t="array" ref="BC7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sulfur = 71("sulfur", { mirage }, 3, 44, 1.00, m(10.0, 14.0, 0.0, 67.0, 0.0, 83.0), a(4.0, 3.0, 0.0, 3.0, 8.0, 0.0, 6.0, 0.0, 0.0, 0.0, 0.0, 5.0, 11.0, 0.0, 1.0, 3.0, 6.0, 0.0, 0.0, 1.0, 0.0, 2.0, 0.0), c(0xFFF4AA, 0xFFE82C, 0xD6C00E, 0xEAD20F))</v>
      </c>
      <c r="BD73" s="13" t="str">
        <f>"mirageFairy2019.fairy."&amp;テーブル1[[#This Row],[Type]]&amp;".name="&amp;テーブル1[[#This Row],[英名]]</f>
        <v>mirageFairy2019.fairy.sulfur.name=Sulfuria</v>
      </c>
      <c r="BE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F73" s="13">
        <f>テーブル1[[#This Row],[Gaia]]*(テーブル1[[#This Row],[Aqua]]+テーブル1[[#This Row],[収穫]])*テーブル1[[#This Row],[効率]]/テーブル1[[#This Row],[コスト]]</f>
        <v>0</v>
      </c>
    </row>
    <row r="74" spans="1:58" x14ac:dyDescent="0.15">
      <c r="A74" s="4">
        <v>72</v>
      </c>
      <c r="B74" s="4">
        <v>1</v>
      </c>
      <c r="C74" s="4" t="s">
        <v>390</v>
      </c>
      <c r="D74" s="4" t="s">
        <v>403</v>
      </c>
      <c r="E74" s="6" t="s">
        <v>630</v>
      </c>
      <c r="F74" s="6" t="s">
        <v>621</v>
      </c>
      <c r="G74" s="6" t="s">
        <v>646</v>
      </c>
      <c r="H74" s="6" t="s">
        <v>638</v>
      </c>
      <c r="I74" s="6" t="s">
        <v>983</v>
      </c>
      <c r="J74" s="11" t="s">
        <v>656</v>
      </c>
      <c r="K74" s="3">
        <v>3</v>
      </c>
      <c r="L74" s="8">
        <v>60</v>
      </c>
      <c r="M74" s="7">
        <v>10</v>
      </c>
      <c r="N74" s="7"/>
      <c r="O74" s="7"/>
      <c r="P74" s="7">
        <v>11</v>
      </c>
      <c r="Q74" s="7">
        <v>41</v>
      </c>
      <c r="R74" s="7">
        <v>63</v>
      </c>
      <c r="S74" s="5">
        <v>1</v>
      </c>
      <c r="T74" s="5">
        <f>2^((テーブル1[[#This Row],[レア]]-1)/4)</f>
        <v>1.4142135623730951</v>
      </c>
      <c r="U74" s="5">
        <f>0.5^(((テーブル1[[#This Row],[基礎Shine]]/MAX(テーブル1[[#This Row],[基礎Shine]:[基礎Dark]])+テーブル1[[#This Row],[基礎Fire]]/MAX(M74:R74)+テーブル1[[#This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V74" s="5">
        <f>テーブル1[[#This Row],[特殊倍率]]*テーブル1[[#This Row],[分散度倍率]]*テーブル1[[#This Row],[レア度倍率]]</f>
        <v>1.233856489116643</v>
      </c>
      <c r="W74" s="10">
        <f>テーブル1[[#This Row],[コスト]]*テーブル1[[#This Row],[効率]]</f>
        <v>74.03138934699858</v>
      </c>
      <c r="X74" s="9">
        <f>テーブル1[[#This Row],[基礎Shine]]*テーブル1[[#This Row],[合計値]]/SUM(テーブル1[[#This Row],[基礎Shine]:[基礎Dark]])</f>
        <v>5.9225111477598862</v>
      </c>
      <c r="Y74" s="9">
        <f>テーブル1[[#This Row],[基礎Fire]]*テーブル1[[#This Row],[合計値]]/SUM(テーブル1[[#This Row],[基礎Shine]:[基礎Dark]])</f>
        <v>0</v>
      </c>
      <c r="Z74" s="9">
        <f>テーブル1[[#This Row],[基礎Wind]]*テーブル1[[#This Row],[合計値]]/SUM(テーブル1[[#This Row],[基礎Shine]:[基礎Dark]])</f>
        <v>0</v>
      </c>
      <c r="AA74" s="9">
        <f>テーブル1[[#This Row],[基礎Gaia]]*テーブル1[[#This Row],[合計値]]/SUM(テーブル1[[#This Row],[基礎Shine]:[基礎Dark]])</f>
        <v>6.514762262535875</v>
      </c>
      <c r="AB74" s="9">
        <f>テーブル1[[#This Row],[基礎Aqua]]*テーブル1[[#This Row],[合計値]]/SUM(テーブル1[[#This Row],[基礎Shine]:[基礎Dark]])</f>
        <v>24.282295705815532</v>
      </c>
      <c r="AC74" s="9">
        <f>テーブル1[[#This Row],[基礎Dark]]*テーブル1[[#This Row],[合計値]]/SUM(テーブル1[[#This Row],[基礎Shine]:[基礎Dark]])</f>
        <v>37.311820230887285</v>
      </c>
      <c r="AD74" s="14"/>
      <c r="AE74" s="14">
        <v>2</v>
      </c>
      <c r="AF74" s="14">
        <v>6</v>
      </c>
      <c r="AG74" s="14">
        <v>2</v>
      </c>
      <c r="AH74" s="14">
        <v>3</v>
      </c>
      <c r="AI74" s="14">
        <v>7</v>
      </c>
      <c r="AJ74" s="14">
        <v>12</v>
      </c>
      <c r="AK74" s="14"/>
      <c r="AL74" s="14"/>
      <c r="AM74" s="14"/>
      <c r="AN74" s="14"/>
      <c r="AO74" s="14">
        <v>5</v>
      </c>
      <c r="AP74" s="14">
        <v>4</v>
      </c>
      <c r="AQ74" s="14"/>
      <c r="AR74" s="14">
        <v>4</v>
      </c>
      <c r="AS74" s="14">
        <v>2</v>
      </c>
      <c r="AT74" s="14"/>
      <c r="AU74" s="14"/>
      <c r="AV74" s="14"/>
      <c r="AW74" s="14">
        <v>1</v>
      </c>
      <c r="AX74" s="14"/>
      <c r="AY74" s="14"/>
      <c r="AZ74" s="14">
        <v>6</v>
      </c>
      <c r="BA74" s="13">
        <f>SUM(テーブル1[[#This Row],[攻撃]:[感覚]])</f>
        <v>54</v>
      </c>
      <c r="BB74" s="13" t="str">
        <f>LOWER(LEFT(テーブル1[[#This Row],[Type]],1))&amp;MID(SUBSTITUTE(PROPER(テーブル1[[#This Row],[Type]]),"_",""),2,LEN(テーブル1[[#This Row],[Type]]))</f>
        <v>apatite</v>
      </c>
      <c r="BC74" s="13" t="str" cm="1">
        <f t="array" ref="BC7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apatite = 72("apatite", { mirage }, 3, 60, 1.00, m(10.0, 0.0, 0.0, 11.0, 41.0, 63.0), a(0.0, 2.0, 6.0, 2.0, 3.0, 7.0, 12.0, 0.0, 0.0, 0.0, 0.0, 5.0, 4.0, 0.0, 4.0, 2.0, 0.0, 0.0, 0.0, 1.0, 0.0, 0.0, 6.0), c(0xCAE6FF, 0x76C1FF, 0x2993EA, 0x80C2FF))</v>
      </c>
      <c r="BD74" s="13" t="str">
        <f>"mirageFairy2019.fairy."&amp;テーブル1[[#This Row],[Type]]&amp;".name="&amp;テーブル1[[#This Row],[英名]]</f>
        <v>mirageFairy2019.fairy.apatite.name=Apatitia</v>
      </c>
      <c r="BE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F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8" x14ac:dyDescent="0.15">
      <c r="A75" s="4">
        <v>73</v>
      </c>
      <c r="B75" s="4">
        <v>1</v>
      </c>
      <c r="C75" s="4" t="s">
        <v>390</v>
      </c>
      <c r="D75" s="4" t="s">
        <v>403</v>
      </c>
      <c r="E75" s="6" t="s">
        <v>631</v>
      </c>
      <c r="F75" s="6" t="s">
        <v>622</v>
      </c>
      <c r="G75" s="6" t="s">
        <v>738</v>
      </c>
      <c r="H75" s="6" t="s">
        <v>639</v>
      </c>
      <c r="I75" s="6" t="s">
        <v>983</v>
      </c>
      <c r="J75" s="11" t="s">
        <v>661</v>
      </c>
      <c r="K75" s="3">
        <v>3</v>
      </c>
      <c r="L75" s="8">
        <v>61</v>
      </c>
      <c r="M75" s="7">
        <v>10</v>
      </c>
      <c r="N75" s="7">
        <v>61</v>
      </c>
      <c r="O75" s="7">
        <v>26</v>
      </c>
      <c r="P75" s="7"/>
      <c r="Q75" s="7"/>
      <c r="R75" s="7">
        <v>70</v>
      </c>
      <c r="S75" s="5">
        <v>1</v>
      </c>
      <c r="T75" s="5">
        <f>2^((テーブル1[[#This Row],[レア]]-1)/4)</f>
        <v>1.4142135623730951</v>
      </c>
      <c r="U75" s="5">
        <f>0.5^(((テーブル1[[#This Row],[基礎Shine]]/MAX(テーブル1[[#This Row],[基礎Shine]:[基礎Dark]])+テーブル1[[#This Row],[基礎Fire]]/MAX(M75:R75)+テーブル1[[#This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V75" s="5">
        <f>テーブル1[[#This Row],[特殊倍率]]*テーブル1[[#This Row],[分散度倍率]]*テーブル1[[#This Row],[レア度倍率]]</f>
        <v>1.1670425343478605</v>
      </c>
      <c r="W75" s="10">
        <f>テーブル1[[#This Row],[コスト]]*テーブル1[[#This Row],[効率]]</f>
        <v>71.189594595219489</v>
      </c>
      <c r="X75" s="9">
        <f>テーブル1[[#This Row],[基礎Shine]]*テーブル1[[#This Row],[合計値]]/SUM(テーブル1[[#This Row],[基礎Shine]:[基礎Dark]])</f>
        <v>4.2628499757616458</v>
      </c>
      <c r="Y75" s="9">
        <f>テーブル1[[#This Row],[基礎Fire]]*テーブル1[[#This Row],[合計値]]/SUM(テーブル1[[#This Row],[基礎Shine]:[基礎Dark]])</f>
        <v>26.003384852146041</v>
      </c>
      <c r="Z75" s="9">
        <f>テーブル1[[#This Row],[基礎Wind]]*テーブル1[[#This Row],[合計値]]/SUM(テーブル1[[#This Row],[基礎Shine]:[基礎Dark]])</f>
        <v>11.08340993698028</v>
      </c>
      <c r="AA75" s="9">
        <f>テーブル1[[#This Row],[基礎Gaia]]*テーブル1[[#This Row],[合計値]]/SUM(テーブル1[[#This Row],[基礎Shine]:[基礎Dark]])</f>
        <v>0</v>
      </c>
      <c r="AB75" s="9">
        <f>テーブル1[[#This Row],[基礎Aqua]]*テーブル1[[#This Row],[合計値]]/SUM(テーブル1[[#This Row],[基礎Shine]:[基礎Dark]])</f>
        <v>0</v>
      </c>
      <c r="AC75" s="9">
        <f>テーブル1[[#This Row],[基礎Dark]]*テーブル1[[#This Row],[合計値]]/SUM(テーブル1[[#This Row],[基礎Shine]:[基礎Dark]])</f>
        <v>29.839949830331523</v>
      </c>
      <c r="AD75" s="14">
        <v>8</v>
      </c>
      <c r="AE75" s="14"/>
      <c r="AF75" s="14"/>
      <c r="AG75" s="14"/>
      <c r="AH75" s="14"/>
      <c r="AI75" s="14"/>
      <c r="AJ75" s="14">
        <v>10</v>
      </c>
      <c r="AK75" s="14"/>
      <c r="AL75" s="14"/>
      <c r="AM75" s="14"/>
      <c r="AN75" s="14"/>
      <c r="AO75" s="14">
        <v>3</v>
      </c>
      <c r="AP75" s="14">
        <v>6</v>
      </c>
      <c r="AQ75" s="14"/>
      <c r="AR75" s="14">
        <v>5</v>
      </c>
      <c r="AS75" s="14">
        <v>5</v>
      </c>
      <c r="AT75" s="14"/>
      <c r="AU75" s="14">
        <v>2</v>
      </c>
      <c r="AV75" s="14"/>
      <c r="AW75" s="14">
        <v>1</v>
      </c>
      <c r="AX75" s="14"/>
      <c r="AY75" s="14"/>
      <c r="AZ75" s="14">
        <v>2</v>
      </c>
      <c r="BA75" s="13">
        <f>SUM(テーブル1[[#This Row],[攻撃]:[感覚]])</f>
        <v>42</v>
      </c>
      <c r="BB75" s="13" t="str">
        <f>LOWER(LEFT(テーブル1[[#This Row],[Type]],1))&amp;MID(SUBSTITUTE(PROPER(テーブル1[[#This Row],[Type]]),"_",""),2,LEN(テーブル1[[#This Row],[Type]]))</f>
        <v>cinnabar</v>
      </c>
      <c r="BC75" s="13" t="str" cm="1">
        <f t="array" ref="BC7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cinnabar = 73("cinnabar", { mirage }, 3, 61, 1.00, m(10.0, 61.0, 26.0, 0.0, 0.0, 70.0), a(8.0, 0.0, 0.0, 0.0, 0.0, 0.0, 10.0, 0.0, 0.0, 0.0, 0.0, 3.0, 6.0, 0.0, 5.0, 5.0, 0.0, 2.0, 0.0, 1.0, 0.0, 0.0, 2.0), c(0xFEC0C0, 0xD41818, 0xBC1C1C, 0xDD2E2E))</v>
      </c>
      <c r="BD75" s="13" t="str">
        <f>"mirageFairy2019.fairy."&amp;テーブル1[[#This Row],[Type]]&amp;".name="&amp;テーブル1[[#This Row],[英名]]</f>
        <v>mirageFairy2019.fairy.cinnabar.name=Cinnabaria</v>
      </c>
      <c r="BE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F75" s="13">
        <f>テーブル1[[#This Row],[Gaia]]*(テーブル1[[#This Row],[Aqua]]+テーブル1[[#This Row],[収穫]])*テーブル1[[#This Row],[効率]]/テーブル1[[#This Row],[コスト]]</f>
        <v>0</v>
      </c>
    </row>
    <row r="76" spans="1:58" x14ac:dyDescent="0.15">
      <c r="A76" s="4">
        <v>74</v>
      </c>
      <c r="B76" s="4">
        <v>1</v>
      </c>
      <c r="C76" s="4" t="s">
        <v>390</v>
      </c>
      <c r="D76" s="4" t="s">
        <v>403</v>
      </c>
      <c r="E76" s="6" t="s">
        <v>633</v>
      </c>
      <c r="F76" s="6" t="s">
        <v>623</v>
      </c>
      <c r="G76" s="6" t="s">
        <v>647</v>
      </c>
      <c r="H76" s="6" t="s">
        <v>640</v>
      </c>
      <c r="I76" s="6" t="s">
        <v>983</v>
      </c>
      <c r="J76" s="11" t="s">
        <v>657</v>
      </c>
      <c r="K76" s="3">
        <v>3</v>
      </c>
      <c r="L76" s="8">
        <v>59</v>
      </c>
      <c r="M76" s="7">
        <v>10</v>
      </c>
      <c r="N76" s="7">
        <v>26</v>
      </c>
      <c r="O76" s="7">
        <v>53</v>
      </c>
      <c r="P76" s="7">
        <v>5</v>
      </c>
      <c r="Q76" s="7"/>
      <c r="R76" s="7">
        <v>64</v>
      </c>
      <c r="S76" s="5">
        <v>1</v>
      </c>
      <c r="T76" s="5">
        <f>2^((テーブル1[[#This Row],[レア]]-1)/4)</f>
        <v>1.4142135623730951</v>
      </c>
      <c r="U76" s="5">
        <f>0.5^(((テーブル1[[#This Row],[基礎Shine]]/MAX(テーブル1[[#This Row],[基礎Shine]:[基礎Dark]])+テーブル1[[#This Row],[基礎Fire]]/MAX(M76:R76)+テーブル1[[#This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V76" s="5">
        <f>テーブル1[[#This Row],[特殊倍率]]*テーブル1[[#This Row],[分散度倍率]]*テーブル1[[#This Row],[レア度倍率]]</f>
        <v>1.1536855062033775</v>
      </c>
      <c r="W76" s="10">
        <f>テーブル1[[#This Row],[コスト]]*テーブル1[[#This Row],[効率]]</f>
        <v>68.067444865999278</v>
      </c>
      <c r="X76" s="9">
        <f>テーブル1[[#This Row],[基礎Shine]]*テーブル1[[#This Row],[合計値]]/SUM(テーブル1[[#This Row],[基礎Shine]:[基礎Dark]])</f>
        <v>4.3080661307594479</v>
      </c>
      <c r="Y76" s="9">
        <f>テーブル1[[#This Row],[基礎Fire]]*テーブル1[[#This Row],[合計値]]/SUM(テーブル1[[#This Row],[基礎Shine]:[基礎Dark]])</f>
        <v>11.200971939974565</v>
      </c>
      <c r="Z76" s="9">
        <f>テーブル1[[#This Row],[基礎Wind]]*テーブル1[[#This Row],[合計値]]/SUM(テーブル1[[#This Row],[基礎Shine]:[基礎Dark]])</f>
        <v>22.832750493025074</v>
      </c>
      <c r="AA76" s="9">
        <f>テーブル1[[#This Row],[基礎Gaia]]*テーブル1[[#This Row],[合計値]]/SUM(テーブル1[[#This Row],[基礎Shine]:[基礎Dark]])</f>
        <v>2.1540330653797239</v>
      </c>
      <c r="AB76" s="9">
        <f>テーブル1[[#This Row],[基礎Aqua]]*テーブル1[[#This Row],[合計値]]/SUM(テーブル1[[#This Row],[基礎Shine]:[基礎Dark]])</f>
        <v>0</v>
      </c>
      <c r="AC76" s="9">
        <f>テーブル1[[#This Row],[基礎Dark]]*テーブル1[[#This Row],[合計値]]/SUM(テーブル1[[#This Row],[基礎Shine]:[基礎Dark]])</f>
        <v>27.571623236860468</v>
      </c>
      <c r="AD76" s="14"/>
      <c r="AE76" s="14">
        <v>4</v>
      </c>
      <c r="AF76" s="14"/>
      <c r="AG76" s="14">
        <v>7</v>
      </c>
      <c r="AH76" s="14">
        <v>4</v>
      </c>
      <c r="AI76" s="14"/>
      <c r="AJ76" s="14">
        <v>14</v>
      </c>
      <c r="AK76" s="14"/>
      <c r="AL76" s="14"/>
      <c r="AM76" s="14"/>
      <c r="AN76" s="14"/>
      <c r="AO76" s="14">
        <v>4</v>
      </c>
      <c r="AP76" s="14">
        <v>3</v>
      </c>
      <c r="AQ76" s="14"/>
      <c r="AR76" s="14"/>
      <c r="AS76" s="14">
        <v>5</v>
      </c>
      <c r="AT76" s="14"/>
      <c r="AU76" s="14"/>
      <c r="AV76" s="14"/>
      <c r="AW76" s="14">
        <v>1</v>
      </c>
      <c r="AX76" s="14"/>
      <c r="AY76" s="14">
        <v>2</v>
      </c>
      <c r="AZ76" s="14"/>
      <c r="BA76" s="13">
        <f>SUM(テーブル1[[#This Row],[攻撃]:[感覚]])</f>
        <v>44</v>
      </c>
      <c r="BB76" s="13" t="str">
        <f>LOWER(LEFT(テーブル1[[#This Row],[Type]],1))&amp;MID(SUBSTITUTE(PROPER(テーブル1[[#This Row],[Type]]),"_",""),2,LEN(テーブル1[[#This Row],[Type]]))</f>
        <v>fluorite</v>
      </c>
      <c r="BC76" s="13" t="str" cm="1">
        <f t="array" ref="BC7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fluorite = 74("fluorite", { mirage }, 3, 59, 1.00, m(10.0, 26.0, 53.0, 5.0, 0.0, 64.0), a(0.0, 4.0, 0.0, 7.0, 4.0, 0.0, 14.0, 0.0, 0.0, 0.0, 0.0, 4.0, 3.0, 0.0, 0.0, 5.0, 0.0, 0.0, 0.0, 1.0, 0.0, 2.0, 0.0), c(0xC0FEF3, 0x28E1C7, 0xAE91E9, 0x66CDEB))</v>
      </c>
      <c r="BD76" s="13" t="str">
        <f>"mirageFairy2019.fairy."&amp;テーブル1[[#This Row],[Type]]&amp;".name="&amp;テーブル1[[#This Row],[英名]]</f>
        <v>mirageFairy2019.fairy.fluorite.name=Fluoritia</v>
      </c>
      <c r="BE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F76" s="13">
        <f>テーブル1[[#This Row],[Gaia]]*(テーブル1[[#This Row],[Aqua]]+テーブル1[[#This Row],[収穫]])*テーブル1[[#This Row],[効率]]/テーブル1[[#This Row],[コスト]]</f>
        <v>0</v>
      </c>
    </row>
    <row r="77" spans="1:58" x14ac:dyDescent="0.15">
      <c r="A77" s="4">
        <v>75</v>
      </c>
      <c r="B77" s="4">
        <v>1</v>
      </c>
      <c r="C77" s="4" t="s">
        <v>390</v>
      </c>
      <c r="D77" s="4" t="s">
        <v>403</v>
      </c>
      <c r="E77" s="6" t="s">
        <v>632</v>
      </c>
      <c r="F77" s="6" t="s">
        <v>624</v>
      </c>
      <c r="G77" s="6" t="s">
        <v>648</v>
      </c>
      <c r="H77" s="6" t="s">
        <v>641</v>
      </c>
      <c r="I77" s="6" t="s">
        <v>983</v>
      </c>
      <c r="J77" s="11" t="s">
        <v>655</v>
      </c>
      <c r="K77" s="3">
        <v>4</v>
      </c>
      <c r="L77" s="8">
        <v>68</v>
      </c>
      <c r="M77" s="7">
        <v>10</v>
      </c>
      <c r="N77" s="7">
        <v>3</v>
      </c>
      <c r="O77" s="7">
        <v>38</v>
      </c>
      <c r="P77" s="7"/>
      <c r="Q77" s="7">
        <v>15</v>
      </c>
      <c r="R77" s="7">
        <v>43</v>
      </c>
      <c r="S77" s="5">
        <v>1</v>
      </c>
      <c r="T77" s="5">
        <f>2^((テーブル1[[#This Row],[レア]]-1)/4)</f>
        <v>1.681792830507429</v>
      </c>
      <c r="U77" s="5">
        <f>0.5^(((テーブル1[[#This Row],[基礎Shine]]/MAX(テーブル1[[#This Row],[基礎Shine]:[基礎Dark]])+テーブル1[[#This Row],[基礎Fire]]/MAX(M77:R77)+テーブル1[[#This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V77" s="5">
        <f>テーブル1[[#This Row],[特殊倍率]]*テーブル1[[#This Row],[分散度倍率]]*テーブル1[[#This Row],[レア度倍率]]</f>
        <v>1.3594501556613376</v>
      </c>
      <c r="W77" s="10">
        <f>テーブル1[[#This Row],[コスト]]*テーブル1[[#This Row],[効率]]</f>
        <v>92.442610584970964</v>
      </c>
      <c r="X77" s="9">
        <f>テーブル1[[#This Row],[基礎Shine]]*テーブル1[[#This Row],[合計値]]/SUM(テーブル1[[#This Row],[基礎Shine]:[基礎Dark]])</f>
        <v>8.480973448162473</v>
      </c>
      <c r="Y77" s="9">
        <f>テーブル1[[#This Row],[基礎Fire]]*テーブル1[[#This Row],[合計値]]/SUM(テーブル1[[#This Row],[基礎Shine]:[基礎Dark]])</f>
        <v>2.5442920344487421</v>
      </c>
      <c r="Z77" s="9">
        <f>テーブル1[[#This Row],[基礎Wind]]*テーブル1[[#This Row],[合計値]]/SUM(テーブル1[[#This Row],[基礎Shine]:[基礎Dark]])</f>
        <v>32.2276991030174</v>
      </c>
      <c r="AA77" s="9">
        <f>テーブル1[[#This Row],[基礎Gaia]]*テーブル1[[#This Row],[合計値]]/SUM(テーブル1[[#This Row],[基礎Shine]:[基礎Dark]])</f>
        <v>0</v>
      </c>
      <c r="AB77" s="9">
        <f>テーブル1[[#This Row],[基礎Aqua]]*テーブル1[[#This Row],[合計値]]/SUM(テーブル1[[#This Row],[基礎Shine]:[基礎Dark]])</f>
        <v>12.721460172243711</v>
      </c>
      <c r="AC77" s="9">
        <f>テーブル1[[#This Row],[基礎Dark]]*テーブル1[[#This Row],[合計値]]/SUM(テーブル1[[#This Row],[基礎Shine]:[基礎Dark]])</f>
        <v>36.468185827098637</v>
      </c>
      <c r="AD77" s="14"/>
      <c r="AE77" s="14"/>
      <c r="AF77" s="14"/>
      <c r="AG77" s="14">
        <v>9</v>
      </c>
      <c r="AH77" s="14">
        <v>2</v>
      </c>
      <c r="AI77" s="14">
        <v>2</v>
      </c>
      <c r="AJ77" s="14">
        <v>13</v>
      </c>
      <c r="AK77" s="14"/>
      <c r="AL77" s="14"/>
      <c r="AM77" s="14">
        <v>4</v>
      </c>
      <c r="AN77" s="14"/>
      <c r="AO77" s="14">
        <v>6</v>
      </c>
      <c r="AP77" s="14"/>
      <c r="AQ77" s="14"/>
      <c r="AR77" s="14"/>
      <c r="AS77" s="14">
        <v>5</v>
      </c>
      <c r="AT77" s="14"/>
      <c r="AU77" s="14"/>
      <c r="AV77" s="14"/>
      <c r="AW77" s="14">
        <v>3</v>
      </c>
      <c r="AX77" s="14"/>
      <c r="AY77" s="14">
        <v>6</v>
      </c>
      <c r="AZ77" s="14"/>
      <c r="BA77" s="13">
        <f>SUM(テーブル1[[#This Row],[攻撃]:[感覚]])</f>
        <v>50</v>
      </c>
      <c r="BB77" s="13" t="str">
        <f>LOWER(LEFT(テーブル1[[#This Row],[Type]],1))&amp;MID(SUBSTITUTE(PROPER(テーブル1[[#This Row],[Type]]),"_",""),2,LEN(テーブル1[[#This Row],[Type]]))</f>
        <v>moonstone</v>
      </c>
      <c r="BC77" s="13" t="str" cm="1">
        <f t="array" ref="BC7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moonstone = 75("moonstone", { mirage }, 4, 68, 1.00, m(10.0, 3.0, 38.0, 0.0, 15.0, 43.0), a(0.0, 0.0, 0.0, 9.0, 2.0, 2.0, 13.0, 0.0, 0.0, 4.0, 0.0, 6.0, 0.0, 0.0, 0.0, 5.0, 0.0, 0.0, 0.0, 3.0, 0.0, 6.0, 0.0), c(0xEDEFFF, 0xDBF7FE, 0xCCE7FE, 0xE0EEFE))</v>
      </c>
      <c r="BD77" s="13" t="str">
        <f>"mirageFairy2019.fairy."&amp;テーブル1[[#This Row],[Type]]&amp;".name="&amp;テーブル1[[#This Row],[英名]]</f>
        <v>mirageFairy2019.fairy.moonstone.name=Moonstonia</v>
      </c>
      <c r="BE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F77" s="13">
        <f>テーブル1[[#This Row],[Gaia]]*(テーブル1[[#This Row],[Aqua]]+テーブル1[[#This Row],[収穫]])*テーブル1[[#This Row],[効率]]/テーブル1[[#This Row],[コスト]]</f>
        <v>0</v>
      </c>
    </row>
    <row r="78" spans="1:58" x14ac:dyDescent="0.15">
      <c r="A78" s="4">
        <v>76</v>
      </c>
      <c r="B78" s="4">
        <v>1</v>
      </c>
      <c r="C78" s="4" t="s">
        <v>390</v>
      </c>
      <c r="D78" s="4" t="s">
        <v>403</v>
      </c>
      <c r="E78" s="6" t="s">
        <v>634</v>
      </c>
      <c r="F78" s="6" t="s">
        <v>625</v>
      </c>
      <c r="G78" s="6" t="s">
        <v>649</v>
      </c>
      <c r="H78" s="6" t="s">
        <v>642</v>
      </c>
      <c r="I78" s="6" t="s">
        <v>983</v>
      </c>
      <c r="J78" s="11" t="s">
        <v>654</v>
      </c>
      <c r="K78" s="3">
        <v>4</v>
      </c>
      <c r="L78" s="8">
        <v>71</v>
      </c>
      <c r="M78" s="7">
        <v>10</v>
      </c>
      <c r="N78" s="7"/>
      <c r="O78" s="7">
        <v>18</v>
      </c>
      <c r="P78" s="7"/>
      <c r="Q78" s="7">
        <v>31</v>
      </c>
      <c r="R78" s="7">
        <v>75</v>
      </c>
      <c r="S78" s="5">
        <v>1</v>
      </c>
      <c r="T78" s="5">
        <f>2^((テーブル1[[#This Row],[レア]]-1)/4)</f>
        <v>1.681792830507429</v>
      </c>
      <c r="U78" s="5">
        <f>0.5^(((テーブル1[[#This Row],[基礎Shine]]/MAX(テーブル1[[#This Row],[基礎Shine]:[基礎Dark]])+テーブル1[[#This Row],[基礎Fire]]/MAX(M78:R78)+テーブル1[[#This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V78" s="5">
        <f>テーブル1[[#This Row],[特殊倍率]]*テーブル1[[#This Row],[分散度倍率]]*テーブル1[[#This Row],[レア度倍率]]</f>
        <v>1.5080316071457862</v>
      </c>
      <c r="W78" s="10">
        <f>テーブル1[[#This Row],[コスト]]*テーブル1[[#This Row],[効率]]</f>
        <v>107.07024410735082</v>
      </c>
      <c r="X78" s="9">
        <f>テーブル1[[#This Row],[基礎Shine]]*テーブル1[[#This Row],[合計値]]/SUM(テーブル1[[#This Row],[基礎Shine]:[基礎Dark]])</f>
        <v>7.9903167244291655</v>
      </c>
      <c r="Y78" s="9">
        <f>テーブル1[[#This Row],[基礎Fire]]*テーブル1[[#This Row],[合計値]]/SUM(テーブル1[[#This Row],[基礎Shine]:[基礎Dark]])</f>
        <v>0</v>
      </c>
      <c r="Z78" s="9">
        <f>テーブル1[[#This Row],[基礎Wind]]*テーブル1[[#This Row],[合計値]]/SUM(テーブル1[[#This Row],[基礎Shine]:[基礎Dark]])</f>
        <v>14.382570103972498</v>
      </c>
      <c r="AA78" s="9">
        <f>テーブル1[[#This Row],[基礎Gaia]]*テーブル1[[#This Row],[合計値]]/SUM(テーブル1[[#This Row],[基礎Shine]:[基礎Dark]])</f>
        <v>0</v>
      </c>
      <c r="AB78" s="9">
        <f>テーブル1[[#This Row],[基礎Aqua]]*テーブル1[[#This Row],[合計値]]/SUM(テーブル1[[#This Row],[基礎Shine]:[基礎Dark]])</f>
        <v>24.769981845730413</v>
      </c>
      <c r="AC78" s="9">
        <f>テーブル1[[#This Row],[基礎Dark]]*テーブル1[[#This Row],[合計値]]/SUM(テーブル1[[#This Row],[基礎Shine]:[基礎Dark]])</f>
        <v>59.927375433218742</v>
      </c>
      <c r="AD78" s="14">
        <v>2</v>
      </c>
      <c r="AE78" s="14"/>
      <c r="AF78" s="14"/>
      <c r="AG78" s="14">
        <v>2</v>
      </c>
      <c r="AH78" s="14">
        <v>4</v>
      </c>
      <c r="AI78" s="14"/>
      <c r="AJ78" s="14">
        <v>14</v>
      </c>
      <c r="AK78" s="14"/>
      <c r="AL78" s="14"/>
      <c r="AM78" s="14"/>
      <c r="AN78" s="14"/>
      <c r="AO78" s="14">
        <v>6</v>
      </c>
      <c r="AP78" s="14"/>
      <c r="AQ78" s="14">
        <v>5</v>
      </c>
      <c r="AR78" s="14"/>
      <c r="AS78" s="14">
        <v>3</v>
      </c>
      <c r="AT78" s="14"/>
      <c r="AU78" s="14"/>
      <c r="AV78" s="14"/>
      <c r="AW78" s="14">
        <v>1</v>
      </c>
      <c r="AX78" s="14"/>
      <c r="AY78" s="14"/>
      <c r="AZ78" s="14"/>
      <c r="BA78" s="13">
        <f>SUM(テーブル1[[#This Row],[攻撃]:[感覚]])</f>
        <v>37</v>
      </c>
      <c r="BB78" s="13" t="str">
        <f>LOWER(LEFT(テーブル1[[#This Row],[Type]],1))&amp;MID(SUBSTITUTE(PROPER(テーブル1[[#This Row],[Type]]),"_",""),2,LEN(テーブル1[[#This Row],[Type]]))</f>
        <v>pyrope</v>
      </c>
      <c r="BC78" s="13" t="str" cm="1">
        <f t="array" ref="BC7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pyrope = 76("pyrope", { mirage }, 4, 71, 1.00, m(10.0, 0.0, 18.0, 0.0, 31.0, 75.0), a(2.0, 0.0, 0.0, 2.0, 4.0, 0.0, 14.0, 0.0, 0.0, 0.0, 0.0, 6.0, 0.0, 5.0, 0.0, 3.0, 0.0, 0.0, 0.0, 1.0, 0.0, 0.0, 0.0), c(0xF4CDDE, 0xEC97BC, 0xCE1860, 0xD41E6E))</v>
      </c>
      <c r="BD78" s="13" t="str">
        <f>"mirageFairy2019.fairy."&amp;テーブル1[[#This Row],[Type]]&amp;".name="&amp;テーブル1[[#This Row],[英名]]</f>
        <v>mirageFairy2019.fairy.pyrope.name=Pyropia</v>
      </c>
      <c r="BE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F78" s="13">
        <f>テーブル1[[#This Row],[Gaia]]*(テーブル1[[#This Row],[Aqua]]+テーブル1[[#This Row],[収穫]])*テーブル1[[#This Row],[効率]]/テーブル1[[#This Row],[コスト]]</f>
        <v>0</v>
      </c>
    </row>
    <row r="79" spans="1:58" x14ac:dyDescent="0.15">
      <c r="A79" s="4">
        <v>77</v>
      </c>
      <c r="B79" s="4">
        <v>1</v>
      </c>
      <c r="C79" s="4" t="s">
        <v>390</v>
      </c>
      <c r="D79" s="4" t="s">
        <v>403</v>
      </c>
      <c r="E79" s="6" t="s">
        <v>635</v>
      </c>
      <c r="F79" s="6" t="s">
        <v>626</v>
      </c>
      <c r="G79" s="6" t="s">
        <v>650</v>
      </c>
      <c r="H79" s="6" t="s">
        <v>643</v>
      </c>
      <c r="I79" s="6" t="s">
        <v>983</v>
      </c>
      <c r="J79" s="11" t="s">
        <v>660</v>
      </c>
      <c r="K79" s="3">
        <v>3</v>
      </c>
      <c r="L79" s="8">
        <v>63</v>
      </c>
      <c r="M79" s="7">
        <v>10</v>
      </c>
      <c r="N79" s="7">
        <v>13</v>
      </c>
      <c r="O79" s="7"/>
      <c r="P79" s="7">
        <v>36</v>
      </c>
      <c r="Q79" s="7"/>
      <c r="R79" s="7">
        <v>85</v>
      </c>
      <c r="S79" s="5">
        <v>1</v>
      </c>
      <c r="T79" s="5">
        <f>2^((テーブル1[[#This Row],[レア]]-1)/4)</f>
        <v>1.4142135623730951</v>
      </c>
      <c r="U79" s="5">
        <f>0.5^(((テーブル1[[#This Row],[基礎Shine]]/MAX(テーブル1[[#This Row],[基礎Shine]:[基礎Dark]])+テーブル1[[#This Row],[基礎Fire]]/MAX(M79:R79)+テーブル1[[#This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V79" s="5">
        <f>テーブル1[[#This Row],[特殊倍率]]*テーブル1[[#This Row],[分散度倍率]]*テーブル1[[#This Row],[レア度倍率]]</f>
        <v>1.2844729162241417</v>
      </c>
      <c r="W79" s="10">
        <f>テーブル1[[#This Row],[コスト]]*テーブル1[[#This Row],[効率]]</f>
        <v>80.921793722120924</v>
      </c>
      <c r="X79" s="9">
        <f>テーブル1[[#This Row],[基礎Shine]]*テーブル1[[#This Row],[合計値]]/SUM(テーブル1[[#This Row],[基礎Shine]:[基礎Dark]])</f>
        <v>5.61956900848062</v>
      </c>
      <c r="Y79" s="9">
        <f>テーブル1[[#This Row],[基礎Fire]]*テーブル1[[#This Row],[合計値]]/SUM(テーブル1[[#This Row],[基礎Shine]:[基礎Dark]])</f>
        <v>7.3054397110248068</v>
      </c>
      <c r="Z79" s="9">
        <f>テーブル1[[#This Row],[基礎Wind]]*テーブル1[[#This Row],[合計値]]/SUM(テーブル1[[#This Row],[基礎Shine]:[基礎Dark]])</f>
        <v>0</v>
      </c>
      <c r="AA79" s="9">
        <f>テーブル1[[#This Row],[基礎Gaia]]*テーブル1[[#This Row],[合計値]]/SUM(テーブル1[[#This Row],[基礎Shine]:[基礎Dark]])</f>
        <v>20.230448430530231</v>
      </c>
      <c r="AB79" s="9">
        <f>テーブル1[[#This Row],[基礎Aqua]]*テーブル1[[#This Row],[合計値]]/SUM(テーブル1[[#This Row],[基礎Shine]:[基礎Dark]])</f>
        <v>0</v>
      </c>
      <c r="AC79" s="9">
        <f>テーブル1[[#This Row],[基礎Dark]]*テーブル1[[#This Row],[合計値]]/SUM(テーブル1[[#This Row],[基礎Shine]:[基礎Dark]])</f>
        <v>47.766336572085265</v>
      </c>
      <c r="AD79" s="14"/>
      <c r="AE79" s="14">
        <v>4</v>
      </c>
      <c r="AF79" s="14">
        <v>2</v>
      </c>
      <c r="AG79" s="14"/>
      <c r="AH79" s="14"/>
      <c r="AI79" s="14"/>
      <c r="AJ79" s="14">
        <v>5</v>
      </c>
      <c r="AK79" s="14"/>
      <c r="AL79" s="14"/>
      <c r="AM79" s="14"/>
      <c r="AN79" s="14">
        <v>1</v>
      </c>
      <c r="AO79" s="14">
        <v>4</v>
      </c>
      <c r="AP79" s="14"/>
      <c r="AQ79" s="14"/>
      <c r="AR79" s="14"/>
      <c r="AS79" s="14">
        <v>2</v>
      </c>
      <c r="AT79" s="14"/>
      <c r="AU79" s="14"/>
      <c r="AV79" s="14"/>
      <c r="AW79" s="14">
        <v>1</v>
      </c>
      <c r="AX79" s="14"/>
      <c r="AY79" s="14"/>
      <c r="AZ79" s="14"/>
      <c r="BA79" s="13">
        <f>SUM(テーブル1[[#This Row],[攻撃]:[感覚]])</f>
        <v>19</v>
      </c>
      <c r="BB79" s="13" t="str">
        <f>LOWER(LEFT(テーブル1[[#This Row],[Type]],1))&amp;MID(SUBSTITUTE(PROPER(テーブル1[[#This Row],[Type]]),"_",""),2,LEN(テーブル1[[#This Row],[Type]]))</f>
        <v>smithsonite</v>
      </c>
      <c r="BC79" s="13" t="str" cm="1">
        <f t="array" ref="BC7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smithsonite = 77("smithsonite", { mirage }, 3, 63, 1.00, m(10.0, 13.0, 0.0, 36.0, 0.0, 85.0), a(0.0, 4.0, 2.0, 0.0, 0.0, 0.0, 5.0, 0.0, 0.0, 0.0, 1.0, 4.0, 0.0, 0.0, 0.0, 2.0, 0.0, 0.0, 0.0, 1.0, 0.0, 0.0, 0.0), c(0xC1F0E6, 0x95DFD0, 0x33917E, 0x52C6B5))</v>
      </c>
      <c r="BD79" s="13" t="str">
        <f>"mirageFairy2019.fairy."&amp;テーブル1[[#This Row],[Type]]&amp;".name="&amp;テーブル1[[#This Row],[英名]]</f>
        <v>mirageFairy2019.fairy.smithsonite.name=Smithsonitia</v>
      </c>
      <c r="BE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F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8" x14ac:dyDescent="0.15">
      <c r="A80" s="4">
        <v>78</v>
      </c>
      <c r="B80" s="4">
        <v>1</v>
      </c>
      <c r="C80" s="4" t="s">
        <v>394</v>
      </c>
      <c r="D80" s="4" t="s">
        <v>412</v>
      </c>
      <c r="E80" s="6" t="s">
        <v>652</v>
      </c>
      <c r="F80" s="6" t="s">
        <v>627</v>
      </c>
      <c r="G80" s="6" t="s">
        <v>725</v>
      </c>
      <c r="H80" s="6" t="s">
        <v>651</v>
      </c>
      <c r="I80" s="6" t="s">
        <v>669</v>
      </c>
      <c r="J80" s="11" t="s">
        <v>663</v>
      </c>
      <c r="K80" s="3">
        <v>4</v>
      </c>
      <c r="L80" s="8">
        <v>25</v>
      </c>
      <c r="M80" s="7">
        <v>2</v>
      </c>
      <c r="N80" s="7">
        <v>3</v>
      </c>
      <c r="O80" s="7">
        <v>10</v>
      </c>
      <c r="P80" s="7"/>
      <c r="Q80" s="7">
        <v>7</v>
      </c>
      <c r="R80" s="7">
        <v>7</v>
      </c>
      <c r="S80" s="5">
        <v>1.2</v>
      </c>
      <c r="T80" s="5">
        <f>2^((テーブル1[[#This Row],[レア]]-1)/4)</f>
        <v>1.681792830507429</v>
      </c>
      <c r="U80" s="5">
        <f>0.5^(((テーブル1[[#This Row],[基礎Shine]]/MAX(テーブル1[[#This Row],[基礎Shine]:[基礎Dark]])+テーブル1[[#This Row],[基礎Fire]]/MAX(M80:R80)+テーブル1[[#This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V80" s="5">
        <f>テーブル1[[#This Row],[特殊倍率]]*テーブル1[[#This Row],[分散度倍率]]*テーブル1[[#This Row],[レア度倍率]]</f>
        <v>1.5508233967649905</v>
      </c>
      <c r="W80" s="10">
        <f>テーブル1[[#This Row],[コスト]]*テーブル1[[#This Row],[効率]]</f>
        <v>38.770584919124765</v>
      </c>
      <c r="X80" s="9">
        <f>テーブル1[[#This Row],[基礎Shine]]*テーブル1[[#This Row],[合計値]]/SUM(テーブル1[[#This Row],[基礎Shine]:[基礎Dark]])</f>
        <v>2.6738334426982595</v>
      </c>
      <c r="Y80" s="9">
        <f>テーブル1[[#This Row],[基礎Fire]]*テーブル1[[#This Row],[合計値]]/SUM(テーブル1[[#This Row],[基礎Shine]:[基礎Dark]])</f>
        <v>4.0107501640473897</v>
      </c>
      <c r="Z80" s="9">
        <f>テーブル1[[#This Row],[基礎Wind]]*テーブル1[[#This Row],[合計値]]/SUM(テーブル1[[#This Row],[基礎Shine]:[基礎Dark]])</f>
        <v>13.369167213491298</v>
      </c>
      <c r="AA80" s="9">
        <f>テーブル1[[#This Row],[基礎Gaia]]*テーブル1[[#This Row],[合計値]]/SUM(テーブル1[[#This Row],[基礎Shine]:[基礎Dark]])</f>
        <v>0</v>
      </c>
      <c r="AB80" s="9">
        <f>テーブル1[[#This Row],[基礎Aqua]]*テーブル1[[#This Row],[合計値]]/SUM(テーブル1[[#This Row],[基礎Shine]:[基礎Dark]])</f>
        <v>9.3584170494439096</v>
      </c>
      <c r="AC80" s="9">
        <f>テーブル1[[#This Row],[基礎Dark]]*テーブル1[[#This Row],[合計値]]/SUM(テーブル1[[#This Row],[基礎Shine]:[基礎Dark]])</f>
        <v>9.3584170494439096</v>
      </c>
      <c r="AD80" s="14"/>
      <c r="AE80" s="14"/>
      <c r="AF80" s="14"/>
      <c r="AG80" s="14">
        <v>4</v>
      </c>
      <c r="AH80" s="14">
        <v>3</v>
      </c>
      <c r="AI80" s="14">
        <v>4</v>
      </c>
      <c r="AJ80" s="14"/>
      <c r="AK80" s="14">
        <v>2</v>
      </c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>
        <v>10</v>
      </c>
      <c r="AW80" s="14">
        <v>14</v>
      </c>
      <c r="AX80" s="14"/>
      <c r="AY80" s="14">
        <v>3</v>
      </c>
      <c r="AZ80" s="14"/>
      <c r="BA80" s="13">
        <f>SUM(テーブル1[[#This Row],[攻撃]:[感覚]])</f>
        <v>40</v>
      </c>
      <c r="BB80" s="13" t="str">
        <f>LOWER(LEFT(テーブル1[[#This Row],[Type]],1))&amp;MID(SUBSTITUTE(PROPER(テーブル1[[#This Row],[Type]]),"_",""),2,LEN(テーブル1[[#This Row],[Type]]))</f>
        <v>christmas</v>
      </c>
      <c r="BC80" s="13" t="str" cm="1">
        <f t="array" ref="BC8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christmas = 78("christmas", { time }, 4, 25, 1.20, m(2.0, 3.0, 10.0, 0.0, 7.0, 7.0), a(0.0, 0.0, 0.0, 4.0, 3.0, 4.0, 0.0, 2.0, 0.0, 0.0, 0.0, 0.0, 0.0, 0.0, 0.0, 0.0, 0.0, 0.0, 10.0, 14.0, 0.0, 3.0, 0.0), c(0xD2E6F6, 0xF1150F, 0xB20000, 0x248541))</v>
      </c>
      <c r="BD80" s="13" t="str">
        <f>"mirageFairy2019.fairy."&amp;テーブル1[[#This Row],[Type]]&amp;".name="&amp;テーブル1[[#This Row],[英名]]</f>
        <v>mirageFairy2019.fairy.christmas.name=Christmasia</v>
      </c>
      <c r="BE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F80" s="13">
        <f>テーブル1[[#This Row],[Gaia]]*(テーブル1[[#This Row],[Aqua]]+テーブル1[[#This Row],[収穫]])*テーブル1[[#This Row],[効率]]/テーブル1[[#This Row],[コスト]]</f>
        <v>0</v>
      </c>
    </row>
    <row r="81" spans="1:58" x14ac:dyDescent="0.15">
      <c r="A81" s="4">
        <v>79</v>
      </c>
      <c r="B81" s="4">
        <v>1</v>
      </c>
      <c r="C81" s="4" t="s">
        <v>391</v>
      </c>
      <c r="D81" s="4" t="s">
        <v>405</v>
      </c>
      <c r="E81" s="6" t="s">
        <v>977</v>
      </c>
      <c r="F81" s="6" t="s">
        <v>653</v>
      </c>
      <c r="G81" s="6" t="s">
        <v>978</v>
      </c>
      <c r="H81" s="6" t="s">
        <v>980</v>
      </c>
      <c r="I81" s="6" t="s">
        <v>983</v>
      </c>
      <c r="J81" s="11" t="s">
        <v>662</v>
      </c>
      <c r="K81" s="3">
        <v>5</v>
      </c>
      <c r="L81" s="8">
        <v>12</v>
      </c>
      <c r="M81" s="7">
        <v>4</v>
      </c>
      <c r="N81" s="7">
        <v>10</v>
      </c>
      <c r="O81" s="7">
        <v>20</v>
      </c>
      <c r="P81" s="7">
        <v>5</v>
      </c>
      <c r="Q81" s="7">
        <v>10</v>
      </c>
      <c r="R81" s="7">
        <v>5</v>
      </c>
      <c r="S81" s="5">
        <v>1.2</v>
      </c>
      <c r="T81" s="5">
        <f>2^((テーブル1[[#This Row],[レア]]-1)/4)</f>
        <v>2</v>
      </c>
      <c r="U81" s="5">
        <f>0.5^(((テーブル1[[#This Row],[基礎Shine]]/MAX(テーブル1[[#This Row],[基礎Shine]:[基礎Dark]])+テーブル1[[#This Row],[基礎Fire]]/MAX(M81:R81)+テーブル1[[#This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V81" s="5">
        <f>テーブル1[[#This Row],[特殊倍率]]*テーブル1[[#This Row],[分散度倍率]]*テーブル1[[#This Row],[レア度倍率]]</f>
        <v>1.896099148472105</v>
      </c>
      <c r="W81" s="10">
        <f>テーブル1[[#This Row],[コスト]]*テーブル1[[#This Row],[効率]]</f>
        <v>22.75318978166526</v>
      </c>
      <c r="X81" s="9">
        <f>テーブル1[[#This Row],[基礎Shine]]*テーブル1[[#This Row],[合計値]]/SUM(テーブル1[[#This Row],[基礎Shine]:[基礎Dark]])</f>
        <v>1.6854214653085378</v>
      </c>
      <c r="Y81" s="9">
        <f>テーブル1[[#This Row],[基礎Fire]]*テーブル1[[#This Row],[合計値]]/SUM(テーブル1[[#This Row],[基礎Shine]:[基礎Dark]])</f>
        <v>4.2135536632713446</v>
      </c>
      <c r="Z81" s="9">
        <f>テーブル1[[#This Row],[基礎Wind]]*テーブル1[[#This Row],[合計値]]/SUM(テーブル1[[#This Row],[基礎Shine]:[基礎Dark]])</f>
        <v>8.4271073265426892</v>
      </c>
      <c r="AA81" s="9">
        <f>テーブル1[[#This Row],[基礎Gaia]]*テーブル1[[#This Row],[合計値]]/SUM(テーブル1[[#This Row],[基礎Shine]:[基礎Dark]])</f>
        <v>2.1067768316356723</v>
      </c>
      <c r="AB81" s="9">
        <f>テーブル1[[#This Row],[基礎Aqua]]*テーブル1[[#This Row],[合計値]]/SUM(テーブル1[[#This Row],[基礎Shine]:[基礎Dark]])</f>
        <v>4.2135536632713446</v>
      </c>
      <c r="AC81" s="9">
        <f>テーブル1[[#This Row],[基礎Dark]]*テーブル1[[#This Row],[合計値]]/SUM(テーブル1[[#This Row],[基礎Shine]:[基礎Dark]])</f>
        <v>2.1067768316356723</v>
      </c>
      <c r="AD81" s="14">
        <v>3</v>
      </c>
      <c r="AE81" s="14">
        <v>6</v>
      </c>
      <c r="AF81" s="14">
        <v>5</v>
      </c>
      <c r="AG81" s="14">
        <v>3</v>
      </c>
      <c r="AH81" s="14"/>
      <c r="AI81" s="14">
        <v>2</v>
      </c>
      <c r="AJ81" s="14"/>
      <c r="AK81" s="14">
        <v>12</v>
      </c>
      <c r="AL81" s="14">
        <v>14</v>
      </c>
      <c r="AM81" s="14">
        <v>7</v>
      </c>
      <c r="AN81" s="14">
        <v>4</v>
      </c>
      <c r="AO81" s="14">
        <v>1</v>
      </c>
      <c r="AP81" s="14">
        <v>1</v>
      </c>
      <c r="AQ81" s="14">
        <v>1</v>
      </c>
      <c r="AR81" s="14">
        <v>7</v>
      </c>
      <c r="AS81" s="14">
        <v>9</v>
      </c>
      <c r="AT81" s="14">
        <v>5</v>
      </c>
      <c r="AU81" s="14">
        <v>1</v>
      </c>
      <c r="AV81" s="14">
        <v>10</v>
      </c>
      <c r="AW81" s="14">
        <v>6</v>
      </c>
      <c r="AX81" s="14"/>
      <c r="AY81" s="14">
        <v>11</v>
      </c>
      <c r="AZ81" s="14">
        <v>12</v>
      </c>
      <c r="BA81" s="13">
        <f>SUM(テーブル1[[#This Row],[攻撃]:[感覚]])</f>
        <v>120</v>
      </c>
      <c r="BB81" s="13" t="str">
        <f>LOWER(LEFT(テーブル1[[#This Row],[Type]],1))&amp;MID(SUBSTITUTE(PROPER(テーブル1[[#This Row],[Type]]),"_",""),2,LEN(テーブル1[[#This Row],[Type]]))</f>
        <v>santaClaus</v>
      </c>
      <c r="BC81" s="13" t="str" cm="1">
        <f t="array" ref="BC8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santaClaus = 79("santa_claus", { mirage }, 5, 12, 1.20, m(4.0, 10.0, 20.0, 5.0, 10.0, 5.0), a(3.0, 6.0, 5.0, 3.0, 0.0, 2.0, 0.0, 12.0, 14.0, 7.0, 4.0, 1.0, 1.0, 1.0, 7.0, 9.0, 5.0, 1.0, 10.0, 6.0, 0.0, 11.0, 12.0), c(0xCDBBAD, 0xD61728, 0xDA0117, 0xDAD8D4))</v>
      </c>
      <c r="BD81" s="13" t="str">
        <f>"mirageFairy2019.fairy."&amp;テーブル1[[#This Row],[Type]]&amp;".name="&amp;テーブル1[[#This Row],[英名]]</f>
        <v>mirageFairy2019.fairy.santa_claus.name=Sante Clausia</v>
      </c>
      <c r="BE81" s="13" t="str">
        <f>"mirageFairy2019.fairy."&amp;テーブル1[[#This Row],[Type]]&amp;".name="&amp;テーブル1[[#This Row],[短縮和名]]&amp;テーブル1[[#This Row],[和名]]</f>
        <v>mirageFairy2019.fairy.santa_claus.name=聖夜老人精サンテツラウシャ</v>
      </c>
      <c r="BF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8" x14ac:dyDescent="0.15">
      <c r="A82" s="4">
        <v>80</v>
      </c>
      <c r="B82" s="4">
        <v>1</v>
      </c>
      <c r="C82" s="4" t="s">
        <v>390</v>
      </c>
      <c r="D82" s="4" t="s">
        <v>403</v>
      </c>
      <c r="E82" s="6" t="s">
        <v>665</v>
      </c>
      <c r="F82" s="6" t="s">
        <v>671</v>
      </c>
      <c r="G82" s="6" t="s">
        <v>739</v>
      </c>
      <c r="H82" s="6" t="s">
        <v>687</v>
      </c>
      <c r="I82" s="6" t="s">
        <v>983</v>
      </c>
      <c r="J82" s="11" t="s">
        <v>694</v>
      </c>
      <c r="K82" s="3">
        <v>1</v>
      </c>
      <c r="L82" s="8">
        <v>45</v>
      </c>
      <c r="M82" s="7">
        <v>10</v>
      </c>
      <c r="N82" s="7">
        <v>22</v>
      </c>
      <c r="O82" s="7"/>
      <c r="P82" s="7">
        <v>63</v>
      </c>
      <c r="Q82" s="7">
        <v>95</v>
      </c>
      <c r="R82" s="7">
        <v>98</v>
      </c>
      <c r="S82" s="5">
        <v>1</v>
      </c>
      <c r="T82" s="5">
        <f>2^((テーブル1[[#This Row],[レア]]-1)/4)</f>
        <v>1</v>
      </c>
      <c r="U82" s="5">
        <f>0.5^(((テーブル1[[#This Row],[基礎Shine]]/MAX(テーブル1[[#This Row],[基礎Shine]:[基礎Dark]])+テーブル1[[#This Row],[基礎Fire]]/MAX(M82:R82)+テーブル1[[#This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V82" s="5">
        <f>テーブル1[[#This Row],[特殊倍率]]*テーブル1[[#This Row],[分散度倍率]]*テーブル1[[#This Row],[レア度倍率]]</f>
        <v>0.76431799260264621</v>
      </c>
      <c r="W82" s="10">
        <f>テーブル1[[#This Row],[コスト]]*テーブル1[[#This Row],[効率]]</f>
        <v>34.394309667119082</v>
      </c>
      <c r="X82" s="9">
        <f>テーブル1[[#This Row],[基礎Shine]]*テーブル1[[#This Row],[合計値]]/SUM(テーブル1[[#This Row],[基礎Shine]:[基礎Dark]])</f>
        <v>1.1942468634416348</v>
      </c>
      <c r="Y82" s="9">
        <f>テーブル1[[#This Row],[基礎Fire]]*テーブル1[[#This Row],[合計値]]/SUM(テーブル1[[#This Row],[基礎Shine]:[基礎Dark]])</f>
        <v>2.6273430995715965</v>
      </c>
      <c r="Z82" s="9">
        <f>テーブル1[[#This Row],[基礎Wind]]*テーブル1[[#This Row],[合計値]]/SUM(テーブル1[[#This Row],[基礎Shine]:[基礎Dark]])</f>
        <v>0</v>
      </c>
      <c r="AA82" s="9">
        <f>テーブル1[[#This Row],[基礎Gaia]]*テーブル1[[#This Row],[合計値]]/SUM(テーブル1[[#This Row],[基礎Shine]:[基礎Dark]])</f>
        <v>7.5237552396822984</v>
      </c>
      <c r="AB82" s="9">
        <f>テーブル1[[#This Row],[基礎Aqua]]*テーブル1[[#This Row],[合計値]]/SUM(テーブル1[[#This Row],[基礎Shine]:[基礎Dark]])</f>
        <v>11.345345202695531</v>
      </c>
      <c r="AC82" s="9">
        <f>テーブル1[[#This Row],[基礎Dark]]*テーブル1[[#This Row],[合計値]]/SUM(テーブル1[[#This Row],[基礎Shine]:[基礎Dark]])</f>
        <v>11.70361926172802</v>
      </c>
      <c r="AD82" s="14">
        <v>3</v>
      </c>
      <c r="AE82" s="14"/>
      <c r="AF82" s="14"/>
      <c r="AG82" s="14"/>
      <c r="AH82" s="14"/>
      <c r="AI82" s="14">
        <v>7</v>
      </c>
      <c r="AJ82" s="14">
        <v>8</v>
      </c>
      <c r="AK82" s="14">
        <v>1</v>
      </c>
      <c r="AL82" s="14"/>
      <c r="AM82" s="14"/>
      <c r="AN82" s="14"/>
      <c r="AO82" s="14">
        <v>1</v>
      </c>
      <c r="AP82" s="14">
        <v>3</v>
      </c>
      <c r="AQ82" s="14"/>
      <c r="AR82" s="14">
        <v>3</v>
      </c>
      <c r="AS82" s="14">
        <v>1</v>
      </c>
      <c r="AT82" s="14"/>
      <c r="AU82" s="14"/>
      <c r="AV82" s="14"/>
      <c r="AW82" s="14">
        <v>10</v>
      </c>
      <c r="AX82" s="14"/>
      <c r="AY82" s="14"/>
      <c r="AZ82" s="14"/>
      <c r="BA82" s="13">
        <f>SUM(テーブル1[[#This Row],[攻撃]:[感覚]])</f>
        <v>37</v>
      </c>
      <c r="BB82" s="13" t="str">
        <f>LOWER(LEFT(テーブル1[[#This Row],[Type]],1))&amp;MID(SUBSTITUTE(PROPER(テーブル1[[#This Row],[Type]]),"_",""),2,LEN(テーブル1[[#This Row],[Type]]))</f>
        <v>ice</v>
      </c>
      <c r="BC82" s="13" t="str" cm="1">
        <f t="array" ref="BC8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ice = 80("ice", { mirage }, 1, 45, 1.00, m(10.0, 22.0, 0.0, 63.0, 95.0, 98.0), a(3.0, 0.0, 0.0, 0.0, 0.0, 7.0, 8.0, 1.0, 0.0, 0.0, 0.0, 1.0, 3.0, 0.0, 3.0, 1.0, 0.0, 0.0, 0.0, 10.0, 0.0, 0.0, 0.0), c(0xCBDBF8, 0xB6CBE3, 0xA1B6DA, 0xA1C0F5))</v>
      </c>
      <c r="BD82" s="13" t="str">
        <f>"mirageFairy2019.fairy."&amp;テーブル1[[#This Row],[Type]]&amp;".name="&amp;テーブル1[[#This Row],[英名]]</f>
        <v>mirageFairy2019.fairy.ice.name=Icia</v>
      </c>
      <c r="BE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F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8" x14ac:dyDescent="0.15">
      <c r="A83" s="4">
        <v>81</v>
      </c>
      <c r="B83" s="4">
        <v>1</v>
      </c>
      <c r="C83" s="4" t="s">
        <v>390</v>
      </c>
      <c r="D83" s="4" t="s">
        <v>403</v>
      </c>
      <c r="E83" s="6" t="s">
        <v>931</v>
      </c>
      <c r="F83" s="6" t="s">
        <v>672</v>
      </c>
      <c r="G83" s="6" t="s">
        <v>740</v>
      </c>
      <c r="H83" s="6" t="s">
        <v>932</v>
      </c>
      <c r="I83" s="6" t="s">
        <v>983</v>
      </c>
      <c r="J83" s="11" t="s">
        <v>695</v>
      </c>
      <c r="K83" s="3">
        <v>4</v>
      </c>
      <c r="L83" s="8">
        <v>75</v>
      </c>
      <c r="M83" s="7">
        <v>10</v>
      </c>
      <c r="N83" s="7">
        <v>22</v>
      </c>
      <c r="O83" s="7"/>
      <c r="P83" s="7">
        <v>85</v>
      </c>
      <c r="Q83" s="7">
        <v>63</v>
      </c>
      <c r="R83" s="7"/>
      <c r="S83" s="5">
        <v>1</v>
      </c>
      <c r="T83" s="5">
        <f>2^((テーブル1[[#This Row],[レア]]-1)/4)</f>
        <v>1.681792830507429</v>
      </c>
      <c r="U83" s="5">
        <f>0.5^(((テーブル1[[#This Row],[基礎Shine]]/MAX(テーブル1[[#This Row],[基礎Shine]:[基礎Dark]])+テーブル1[[#This Row],[基礎Fire]]/MAX(M83:R83)+テーブル1[[#This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V83" s="5">
        <f>テーブル1[[#This Row],[特殊倍率]]*テーブル1[[#This Row],[分散度倍率]]*テーブル1[[#This Row],[レア度倍率]]</f>
        <v>1.440401081871086</v>
      </c>
      <c r="W83" s="10">
        <f>テーブル1[[#This Row],[コスト]]*テーブル1[[#This Row],[効率]]</f>
        <v>108.03008114033145</v>
      </c>
      <c r="X83" s="9">
        <f>テーブル1[[#This Row],[基礎Shine]]*テーブル1[[#This Row],[合計値]]/SUM(テーブル1[[#This Row],[基礎Shine]:[基礎Dark]])</f>
        <v>6.0016711744628584</v>
      </c>
      <c r="Y83" s="9">
        <f>テーブル1[[#This Row],[基礎Fire]]*テーブル1[[#This Row],[合計値]]/SUM(テーブル1[[#This Row],[基礎Shine]:[基礎Dark]])</f>
        <v>13.203676583818288</v>
      </c>
      <c r="Z83" s="9">
        <f>テーブル1[[#This Row],[基礎Wind]]*テーブル1[[#This Row],[合計値]]/SUM(テーブル1[[#This Row],[基礎Shine]:[基礎Dark]])</f>
        <v>0</v>
      </c>
      <c r="AA83" s="9">
        <f>テーブル1[[#This Row],[基礎Gaia]]*テーブル1[[#This Row],[合計値]]/SUM(テーブル1[[#This Row],[基礎Shine]:[基礎Dark]])</f>
        <v>51.014204982934288</v>
      </c>
      <c r="AB83" s="9">
        <f>テーブル1[[#This Row],[基礎Aqua]]*テーブル1[[#This Row],[合計値]]/SUM(テーブル1[[#This Row],[基礎Shine]:[基礎Dark]])</f>
        <v>37.810528399116009</v>
      </c>
      <c r="AC83" s="9">
        <f>テーブル1[[#This Row],[基礎Dark]]*テーブル1[[#This Row],[合計値]]/SUM(テーブル1[[#This Row],[基礎Shine]:[基礎Dark]])</f>
        <v>0</v>
      </c>
      <c r="AD83" s="14">
        <v>4</v>
      </c>
      <c r="AE83" s="14"/>
      <c r="AF83" s="14"/>
      <c r="AG83" s="14"/>
      <c r="AH83" s="14"/>
      <c r="AI83" s="14">
        <v>8</v>
      </c>
      <c r="AJ83" s="14">
        <v>12</v>
      </c>
      <c r="AK83" s="14">
        <v>2</v>
      </c>
      <c r="AL83" s="14"/>
      <c r="AM83" s="14"/>
      <c r="AN83" s="14"/>
      <c r="AO83" s="14">
        <v>2</v>
      </c>
      <c r="AP83" s="14">
        <v>3</v>
      </c>
      <c r="AQ83" s="14"/>
      <c r="AR83" s="14">
        <v>2</v>
      </c>
      <c r="AS83" s="14">
        <v>1</v>
      </c>
      <c r="AT83" s="14"/>
      <c r="AU83" s="14"/>
      <c r="AV83" s="14"/>
      <c r="AW83" s="14">
        <v>16</v>
      </c>
      <c r="AX83" s="14"/>
      <c r="AY83" s="14"/>
      <c r="AZ83" s="14"/>
      <c r="BA83" s="13">
        <f>SUM(テーブル1[[#This Row],[攻撃]:[感覚]])</f>
        <v>50</v>
      </c>
      <c r="BB83" s="13" t="str">
        <f>LOWER(LEFT(テーブル1[[#This Row],[Type]],1))&amp;MID(SUBSTITUTE(PROPER(テーブル1[[#This Row],[Type]]),"_",""),2,LEN(テーブル1[[#This Row],[Type]]))</f>
        <v>packedIce</v>
      </c>
      <c r="BC83" s="13" t="str" cm="1">
        <f t="array" ref="BC8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packedIce = 81("packed_ice", { mirage }, 4, 75, 1.00, m(10.0, 22.0, 0.0, 85.0, 63.0, 0.0), a(4.0, 0.0, 0.0, 0.0, 0.0, 8.0, 12.0, 2.0, 0.0, 0.0, 0.0, 2.0, 3.0, 0.0, 2.0, 1.0, 0.0, 0.0, 0.0, 16.0, 0.0, 0.0, 0.0), c(0xACC8F0, 0x9EB2D6, 0x809DCC, 0x5D86CC))</v>
      </c>
      <c r="BD83" s="13" t="str">
        <f>"mirageFairy2019.fairy."&amp;テーブル1[[#This Row],[Type]]&amp;".name="&amp;テーブル1[[#This Row],[英名]]</f>
        <v>mirageFairy2019.fairy.packed_ice.name=Packede Icia</v>
      </c>
      <c r="BE83" s="13" t="str">
        <f>"mirageFairy2019.fairy."&amp;テーブル1[[#This Row],[Type]]&amp;".name="&amp;テーブル1[[#This Row],[短縮和名]]&amp;テーブル1[[#This Row],[和名]]</f>
        <v>mirageFairy2019.fairy.packed_ice.name=氷塊精パッケデイーツァ</v>
      </c>
      <c r="BF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8" x14ac:dyDescent="0.15">
      <c r="A84" s="4">
        <v>82</v>
      </c>
      <c r="B84" s="4">
        <v>1</v>
      </c>
      <c r="C84" s="4" t="s">
        <v>391</v>
      </c>
      <c r="D84" s="4" t="s">
        <v>903</v>
      </c>
      <c r="E84" s="6" t="s">
        <v>670</v>
      </c>
      <c r="F84" s="6" t="s">
        <v>673</v>
      </c>
      <c r="G84" s="6" t="s">
        <v>681</v>
      </c>
      <c r="H84" s="6" t="s">
        <v>688</v>
      </c>
      <c r="I84" s="6" t="s">
        <v>983</v>
      </c>
      <c r="J84" s="11" t="s">
        <v>696</v>
      </c>
      <c r="K84" s="3">
        <v>3</v>
      </c>
      <c r="L84" s="8">
        <v>92</v>
      </c>
      <c r="M84" s="7"/>
      <c r="N84" s="7">
        <v>12</v>
      </c>
      <c r="O84" s="7">
        <v>10</v>
      </c>
      <c r="P84" s="7">
        <v>10</v>
      </c>
      <c r="Q84" s="7"/>
      <c r="R84" s="7">
        <v>1</v>
      </c>
      <c r="S84" s="5">
        <v>1</v>
      </c>
      <c r="T84" s="5">
        <f>2^((テーブル1[[#This Row],[レア]]-1)/4)</f>
        <v>1.4142135623730951</v>
      </c>
      <c r="U84" s="5">
        <f>0.5^(((テーブル1[[#This Row],[基礎Shine]]/MAX(テーブル1[[#This Row],[基礎Shine]:[基礎Dark]])+テーブル1[[#This Row],[基礎Fire]]/MAX(M84:R84)+テーブル1[[#This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V84" s="5">
        <f>テーブル1[[#This Row],[特殊倍率]]*テーブル1[[#This Row],[分散度倍率]]*テーブル1[[#This Row],[レア度倍率]]</f>
        <v>1.1095694720678451</v>
      </c>
      <c r="W84" s="10">
        <f>テーブル1[[#This Row],[コスト]]*テーブル1[[#This Row],[効率]]</f>
        <v>102.08039143024175</v>
      </c>
      <c r="X84" s="9">
        <f>テーブル1[[#This Row],[基礎Shine]]*テーブル1[[#This Row],[合計値]]/SUM(テーブル1[[#This Row],[基礎Shine]:[基礎Dark]])</f>
        <v>0</v>
      </c>
      <c r="Y84" s="9">
        <f>テーブル1[[#This Row],[基礎Fire]]*テーブル1[[#This Row],[合計値]]/SUM(テーブル1[[#This Row],[基礎Shine]:[基礎Dark]])</f>
        <v>37.120142338269723</v>
      </c>
      <c r="Z84" s="9">
        <f>テーブル1[[#This Row],[基礎Wind]]*テーブル1[[#This Row],[合計値]]/SUM(テーブル1[[#This Row],[基礎Shine]:[基礎Dark]])</f>
        <v>30.933451948558108</v>
      </c>
      <c r="AA84" s="9">
        <f>テーブル1[[#This Row],[基礎Gaia]]*テーブル1[[#This Row],[合計値]]/SUM(テーブル1[[#This Row],[基礎Shine]:[基礎Dark]])</f>
        <v>30.933451948558108</v>
      </c>
      <c r="AB84" s="9">
        <f>テーブル1[[#This Row],[基礎Aqua]]*テーブル1[[#This Row],[合計値]]/SUM(テーブル1[[#This Row],[基礎Shine]:[基礎Dark]])</f>
        <v>0</v>
      </c>
      <c r="AC84" s="9">
        <f>テーブル1[[#This Row],[基礎Dark]]*テーブル1[[#This Row],[合計値]]/SUM(テーブル1[[#This Row],[基礎Shine]:[基礎Dark]])</f>
        <v>3.0933451948558104</v>
      </c>
      <c r="AD84" s="14">
        <v>21</v>
      </c>
      <c r="AE84" s="14">
        <v>2</v>
      </c>
      <c r="AF84" s="14">
        <v>7</v>
      </c>
      <c r="AG84" s="14"/>
      <c r="AH84" s="14"/>
      <c r="AI84" s="14"/>
      <c r="AJ84" s="14"/>
      <c r="AK84" s="14">
        <v>1</v>
      </c>
      <c r="AL84" s="14">
        <v>1</v>
      </c>
      <c r="AM84" s="14"/>
      <c r="AN84" s="14"/>
      <c r="AO84" s="14">
        <v>12</v>
      </c>
      <c r="AP84" s="14"/>
      <c r="AQ84" s="14">
        <v>1</v>
      </c>
      <c r="AR84" s="14"/>
      <c r="AS84" s="14">
        <v>4</v>
      </c>
      <c r="AT84" s="14"/>
      <c r="AU84" s="14">
        <v>15</v>
      </c>
      <c r="AV84" s="14"/>
      <c r="AW84" s="14"/>
      <c r="AX84" s="14"/>
      <c r="AY84" s="14">
        <v>1</v>
      </c>
      <c r="AZ84" s="14">
        <v>7</v>
      </c>
      <c r="BA84" s="13">
        <f>SUM(テーブル1[[#This Row],[攻撃]:[感覚]])</f>
        <v>72</v>
      </c>
      <c r="BB84" s="13" t="str">
        <f>LOWER(LEFT(テーブル1[[#This Row],[Type]],1))&amp;MID(SUBSTITUTE(PROPER(テーブル1[[#This Row],[Type]]),"_",""),2,LEN(テーブル1[[#This Row],[Type]]))</f>
        <v>golem</v>
      </c>
      <c r="BC84" s="13" t="str" cm="1">
        <f t="array" ref="BC8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golem = 82("golem", { mirage }, 3, 92, 1.00, m(0.0, 12.0, 10.0, 10.0, 0.0, 1.0), a(21.0, 2.0, 7.0, 0.0, 0.0, 0.0, 0.0, 1.0, 1.0, 0.0, 0.0, 12.0, 0.0, 1.0, 0.0, 4.0, 0.0, 15.0, 0.0, 0.0, 0.0, 1.0, 7.0), c(0xC1AB9E, 0xB5ADA8, 0xABA39D, 0x557725))</v>
      </c>
      <c r="BD84" s="13" t="str">
        <f>"mirageFairy2019.fairy."&amp;テーブル1[[#This Row],[Type]]&amp;".name="&amp;テーブル1[[#This Row],[英名]]</f>
        <v>mirageFairy2019.fairy.golem.name=Golemia</v>
      </c>
      <c r="BE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F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8" x14ac:dyDescent="0.15">
      <c r="A85" s="4">
        <v>83</v>
      </c>
      <c r="B85" s="4">
        <v>1</v>
      </c>
      <c r="C85" s="4" t="s">
        <v>393</v>
      </c>
      <c r="D85" s="4" t="s">
        <v>410</v>
      </c>
      <c r="E85" s="6" t="s">
        <v>668</v>
      </c>
      <c r="F85" s="6" t="s">
        <v>674</v>
      </c>
      <c r="G85" s="6" t="s">
        <v>682</v>
      </c>
      <c r="H85" s="6" t="s">
        <v>689</v>
      </c>
      <c r="I85" s="6" t="s">
        <v>983</v>
      </c>
      <c r="J85" s="11" t="s">
        <v>697</v>
      </c>
      <c r="K85" s="3">
        <v>2</v>
      </c>
      <c r="L85" s="8">
        <v>53</v>
      </c>
      <c r="M85" s="7">
        <v>1</v>
      </c>
      <c r="N85" s="7">
        <v>2</v>
      </c>
      <c r="O85" s="7"/>
      <c r="P85" s="7">
        <v>10</v>
      </c>
      <c r="Q85" s="7">
        <v>5</v>
      </c>
      <c r="R85" s="7">
        <v>3</v>
      </c>
      <c r="S85" s="5">
        <v>1</v>
      </c>
      <c r="T85" s="5">
        <f>2^((テーブル1[[#This Row],[レア]]-1)/4)</f>
        <v>1.189207115002721</v>
      </c>
      <c r="U85" s="5">
        <f>0.5^(((テーブル1[[#This Row],[基礎Shine]]/MAX(テーブル1[[#This Row],[基礎Shine]:[基礎Dark]])+テーブル1[[#This Row],[基礎Fire]]/MAX(M85:R85)+テーブル1[[#This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85" s="5">
        <f>テーブル1[[#This Row],[特殊倍率]]*テーブル1[[#This Row],[分散度倍率]]*テーブル1[[#This Row],[レア度倍率]]</f>
        <v>1.0210121257071931</v>
      </c>
      <c r="W85" s="10">
        <f>テーブル1[[#This Row],[コスト]]*テーブル1[[#This Row],[効率]]</f>
        <v>54.113642662481233</v>
      </c>
      <c r="X85" s="9">
        <f>テーブル1[[#This Row],[基礎Shine]]*テーブル1[[#This Row],[合計値]]/SUM(テーブル1[[#This Row],[基礎Shine]:[基礎Dark]])</f>
        <v>2.5768401267848207</v>
      </c>
      <c r="Y85" s="9">
        <f>テーブル1[[#This Row],[基礎Fire]]*テーブル1[[#This Row],[合計値]]/SUM(テーブル1[[#This Row],[基礎Shine]:[基礎Dark]])</f>
        <v>5.1536802535696413</v>
      </c>
      <c r="Z85" s="9">
        <f>テーブル1[[#This Row],[基礎Wind]]*テーブル1[[#This Row],[合計値]]/SUM(テーブル1[[#This Row],[基礎Shine]:[基礎Dark]])</f>
        <v>0</v>
      </c>
      <c r="AA85" s="9">
        <f>テーブル1[[#This Row],[基礎Gaia]]*テーブル1[[#This Row],[合計値]]/SUM(テーブル1[[#This Row],[基礎Shine]:[基礎Dark]])</f>
        <v>25.768401267848205</v>
      </c>
      <c r="AB85" s="9">
        <f>テーブル1[[#This Row],[基礎Aqua]]*テーブル1[[#This Row],[合計値]]/SUM(テーブル1[[#This Row],[基礎Shine]:[基礎Dark]])</f>
        <v>12.884200633924102</v>
      </c>
      <c r="AC85" s="9">
        <f>テーブル1[[#This Row],[基礎Dark]]*テーブル1[[#This Row],[合計値]]/SUM(テーブル1[[#This Row],[基礎Shine]:[基礎Dark]])</f>
        <v>7.730520380354462</v>
      </c>
      <c r="AD85" s="14">
        <v>2</v>
      </c>
      <c r="AE85" s="14">
        <v>2</v>
      </c>
      <c r="AF85" s="14">
        <v>1</v>
      </c>
      <c r="AG85" s="14"/>
      <c r="AH85" s="14">
        <v>1</v>
      </c>
      <c r="AI85" s="14"/>
      <c r="AJ85" s="14">
        <v>8</v>
      </c>
      <c r="AK85" s="14"/>
      <c r="AL85" s="14"/>
      <c r="AM85" s="14"/>
      <c r="AN85" s="14"/>
      <c r="AO85" s="14">
        <v>1</v>
      </c>
      <c r="AP85" s="14">
        <v>8</v>
      </c>
      <c r="AQ85" s="14">
        <v>6</v>
      </c>
      <c r="AR85" s="14"/>
      <c r="AS85" s="14">
        <v>1</v>
      </c>
      <c r="AT85" s="14"/>
      <c r="AU85" s="14">
        <v>3</v>
      </c>
      <c r="AV85" s="14"/>
      <c r="AW85" s="14">
        <v>2</v>
      </c>
      <c r="AX85" s="14"/>
      <c r="AY85" s="14"/>
      <c r="AZ85" s="14"/>
      <c r="BA85" s="13">
        <f>SUM(テーブル1[[#This Row],[攻撃]:[感覚]])</f>
        <v>35</v>
      </c>
      <c r="BB85" s="13" t="str">
        <f>LOWER(LEFT(テーブル1[[#This Row],[Type]],1))&amp;MID(SUBSTITUTE(PROPER(テーブル1[[#This Row],[Type]]),"_",""),2,LEN(テーブル1[[#This Row],[Type]]))</f>
        <v>glass</v>
      </c>
      <c r="BC85" s="13" t="str" cm="1">
        <f t="array" ref="BC8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glass = 83("glass", { mirage }, 2, 53, 1.00, m(1.0, 2.0, 0.0, 10.0, 5.0, 3.0), a(2.0, 2.0, 1.0, 0.0, 1.0, 0.0, 8.0, 0.0, 0.0, 0.0, 0.0, 1.0, 8.0, 6.0, 0.0, 1.0, 0.0, 3.0, 0.0, 2.0, 0.0, 0.0, 0.0), c(0xFFFFFF, 0xEFF5FF, 0xE8EDF5, 0xADE0E9))</v>
      </c>
      <c r="BD85" s="13" t="str">
        <f>"mirageFairy2019.fairy."&amp;テーブル1[[#This Row],[Type]]&amp;".name="&amp;テーブル1[[#This Row],[英名]]</f>
        <v>mirageFairy2019.fairy.glass.name=Glassia</v>
      </c>
      <c r="BE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F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8" x14ac:dyDescent="0.15">
      <c r="A86" s="4">
        <v>84</v>
      </c>
      <c r="B86" s="4">
        <v>1</v>
      </c>
      <c r="C86" s="4" t="s">
        <v>393</v>
      </c>
      <c r="D86" s="4" t="s">
        <v>552</v>
      </c>
      <c r="E86" s="6" t="s">
        <v>933</v>
      </c>
      <c r="F86" s="6" t="s">
        <v>680</v>
      </c>
      <c r="G86" s="6" t="s">
        <v>741</v>
      </c>
      <c r="H86" s="6" t="s">
        <v>936</v>
      </c>
      <c r="I86" s="6" t="s">
        <v>983</v>
      </c>
      <c r="J86" s="11" t="s">
        <v>698</v>
      </c>
      <c r="K86" s="3">
        <v>3</v>
      </c>
      <c r="L86" s="8">
        <v>77</v>
      </c>
      <c r="M86" s="7"/>
      <c r="N86" s="7">
        <v>10</v>
      </c>
      <c r="O86" s="7"/>
      <c r="P86" s="7">
        <v>7</v>
      </c>
      <c r="Q86" s="7"/>
      <c r="R86" s="7"/>
      <c r="S86" s="5">
        <v>1</v>
      </c>
      <c r="T86" s="5">
        <f>2^((テーブル1[[#This Row],[レア]]-1)/4)</f>
        <v>1.4142135623730951</v>
      </c>
      <c r="U86" s="5">
        <f>0.5^(((テーブル1[[#This Row],[基礎Shine]]/MAX(テーブル1[[#This Row],[基礎Shine]:[基礎Dark]])+テーブル1[[#This Row],[基礎Fire]]/MAX(M86:R86)+テーブル1[[#This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86" s="5">
        <f>テーブル1[[#This Row],[特殊倍率]]*テーブル1[[#This Row],[分散度倍率]]*テーブル1[[#This Row],[レア度倍率]]</f>
        <v>1.2834258975629043</v>
      </c>
      <c r="W86" s="10">
        <f>テーブル1[[#This Row],[コスト]]*テーブル1[[#This Row],[効率]]</f>
        <v>98.823794112343634</v>
      </c>
      <c r="X86" s="9">
        <f>テーブル1[[#This Row],[基礎Shine]]*テーブル1[[#This Row],[合計値]]/SUM(テーブル1[[#This Row],[基礎Shine]:[基礎Dark]])</f>
        <v>0</v>
      </c>
      <c r="Y86" s="9">
        <f>テーブル1[[#This Row],[基礎Fire]]*テーブル1[[#This Row],[合計値]]/SUM(テーブル1[[#This Row],[基礎Shine]:[基礎Dark]])</f>
        <v>58.131643595496257</v>
      </c>
      <c r="Z86" s="9">
        <f>テーブル1[[#This Row],[基礎Wind]]*テーブル1[[#This Row],[合計値]]/SUM(テーブル1[[#This Row],[基礎Shine]:[基礎Dark]])</f>
        <v>0</v>
      </c>
      <c r="AA86" s="9">
        <f>テーブル1[[#This Row],[基礎Gaia]]*テーブル1[[#This Row],[合計値]]/SUM(テーブル1[[#This Row],[基礎Shine]:[基礎Dark]])</f>
        <v>40.692150516847377</v>
      </c>
      <c r="AB86" s="9">
        <f>テーブル1[[#This Row],[基礎Aqua]]*テーブル1[[#This Row],[合計値]]/SUM(テーブル1[[#This Row],[基礎Shine]:[基礎Dark]])</f>
        <v>0</v>
      </c>
      <c r="AC86" s="9">
        <f>テーブル1[[#This Row],[基礎Dark]]*テーブル1[[#This Row],[合計値]]/SUM(テーブル1[[#This Row],[基礎Shine]:[基礎Dark]])</f>
        <v>0</v>
      </c>
      <c r="AD86" s="14"/>
      <c r="AE86" s="14">
        <v>1</v>
      </c>
      <c r="AF86" s="14"/>
      <c r="AG86" s="14">
        <v>1</v>
      </c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>
        <v>4</v>
      </c>
      <c r="AT86" s="14"/>
      <c r="AU86" s="14"/>
      <c r="AV86" s="14"/>
      <c r="AW86" s="14"/>
      <c r="AX86" s="14">
        <v>2</v>
      </c>
      <c r="AY86" s="14"/>
      <c r="AZ86" s="14">
        <v>9</v>
      </c>
      <c r="BA86" s="13">
        <f>SUM(テーブル1[[#This Row],[攻撃]:[感覚]])</f>
        <v>17</v>
      </c>
      <c r="BB86" s="13" t="str">
        <f>LOWER(LEFT(テーブル1[[#This Row],[Type]],1))&amp;MID(SUBSTITUTE(PROPER(テーブル1[[#This Row],[Type]]),"_",""),2,LEN(テーブル1[[#This Row],[Type]]))</f>
        <v>activatorRail</v>
      </c>
      <c r="BC86" s="13" t="str" cm="1">
        <f t="array" ref="BC8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activatorRail = 84("activator_rail", { mirage }, 3, 77, 1.00, m(0.0, 10.0, 0.0, 7.0, 0.0, 0.0), a(0.0, 1.0, 0.0, 1.0, 0.0, 0.0, 0.0, 0.0, 0.0, 0.0, 0.0, 0.0, 0.0, 0.0, 0.0, 4.0, 0.0, 0.0, 0.0, 0.0, 2.0, 0.0, 9.0), c(0xFFFFFF, 0xAC8852, 0x686868, 0xD40102))</v>
      </c>
      <c r="BD86" s="13" t="str">
        <f>"mirageFairy2019.fairy."&amp;テーブル1[[#This Row],[Type]]&amp;".name="&amp;テーブル1[[#This Row],[英名]]</f>
        <v>mirageFairy2019.fairy.activator_rail.name=Activatore Railia</v>
      </c>
      <c r="BE86" s="13" t="str">
        <f>"mirageFairy2019.fairy."&amp;テーブル1[[#This Row],[Type]]&amp;".name="&amp;テーブル1[[#This Row],[短縮和名]]&amp;テーブル1[[#This Row],[和名]]</f>
        <v>mirageFairy2019.fairy.activator_rail.name=活性軌条精アツティヴァトーレライリャ</v>
      </c>
      <c r="BF86" s="13">
        <f>テーブル1[[#This Row],[Gaia]]*(テーブル1[[#This Row],[Aqua]]+テーブル1[[#This Row],[収穫]])*テーブル1[[#This Row],[効率]]/テーブル1[[#This Row],[コスト]]</f>
        <v>0</v>
      </c>
    </row>
    <row r="87" spans="1:58" x14ac:dyDescent="0.15">
      <c r="A87" s="4">
        <v>85</v>
      </c>
      <c r="B87" s="4">
        <v>1</v>
      </c>
      <c r="C87" s="4" t="s">
        <v>393</v>
      </c>
      <c r="D87" s="4" t="s">
        <v>410</v>
      </c>
      <c r="E87" s="6" t="s">
        <v>934</v>
      </c>
      <c r="F87" s="6" t="s">
        <v>675</v>
      </c>
      <c r="G87" s="6" t="s">
        <v>817</v>
      </c>
      <c r="H87" s="6" t="s">
        <v>935</v>
      </c>
      <c r="I87" s="6" t="s">
        <v>983</v>
      </c>
      <c r="J87" s="11" t="s">
        <v>699</v>
      </c>
      <c r="K87" s="3">
        <v>2</v>
      </c>
      <c r="L87" s="8">
        <v>64</v>
      </c>
      <c r="M87" s="7">
        <v>0.1</v>
      </c>
      <c r="N87" s="7">
        <v>4</v>
      </c>
      <c r="O87" s="7"/>
      <c r="P87" s="7">
        <v>10</v>
      </c>
      <c r="Q87" s="7"/>
      <c r="R87" s="7">
        <v>12</v>
      </c>
      <c r="S87" s="5">
        <v>1</v>
      </c>
      <c r="T87" s="5">
        <f>2^((テーブル1[[#This Row],[レア]]-1)/4)</f>
        <v>1.189207115002721</v>
      </c>
      <c r="U87" s="5">
        <f>0.5^(((テーブル1[[#This Row],[基礎Shine]]/MAX(テーブル1[[#This Row],[基礎Shine]:[基礎Dark]])+テーブル1[[#This Row],[基礎Fire]]/MAX(M87:R87)+テーブル1[[#This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V87" s="5">
        <f>テーブル1[[#This Row],[特殊倍率]]*テーブル1[[#This Row],[分散度倍率]]*テーブル1[[#This Row],[レア度倍率]]</f>
        <v>1.0104514464867638</v>
      </c>
      <c r="W87" s="10">
        <f>テーブル1[[#This Row],[コスト]]*テーブル1[[#This Row],[効率]]</f>
        <v>64.668892575152881</v>
      </c>
      <c r="X87" s="9">
        <f>テーブル1[[#This Row],[基礎Shine]]*テーブル1[[#This Row],[合計値]]/SUM(テーブル1[[#This Row],[基礎Shine]:[基礎Dark]])</f>
        <v>0.24777353477070069</v>
      </c>
      <c r="Y87" s="9">
        <f>テーブル1[[#This Row],[基礎Fire]]*テーブル1[[#This Row],[合計値]]/SUM(テーブル1[[#This Row],[基礎Shine]:[基礎Dark]])</f>
        <v>9.9109413908280271</v>
      </c>
      <c r="Z87" s="9">
        <f>テーブル1[[#This Row],[基礎Wind]]*テーブル1[[#This Row],[合計値]]/SUM(テーブル1[[#This Row],[基礎Shine]:[基礎Dark]])</f>
        <v>0</v>
      </c>
      <c r="AA87" s="9">
        <f>テーブル1[[#This Row],[基礎Gaia]]*テーブル1[[#This Row],[合計値]]/SUM(テーブル1[[#This Row],[基礎Shine]:[基礎Dark]])</f>
        <v>24.777353477070069</v>
      </c>
      <c r="AB87" s="9">
        <f>テーブル1[[#This Row],[基礎Aqua]]*テーブル1[[#This Row],[合計値]]/SUM(テーブル1[[#This Row],[基礎Shine]:[基礎Dark]])</f>
        <v>0</v>
      </c>
      <c r="AC87" s="9">
        <f>テーブル1[[#This Row],[基礎Dark]]*テーブル1[[#This Row],[合計値]]/SUM(テーブル1[[#This Row],[基礎Shine]:[基礎Dark]])</f>
        <v>29.732824172484083</v>
      </c>
      <c r="AD87" s="14"/>
      <c r="AE87" s="14">
        <v>1</v>
      </c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>
        <v>1</v>
      </c>
      <c r="AT87" s="14"/>
      <c r="AU87" s="14">
        <v>16</v>
      </c>
      <c r="AV87" s="14"/>
      <c r="AW87" s="14"/>
      <c r="AX87" s="14"/>
      <c r="AY87" s="14"/>
      <c r="AZ87" s="14"/>
      <c r="BA87" s="13">
        <f>SUM(テーブル1[[#This Row],[攻撃]:[感覚]])</f>
        <v>18</v>
      </c>
      <c r="BB87" s="13" t="str">
        <f>LOWER(LEFT(テーブル1[[#This Row],[Type]],1))&amp;MID(SUBSTITUTE(PROPER(テーブル1[[#This Row],[Type]]),"_",""),2,LEN(テーブル1[[#This Row],[Type]]))</f>
        <v>ironBars</v>
      </c>
      <c r="BC87" s="13" t="str" cm="1">
        <f t="array" ref="BC8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ironBars = 85("iron_bars", { mirage }, 2, 64, 1.00, m(0.1, 4.0, 0.0, 10.0, 0.0, 12.0), a(0.0, 1.0, 0.0, 0.0, 0.0, 0.0, 0.0, 0.0, 0.0, 0.0, 0.0, 0.0, 0.0, 0.0, 0.0, 1.0, 0.0, 16.0, 0.0, 0.0, 0.0, 0.0, 0.0), c(0xFFFFFF, 0xA1A1A3, 0x404040, 0x404040))</v>
      </c>
      <c r="BD87" s="13" t="str">
        <f>"mirageFairy2019.fairy."&amp;テーブル1[[#This Row],[Type]]&amp;".name="&amp;テーブル1[[#This Row],[英名]]</f>
        <v>mirageFairy2019.fairy.iron_bars.name=Irone Barsia</v>
      </c>
      <c r="BE87" s="13" t="str">
        <f>"mirageFairy2019.fairy."&amp;テーブル1[[#This Row],[Type]]&amp;".name="&amp;テーブル1[[#This Row],[短縮和名]]&amp;テーブル1[[#This Row],[和名]]</f>
        <v>mirageFairy2019.fairy.iron_bars.name=鉄格子精イローネバルシャ</v>
      </c>
      <c r="BF87" s="13">
        <f>テーブル1[[#This Row],[Gaia]]*(テーブル1[[#This Row],[Aqua]]+テーブル1[[#This Row],[収穫]])*テーブル1[[#This Row],[効率]]/テーブル1[[#This Row],[コスト]]</f>
        <v>0</v>
      </c>
    </row>
    <row r="88" spans="1:58" x14ac:dyDescent="0.15">
      <c r="A88" s="4">
        <v>86</v>
      </c>
      <c r="B88" s="4">
        <v>1</v>
      </c>
      <c r="C88" s="4" t="s">
        <v>394</v>
      </c>
      <c r="D88" s="4" t="s">
        <v>415</v>
      </c>
      <c r="E88" s="6" t="s">
        <v>664</v>
      </c>
      <c r="F88" s="6" t="s">
        <v>676</v>
      </c>
      <c r="G88" s="6" t="s">
        <v>683</v>
      </c>
      <c r="H88" s="6" t="s">
        <v>690</v>
      </c>
      <c r="I88" s="6" t="s">
        <v>983</v>
      </c>
      <c r="J88" s="11" t="s">
        <v>700</v>
      </c>
      <c r="K88" s="3">
        <v>2</v>
      </c>
      <c r="L88" s="8">
        <v>88</v>
      </c>
      <c r="M88" s="7"/>
      <c r="N88" s="7">
        <v>2</v>
      </c>
      <c r="O88" s="7"/>
      <c r="P88" s="7">
        <v>19</v>
      </c>
      <c r="Q88" s="7">
        <v>28</v>
      </c>
      <c r="R88" s="7">
        <v>10</v>
      </c>
      <c r="S88" s="5">
        <v>1</v>
      </c>
      <c r="T88" s="5">
        <f>2^((テーブル1[[#This Row],[レア]]-1)/4)</f>
        <v>1.189207115002721</v>
      </c>
      <c r="U88" s="5">
        <f>0.5^(((テーブル1[[#This Row],[基礎Shine]]/MAX(テーブル1[[#This Row],[基礎Shine]:[基礎Dark]])+テーブル1[[#This Row],[基礎Fire]]/MAX(M88:R88)+テーブル1[[#This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V88" s="5">
        <f>テーブル1[[#This Row],[特殊倍率]]*テーブル1[[#This Row],[分散度倍率]]*テーブル1[[#This Row],[レア度倍率]]</f>
        <v>1.020001609421199</v>
      </c>
      <c r="W88" s="10">
        <f>テーブル1[[#This Row],[コスト]]*テーブル1[[#This Row],[効率]]</f>
        <v>89.760141629065515</v>
      </c>
      <c r="X88" s="9">
        <f>テーブル1[[#This Row],[基礎Shine]]*テーブル1[[#This Row],[合計値]]/SUM(テーブル1[[#This Row],[基礎Shine]:[基礎Dark]])</f>
        <v>0</v>
      </c>
      <c r="Y88" s="9">
        <f>テーブル1[[#This Row],[基礎Fire]]*テーブル1[[#This Row],[合計値]]/SUM(テーブル1[[#This Row],[基礎Shine]:[基礎Dark]])</f>
        <v>3.0427166653920512</v>
      </c>
      <c r="Z88" s="9">
        <f>テーブル1[[#This Row],[基礎Wind]]*テーブル1[[#This Row],[合計値]]/SUM(テーブル1[[#This Row],[基礎Shine]:[基礎Dark]])</f>
        <v>0</v>
      </c>
      <c r="AA88" s="9">
        <f>テーブル1[[#This Row],[基礎Gaia]]*テーブル1[[#This Row],[合計値]]/SUM(テーブル1[[#This Row],[基礎Shine]:[基礎Dark]])</f>
        <v>28.905808321224491</v>
      </c>
      <c r="AB88" s="9">
        <f>テーブル1[[#This Row],[基礎Aqua]]*テーブル1[[#This Row],[合計値]]/SUM(テーブル1[[#This Row],[基礎Shine]:[基礎Dark]])</f>
        <v>42.598033315488721</v>
      </c>
      <c r="AC88" s="9">
        <f>テーブル1[[#This Row],[基礎Dark]]*テーブル1[[#This Row],[合計値]]/SUM(テーブル1[[#This Row],[基礎Shine]:[基礎Dark]])</f>
        <v>15.213583326960256</v>
      </c>
      <c r="AD88" s="14">
        <v>3</v>
      </c>
      <c r="AE88" s="14"/>
      <c r="AF88" s="14">
        <v>12</v>
      </c>
      <c r="AG88" s="14"/>
      <c r="AH88" s="14"/>
      <c r="AI88" s="14">
        <v>2</v>
      </c>
      <c r="AJ88" s="14"/>
      <c r="AK88" s="14"/>
      <c r="AL88" s="14"/>
      <c r="AM88" s="14"/>
      <c r="AN88" s="14">
        <v>1</v>
      </c>
      <c r="AO88" s="14"/>
      <c r="AP88" s="14"/>
      <c r="AQ88" s="14">
        <v>3</v>
      </c>
      <c r="AR88" s="14">
        <v>7</v>
      </c>
      <c r="AS88" s="14">
        <v>2</v>
      </c>
      <c r="AT88" s="14">
        <v>4</v>
      </c>
      <c r="AU88" s="14"/>
      <c r="AV88" s="14"/>
      <c r="AW88" s="14">
        <v>7</v>
      </c>
      <c r="AX88" s="14">
        <v>1</v>
      </c>
      <c r="AY88" s="14">
        <v>2</v>
      </c>
      <c r="AZ88" s="14">
        <v>2</v>
      </c>
      <c r="BA88" s="13">
        <f>SUM(テーブル1[[#This Row],[攻撃]:[感覚]])</f>
        <v>46</v>
      </c>
      <c r="BB88" s="13" t="str">
        <f>LOWER(LEFT(テーブル1[[#This Row],[Type]],1))&amp;MID(SUBSTITUTE(PROPER(テーブル1[[#This Row],[Type]]),"_",""),2,LEN(テーブル1[[#This Row],[Type]]))</f>
        <v>taiga</v>
      </c>
      <c r="BC88" s="13" t="str" cm="1">
        <f t="array" ref="BC8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taiga = 86("taiga", { mirage }, 2, 88, 1.00, m(0.0, 2.0, 0.0, 19.0, 28.0, 10.0), a(3.0, 0.0, 12.0, 0.0, 0.0, 2.0, 0.0, 0.0, 0.0, 0.0, 1.0, 0.0, 0.0, 3.0, 7.0, 2.0, 4.0, 0.0, 0.0, 7.0, 1.0, 2.0, 2.0), c(0x80FF00, 0x476545, 0x223325, 0x5A3711))</v>
      </c>
      <c r="BD88" s="13" t="str">
        <f>"mirageFairy2019.fairy."&amp;テーブル1[[#This Row],[Type]]&amp;".name="&amp;テーブル1[[#This Row],[英名]]</f>
        <v>mirageFairy2019.fairy.taiga.name=Taigia</v>
      </c>
      <c r="BE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F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8" x14ac:dyDescent="0.15">
      <c r="A89" s="4">
        <v>87</v>
      </c>
      <c r="B89" s="4">
        <v>1</v>
      </c>
      <c r="C89" s="4" t="s">
        <v>394</v>
      </c>
      <c r="D89" s="4" t="s">
        <v>415</v>
      </c>
      <c r="E89" s="6" t="s">
        <v>666</v>
      </c>
      <c r="F89" s="6" t="s">
        <v>677</v>
      </c>
      <c r="G89" s="6" t="s">
        <v>684</v>
      </c>
      <c r="H89" s="6" t="s">
        <v>691</v>
      </c>
      <c r="I89" s="6" t="s">
        <v>983</v>
      </c>
      <c r="J89" s="11" t="s">
        <v>701</v>
      </c>
      <c r="K89" s="3">
        <v>2</v>
      </c>
      <c r="L89" s="8">
        <v>76</v>
      </c>
      <c r="M89" s="7">
        <v>1</v>
      </c>
      <c r="N89" s="7">
        <v>15</v>
      </c>
      <c r="O89" s="7"/>
      <c r="P89" s="7">
        <v>15</v>
      </c>
      <c r="Q89" s="7">
        <v>3</v>
      </c>
      <c r="R89" s="7">
        <v>10</v>
      </c>
      <c r="S89" s="5">
        <v>1</v>
      </c>
      <c r="T89" s="5">
        <f>2^((テーブル1[[#This Row],[レア]]-1)/4)</f>
        <v>1.189207115002721</v>
      </c>
      <c r="U89" s="5">
        <f>0.5^(((テーブル1[[#This Row],[基礎Shine]]/MAX(テーブル1[[#This Row],[基礎Shine]:[基礎Dark]])+テーブル1[[#This Row],[基礎Fire]]/MAX(M89:R89)+テーブル1[[#This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V89" s="5">
        <f>テーブル1[[#This Row],[特殊倍率]]*テーブル1[[#This Row],[分散度倍率]]*テーブル1[[#This Row],[レア度倍率]]</f>
        <v>0.90961839399828148</v>
      </c>
      <c r="W89" s="10">
        <f>テーブル1[[#This Row],[コスト]]*テーブル1[[#This Row],[効率]]</f>
        <v>69.130997943869389</v>
      </c>
      <c r="X89" s="9">
        <f>テーブル1[[#This Row],[基礎Shine]]*テーブル1[[#This Row],[合計値]]/SUM(テーブル1[[#This Row],[基礎Shine]:[基礎Dark]])</f>
        <v>1.5711590441788497</v>
      </c>
      <c r="Y89" s="9">
        <f>テーブル1[[#This Row],[基礎Fire]]*テーブル1[[#This Row],[合計値]]/SUM(テーブル1[[#This Row],[基礎Shine]:[基礎Dark]])</f>
        <v>23.567385662682742</v>
      </c>
      <c r="Z89" s="9">
        <f>テーブル1[[#This Row],[基礎Wind]]*テーブル1[[#This Row],[合計値]]/SUM(テーブル1[[#This Row],[基礎Shine]:[基礎Dark]])</f>
        <v>0</v>
      </c>
      <c r="AA89" s="9">
        <f>テーブル1[[#This Row],[基礎Gaia]]*テーブル1[[#This Row],[合計値]]/SUM(テーブル1[[#This Row],[基礎Shine]:[基礎Dark]])</f>
        <v>23.567385662682742</v>
      </c>
      <c r="AB89" s="9">
        <f>テーブル1[[#This Row],[基礎Aqua]]*テーブル1[[#This Row],[合計値]]/SUM(テーブル1[[#This Row],[基礎Shine]:[基礎Dark]])</f>
        <v>4.7134771325365499</v>
      </c>
      <c r="AC89" s="9">
        <f>テーブル1[[#This Row],[基礎Dark]]*テーブル1[[#This Row],[合計値]]/SUM(テーブル1[[#This Row],[基礎Shine]:[基礎Dark]])</f>
        <v>15.711590441788497</v>
      </c>
      <c r="AD89" s="14">
        <v>5</v>
      </c>
      <c r="AE89" s="14"/>
      <c r="AF89" s="14"/>
      <c r="AG89" s="14">
        <v>8</v>
      </c>
      <c r="AH89" s="14">
        <v>4</v>
      </c>
      <c r="AI89" s="14"/>
      <c r="AJ89" s="14">
        <v>4</v>
      </c>
      <c r="AK89" s="14"/>
      <c r="AL89" s="14"/>
      <c r="AM89" s="14"/>
      <c r="AN89" s="14"/>
      <c r="AO89" s="14">
        <v>1</v>
      </c>
      <c r="AP89" s="14"/>
      <c r="AQ89" s="14"/>
      <c r="AR89" s="14">
        <v>2</v>
      </c>
      <c r="AS89" s="14"/>
      <c r="AT89" s="14">
        <v>2</v>
      </c>
      <c r="AU89" s="14">
        <v>3</v>
      </c>
      <c r="AV89" s="14"/>
      <c r="AW89" s="14"/>
      <c r="AX89" s="14"/>
      <c r="AY89" s="14"/>
      <c r="AZ89" s="14">
        <v>1</v>
      </c>
      <c r="BA89" s="13">
        <f>SUM(テーブル1[[#This Row],[攻撃]:[感覚]])</f>
        <v>30</v>
      </c>
      <c r="BB89" s="13" t="str">
        <f>LOWER(LEFT(テーブル1[[#This Row],[Type]],1))&amp;MID(SUBSTITUTE(PROPER(テーブル1[[#This Row],[Type]]),"_",""),2,LEN(テーブル1[[#This Row],[Type]]))</f>
        <v>desert</v>
      </c>
      <c r="BC89" s="13" t="str" cm="1">
        <f t="array" ref="BC8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desert = 87("desert", { mirage }, 2, 76, 1.00, m(1.0, 15.0, 0.0, 15.0, 3.0, 10.0), a(5.0, 0.0, 0.0, 8.0, 4.0, 0.0, 4.0, 0.0, 0.0, 0.0, 0.0, 1.0, 0.0, 0.0, 2.0, 0.0, 2.0, 3.0, 0.0, 0.0, 0.0, 0.0, 1.0), c(0x80FF00, 0xDDD6A5, 0xD6CE9D, 0x0F6C1C))</v>
      </c>
      <c r="BD89" s="13" t="str">
        <f>"mirageFairy2019.fairy."&amp;テーブル1[[#This Row],[Type]]&amp;".name="&amp;テーブル1[[#This Row],[英名]]</f>
        <v>mirageFairy2019.fairy.desert.name=Desertia</v>
      </c>
      <c r="BE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F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8" x14ac:dyDescent="0.15">
      <c r="A90" s="4">
        <v>88</v>
      </c>
      <c r="B90" s="4">
        <v>1</v>
      </c>
      <c r="C90" s="4" t="s">
        <v>394</v>
      </c>
      <c r="D90" s="4" t="s">
        <v>415</v>
      </c>
      <c r="E90" s="6" t="s">
        <v>667</v>
      </c>
      <c r="F90" s="6" t="s">
        <v>678</v>
      </c>
      <c r="G90" s="6" t="s">
        <v>685</v>
      </c>
      <c r="H90" s="6" t="s">
        <v>692</v>
      </c>
      <c r="I90" s="6" t="s">
        <v>983</v>
      </c>
      <c r="J90" s="11" t="s">
        <v>702</v>
      </c>
      <c r="K90" s="3">
        <v>2</v>
      </c>
      <c r="L90" s="8">
        <v>92</v>
      </c>
      <c r="M90" s="7"/>
      <c r="N90" s="7">
        <v>3</v>
      </c>
      <c r="O90" s="7"/>
      <c r="P90" s="7">
        <v>35</v>
      </c>
      <c r="Q90" s="7">
        <v>12</v>
      </c>
      <c r="R90" s="7">
        <v>10</v>
      </c>
      <c r="S90" s="5">
        <v>1</v>
      </c>
      <c r="T90" s="5">
        <f>2^((テーブル1[[#This Row],[レア]]-1)/4)</f>
        <v>1.189207115002721</v>
      </c>
      <c r="U90" s="5">
        <f>0.5^(((テーブル1[[#This Row],[基礎Shine]]/MAX(テーブル1[[#This Row],[基礎Shine]:[基礎Dark]])+テーブル1[[#This Row],[基礎Fire]]/MAX(M90:R90)+テーブル1[[#This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V90" s="5">
        <f>テーブル1[[#This Row],[特殊倍率]]*テーブル1[[#This Row],[分散度倍率]]*テーブル1[[#This Row],[レア度倍率]]</f>
        <v>1.0770930257689737</v>
      </c>
      <c r="W90" s="10">
        <f>テーブル1[[#This Row],[コスト]]*テーブル1[[#This Row],[効率]]</f>
        <v>99.092558370745579</v>
      </c>
      <c r="X90" s="9">
        <f>テーブル1[[#This Row],[基礎Shine]]*テーブル1[[#This Row],[合計値]]/SUM(テーブル1[[#This Row],[基礎Shine]:[基礎Dark]])</f>
        <v>0</v>
      </c>
      <c r="Y90" s="9">
        <f>テーブル1[[#This Row],[基礎Fire]]*テーブル1[[#This Row],[合計値]]/SUM(テーブル1[[#This Row],[基礎Shine]:[基礎Dark]])</f>
        <v>4.9546279185372795</v>
      </c>
      <c r="Z90" s="9">
        <f>テーブル1[[#This Row],[基礎Wind]]*テーブル1[[#This Row],[合計値]]/SUM(テーブル1[[#This Row],[基礎Shine]:[基礎Dark]])</f>
        <v>0</v>
      </c>
      <c r="AA90" s="9">
        <f>テーブル1[[#This Row],[基礎Gaia]]*テーブル1[[#This Row],[合計値]]/SUM(テーブル1[[#This Row],[基礎Shine]:[基礎Dark]])</f>
        <v>57.803992382934922</v>
      </c>
      <c r="AB90" s="9">
        <f>テーブル1[[#This Row],[基礎Aqua]]*テーブル1[[#This Row],[合計値]]/SUM(テーブル1[[#This Row],[基礎Shine]:[基礎Dark]])</f>
        <v>19.818511674149118</v>
      </c>
      <c r="AC90" s="9">
        <f>テーブル1[[#This Row],[基礎Dark]]*テーブル1[[#This Row],[合計値]]/SUM(テーブル1[[#This Row],[基礎Shine]:[基礎Dark]])</f>
        <v>16.515426395124262</v>
      </c>
      <c r="AD90" s="14">
        <v>4</v>
      </c>
      <c r="AE90" s="14">
        <v>1</v>
      </c>
      <c r="AF90" s="14">
        <v>4</v>
      </c>
      <c r="AG90" s="14"/>
      <c r="AH90" s="14"/>
      <c r="AI90" s="14">
        <v>1</v>
      </c>
      <c r="AJ90" s="14">
        <v>2</v>
      </c>
      <c r="AK90" s="14"/>
      <c r="AL90" s="14"/>
      <c r="AM90" s="14"/>
      <c r="AN90" s="14"/>
      <c r="AO90" s="14"/>
      <c r="AP90" s="14"/>
      <c r="AQ90" s="14"/>
      <c r="AR90" s="14">
        <v>4</v>
      </c>
      <c r="AS90" s="14">
        <v>1</v>
      </c>
      <c r="AT90" s="14">
        <v>4</v>
      </c>
      <c r="AU90" s="14">
        <v>2</v>
      </c>
      <c r="AV90" s="14"/>
      <c r="AW90" s="14">
        <v>5</v>
      </c>
      <c r="AX90" s="14">
        <v>1</v>
      </c>
      <c r="AY90" s="14">
        <v>3</v>
      </c>
      <c r="AZ90" s="14">
        <v>1</v>
      </c>
      <c r="BA90" s="13">
        <f>SUM(テーブル1[[#This Row],[攻撃]:[感覚]])</f>
        <v>33</v>
      </c>
      <c r="BB90" s="13" t="str">
        <f>LOWER(LEFT(テーブル1[[#This Row],[Type]],1))&amp;MID(SUBSTITUTE(PROPER(テーブル1[[#This Row],[Type]]),"_",""),2,LEN(テーブル1[[#This Row],[Type]]))</f>
        <v>mountain</v>
      </c>
      <c r="BC90" s="13" t="str" cm="1">
        <f t="array" ref="BC9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mountain = 88("mountain", { mirage }, 2, 92, 1.00, m(0.0, 3.0, 0.0, 35.0, 12.0, 10.0), a(4.0, 1.0, 4.0, 0.0, 0.0, 1.0, 2.0, 0.0, 0.0, 0.0, 0.0, 0.0, 0.0, 0.0, 4.0, 1.0, 4.0, 2.0, 0.0, 5.0, 1.0, 3.0, 1.0), c(0x80FF00, 0xB1B0B1, 0x717173, 0x4B794A))</v>
      </c>
      <c r="BD90" s="13" t="str">
        <f>"mirageFairy2019.fairy."&amp;テーブル1[[#This Row],[Type]]&amp;".name="&amp;テーブル1[[#This Row],[英名]]</f>
        <v>mirageFairy2019.fairy.mountain.name=Mountainia</v>
      </c>
      <c r="BE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F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8" x14ac:dyDescent="0.15">
      <c r="A91" s="4">
        <v>89</v>
      </c>
      <c r="B91" s="4">
        <v>1</v>
      </c>
      <c r="C91" s="4" t="s">
        <v>605</v>
      </c>
      <c r="D91" s="4" t="s">
        <v>606</v>
      </c>
      <c r="E91" s="6" t="s">
        <v>669</v>
      </c>
      <c r="F91" s="6" t="s">
        <v>679</v>
      </c>
      <c r="G91" s="6" t="s">
        <v>686</v>
      </c>
      <c r="H91" s="6" t="s">
        <v>693</v>
      </c>
      <c r="I91" s="6" t="s">
        <v>983</v>
      </c>
      <c r="J91" s="11" t="s">
        <v>703</v>
      </c>
      <c r="K91" s="3">
        <v>5</v>
      </c>
      <c r="L91" s="8">
        <v>26</v>
      </c>
      <c r="M91" s="7">
        <v>10</v>
      </c>
      <c r="N91" s="7">
        <v>5</v>
      </c>
      <c r="O91" s="7">
        <v>5</v>
      </c>
      <c r="P91" s="7">
        <v>5</v>
      </c>
      <c r="Q91" s="7">
        <v>5</v>
      </c>
      <c r="R91" s="7">
        <v>10</v>
      </c>
      <c r="S91" s="5">
        <v>1</v>
      </c>
      <c r="T91" s="5">
        <f>2^((テーブル1[[#This Row],[レア]]-1)/4)</f>
        <v>2</v>
      </c>
      <c r="U91" s="5">
        <f>0.5^(((テーブル1[[#This Row],[基礎Shine]]/MAX(テーブル1[[#This Row],[基礎Shine]:[基礎Dark]])+テーブル1[[#This Row],[基礎Fire]]/MAX(M91:R91)+テーブル1[[#This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V91" s="5">
        <f>テーブル1[[#This Row],[特殊倍率]]*テーブル1[[#This Row],[分散度倍率]]*テーブル1[[#This Row],[レア度倍率]]</f>
        <v>1.3195079107728942</v>
      </c>
      <c r="W91" s="10">
        <f>テーブル1[[#This Row],[コスト]]*テーブル1[[#This Row],[効率]]</f>
        <v>34.307205680095251</v>
      </c>
      <c r="X91" s="9">
        <f>テーブル1[[#This Row],[基礎Shine]]*テーブル1[[#This Row],[合計値]]/SUM(テーブル1[[#This Row],[基礎Shine]:[基礎Dark]])</f>
        <v>8.5768014200238127</v>
      </c>
      <c r="Y91" s="9">
        <f>テーブル1[[#This Row],[基礎Fire]]*テーブル1[[#This Row],[合計値]]/SUM(テーブル1[[#This Row],[基礎Shine]:[基礎Dark]])</f>
        <v>4.2884007100119064</v>
      </c>
      <c r="Z91" s="9">
        <f>テーブル1[[#This Row],[基礎Wind]]*テーブル1[[#This Row],[合計値]]/SUM(テーブル1[[#This Row],[基礎Shine]:[基礎Dark]])</f>
        <v>4.2884007100119064</v>
      </c>
      <c r="AA91" s="9">
        <f>テーブル1[[#This Row],[基礎Gaia]]*テーブル1[[#This Row],[合計値]]/SUM(テーブル1[[#This Row],[基礎Shine]:[基礎Dark]])</f>
        <v>4.2884007100119064</v>
      </c>
      <c r="AB91" s="9">
        <f>テーブル1[[#This Row],[基礎Aqua]]*テーブル1[[#This Row],[合計値]]/SUM(テーブル1[[#This Row],[基礎Shine]:[基礎Dark]])</f>
        <v>4.2884007100119064</v>
      </c>
      <c r="AC91" s="9">
        <f>テーブル1[[#This Row],[基礎Dark]]*テーブル1[[#This Row],[合計値]]/SUM(テーブル1[[#This Row],[基礎Shine]:[基礎Dark]])</f>
        <v>8.5768014200238127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>
        <v>11</v>
      </c>
      <c r="AT91" s="14"/>
      <c r="AU91" s="14"/>
      <c r="AV91" s="14"/>
      <c r="AW91" s="14"/>
      <c r="AX91" s="14"/>
      <c r="AY91" s="14">
        <v>2</v>
      </c>
      <c r="AZ91" s="14">
        <v>1</v>
      </c>
      <c r="BA91" s="13">
        <f>SUM(テーブル1[[#This Row],[攻撃]:[感覚]])</f>
        <v>14</v>
      </c>
      <c r="BB91" s="13" t="str">
        <f>LOWER(LEFT(テーブル1[[#This Row],[Type]],1))&amp;MID(SUBSTITUTE(PROPER(テーブル1[[#This Row],[Type]]),"_",""),2,LEN(テーブル1[[#This Row],[Type]]))</f>
        <v>time</v>
      </c>
      <c r="BC91" s="13" t="str" cm="1">
        <f t="array" ref="BC9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time = 89("time", { mirage }, 5, 26, 1.00, m(10.0, 5.0, 5.0, 5.0, 5.0, 10.0), a(0.0, 0.0, 0.0, 0.0, 0.0, 0.0, 0.0, 0.0, 0.0, 0.0, 0.0, 0.0, 0.0, 0.0, 0.0, 11.0, 0.0, 0.0, 0.0, 0.0, 0.0, 2.0, 1.0), c(0x89D585, 0xD5DEBC, 0xD8DEA7, 0x8DD586))</v>
      </c>
      <c r="BD91" s="13" t="str">
        <f>"mirageFairy2019.fairy."&amp;テーブル1[[#This Row],[Type]]&amp;".name="&amp;テーブル1[[#This Row],[英名]]</f>
        <v>mirageFairy2019.fairy.time.name=Timia</v>
      </c>
      <c r="BE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F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8" x14ac:dyDescent="0.15">
      <c r="A92" s="4">
        <v>90</v>
      </c>
      <c r="B92" s="4">
        <v>1</v>
      </c>
      <c r="C92" s="4" t="s">
        <v>390</v>
      </c>
      <c r="D92" s="4" t="s">
        <v>404</v>
      </c>
      <c r="E92" s="6" t="s">
        <v>705</v>
      </c>
      <c r="F92" s="6" t="s">
        <v>712</v>
      </c>
      <c r="G92" s="6" t="s">
        <v>718</v>
      </c>
      <c r="H92" s="6" t="s">
        <v>742</v>
      </c>
      <c r="I92" s="6" t="s">
        <v>983</v>
      </c>
      <c r="J92" s="11" t="s">
        <v>759</v>
      </c>
      <c r="K92" s="3">
        <v>3</v>
      </c>
      <c r="L92" s="8">
        <v>59</v>
      </c>
      <c r="M92" s="7">
        <v>1</v>
      </c>
      <c r="N92" s="7"/>
      <c r="O92" s="7">
        <v>12</v>
      </c>
      <c r="P92" s="7">
        <v>10</v>
      </c>
      <c r="Q92" s="7">
        <v>3</v>
      </c>
      <c r="R92" s="7">
        <v>17</v>
      </c>
      <c r="S92" s="5">
        <v>1</v>
      </c>
      <c r="T92" s="5">
        <f>2^((テーブル1[[#This Row],[レア]]-1)/4)</f>
        <v>1.4142135623730951</v>
      </c>
      <c r="U92" s="5">
        <f>0.5^(((テーブル1[[#This Row],[基礎Shine]]/MAX(テーブル1[[#This Row],[基礎Shine]:[基礎Dark]])+テーブル1[[#This Row],[基礎Fire]]/MAX(M92:R92)+テーブル1[[#This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V92" s="5">
        <f>テーブル1[[#This Row],[特殊倍率]]*テーブル1[[#This Row],[分散度倍率]]*テーブル1[[#This Row],[レア度倍率]]</f>
        <v>1.1440242608343276</v>
      </c>
      <c r="W92" s="10">
        <f>テーブル1[[#This Row],[コスト]]*テーブル1[[#This Row],[効率]]</f>
        <v>67.497431389225326</v>
      </c>
      <c r="X92" s="9">
        <f>テーブル1[[#This Row],[基礎Shine]]*テーブル1[[#This Row],[合計値]]/SUM(テーブル1[[#This Row],[基礎Shine]:[基礎Dark]])</f>
        <v>1.5697077067261704</v>
      </c>
      <c r="Y92" s="9">
        <f>テーブル1[[#This Row],[基礎Fire]]*テーブル1[[#This Row],[合計値]]/SUM(テーブル1[[#This Row],[基礎Shine]:[基礎Dark]])</f>
        <v>0</v>
      </c>
      <c r="Z92" s="9">
        <f>テーブル1[[#This Row],[基礎Wind]]*テーブル1[[#This Row],[合計値]]/SUM(テーブル1[[#This Row],[基礎Shine]:[基礎Dark]])</f>
        <v>18.836492480714046</v>
      </c>
      <c r="AA92" s="9">
        <f>テーブル1[[#This Row],[基礎Gaia]]*テーブル1[[#This Row],[合計値]]/SUM(テーブル1[[#This Row],[基礎Shine]:[基礎Dark]])</f>
        <v>15.697077067261704</v>
      </c>
      <c r="AB92" s="9">
        <f>テーブル1[[#This Row],[基礎Aqua]]*テーブル1[[#This Row],[合計値]]/SUM(テーブル1[[#This Row],[基礎Shine]:[基礎Dark]])</f>
        <v>4.7091231201785115</v>
      </c>
      <c r="AC92" s="9">
        <f>テーブル1[[#This Row],[基礎Dark]]*テーブル1[[#This Row],[合計値]]/SUM(テーブル1[[#This Row],[基礎Shine]:[基礎Dark]])</f>
        <v>26.685031014344897</v>
      </c>
      <c r="AD92" s="14"/>
      <c r="AE92" s="14">
        <v>13</v>
      </c>
      <c r="AF92" s="14">
        <v>5</v>
      </c>
      <c r="AG92" s="14"/>
      <c r="AH92" s="14"/>
      <c r="AI92" s="14"/>
      <c r="AJ92" s="14">
        <v>7</v>
      </c>
      <c r="AK92" s="14"/>
      <c r="AL92" s="14"/>
      <c r="AM92" s="14">
        <v>1</v>
      </c>
      <c r="AN92" s="14"/>
      <c r="AO92" s="14">
        <v>2</v>
      </c>
      <c r="AP92" s="14"/>
      <c r="AQ92" s="14"/>
      <c r="AR92" s="14"/>
      <c r="AS92" s="14">
        <v>7</v>
      </c>
      <c r="AT92" s="14"/>
      <c r="AU92" s="14"/>
      <c r="AV92" s="14"/>
      <c r="AW92" s="14">
        <v>1</v>
      </c>
      <c r="AX92" s="14"/>
      <c r="AY92" s="14"/>
      <c r="AZ92" s="14"/>
      <c r="BA92" s="13">
        <f>SUM(テーブル1[[#This Row],[攻撃]:[感覚]])</f>
        <v>36</v>
      </c>
      <c r="BB92" s="13" t="str">
        <f>LOWER(LEFT(テーブル1[[#This Row],[Type]],1))&amp;MID(SUBSTITUTE(PROPER(テーブル1[[#This Row],[Type]]),"_",""),2,LEN(テーブル1[[#This Row],[Type]]))</f>
        <v>nephrite</v>
      </c>
      <c r="BC92" s="13" t="str" cm="1">
        <f t="array" ref="BC9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nephrite = 90("nephrite", { mirage }, 3, 59, 1.00, m(1.0, 0.0, 12.0, 10.0, 3.0, 17.0), a(0.0, 13.0, 5.0, 0.0, 0.0, 0.0, 7.0, 0.0, 0.0, 1.0, 0.0, 2.0, 0.0, 0.0, 0.0, 7.0, 0.0, 0.0, 0.0, 1.0, 0.0, 0.0, 0.0), c(0x94D084, 0xA7D398, 0x88C698, 0x5EA15D))</v>
      </c>
      <c r="BD92" s="13" t="str">
        <f>"mirageFairy2019.fairy."&amp;テーブル1[[#This Row],[Type]]&amp;".name="&amp;テーブル1[[#This Row],[英名]]</f>
        <v>mirageFairy2019.fairy.nephrite.name=Nephritia</v>
      </c>
      <c r="BE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F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8" x14ac:dyDescent="0.15">
      <c r="A93" s="4">
        <v>91</v>
      </c>
      <c r="B93" s="4">
        <v>1</v>
      </c>
      <c r="C93" s="4" t="s">
        <v>390</v>
      </c>
      <c r="D93" s="4" t="s">
        <v>403</v>
      </c>
      <c r="E93" s="6" t="s">
        <v>707</v>
      </c>
      <c r="F93" s="6" t="s">
        <v>714</v>
      </c>
      <c r="G93" s="6" t="s">
        <v>720</v>
      </c>
      <c r="H93" s="6" t="s">
        <v>744</v>
      </c>
      <c r="I93" s="6" t="s">
        <v>983</v>
      </c>
      <c r="J93" s="11" t="s">
        <v>758</v>
      </c>
      <c r="K93" s="3">
        <v>4</v>
      </c>
      <c r="L93" s="8">
        <v>66</v>
      </c>
      <c r="M93" s="7">
        <v>10</v>
      </c>
      <c r="N93" s="7">
        <v>51</v>
      </c>
      <c r="O93" s="7"/>
      <c r="P93" s="7">
        <v>19</v>
      </c>
      <c r="Q93" s="7"/>
      <c r="R93" s="7">
        <v>42</v>
      </c>
      <c r="S93" s="5">
        <v>1</v>
      </c>
      <c r="T93" s="5">
        <f>2^((テーブル1[[#This Row],[レア]]-1)/4)</f>
        <v>1.681792830507429</v>
      </c>
      <c r="U93" s="5">
        <f>0.5^(((テーブル1[[#This Row],[基礎Shine]]/MAX(テーブル1[[#This Row],[基礎Shine]:[基礎Dark]])+テーブル1[[#This Row],[基礎Fire]]/MAX(M93:R93)+テーブル1[[#This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V93" s="5">
        <f>テーブル1[[#This Row],[特殊倍率]]*テーブル1[[#This Row],[分散度倍率]]*テーブル1[[#This Row],[レア度倍率]]</f>
        <v>1.3866163023962901</v>
      </c>
      <c r="W93" s="10">
        <f>テーブル1[[#This Row],[コスト]]*テーブル1[[#This Row],[効率]]</f>
        <v>91.516675958155147</v>
      </c>
      <c r="X93" s="9">
        <f>テーブル1[[#This Row],[基礎Shine]]*テーブル1[[#This Row],[合計値]]/SUM(テーブル1[[#This Row],[基礎Shine]:[基礎Dark]])</f>
        <v>7.5013668818159953</v>
      </c>
      <c r="Y93" s="9">
        <f>テーブル1[[#This Row],[基礎Fire]]*テーブル1[[#This Row],[合計値]]/SUM(テーブル1[[#This Row],[基礎Shine]:[基礎Dark]])</f>
        <v>38.256971097261577</v>
      </c>
      <c r="Z93" s="9">
        <f>テーブル1[[#This Row],[基礎Wind]]*テーブル1[[#This Row],[合計値]]/SUM(テーブル1[[#This Row],[基礎Shine]:[基礎Dark]])</f>
        <v>0</v>
      </c>
      <c r="AA93" s="9">
        <f>テーブル1[[#This Row],[基礎Gaia]]*テーブル1[[#This Row],[合計値]]/SUM(テーブル1[[#This Row],[基礎Shine]:[基礎Dark]])</f>
        <v>14.252597075450392</v>
      </c>
      <c r="AB93" s="9">
        <f>テーブル1[[#This Row],[基礎Aqua]]*テーブル1[[#This Row],[合計値]]/SUM(テーブル1[[#This Row],[基礎Shine]:[基礎Dark]])</f>
        <v>0</v>
      </c>
      <c r="AC93" s="9">
        <f>テーブル1[[#This Row],[基礎Dark]]*テーブル1[[#This Row],[合計値]]/SUM(テーブル1[[#This Row],[基礎Shine]:[基礎Dark]])</f>
        <v>31.505740903627181</v>
      </c>
      <c r="AD93" s="14"/>
      <c r="AE93" s="14">
        <v>6</v>
      </c>
      <c r="AF93" s="14"/>
      <c r="AG93" s="14">
        <v>1</v>
      </c>
      <c r="AH93" s="14"/>
      <c r="AI93" s="14"/>
      <c r="AJ93" s="14">
        <v>11</v>
      </c>
      <c r="AK93" s="14"/>
      <c r="AL93" s="14"/>
      <c r="AM93" s="14">
        <v>4</v>
      </c>
      <c r="AN93" s="14"/>
      <c r="AO93" s="14">
        <v>5</v>
      </c>
      <c r="AP93" s="14">
        <v>5</v>
      </c>
      <c r="AQ93" s="14">
        <v>5</v>
      </c>
      <c r="AR93" s="14"/>
      <c r="AS93" s="14">
        <v>6</v>
      </c>
      <c r="AT93" s="14">
        <v>5</v>
      </c>
      <c r="AU93" s="14">
        <v>5</v>
      </c>
      <c r="AV93" s="14"/>
      <c r="AW93" s="14">
        <v>1</v>
      </c>
      <c r="AX93" s="14">
        <v>14</v>
      </c>
      <c r="AY93" s="14">
        <v>5</v>
      </c>
      <c r="AZ93" s="14">
        <v>5</v>
      </c>
      <c r="BA93" s="13">
        <f>SUM(テーブル1[[#This Row],[攻撃]:[感覚]])</f>
        <v>78</v>
      </c>
      <c r="BB93" s="13" t="str">
        <f>LOWER(LEFT(テーブル1[[#This Row],[Type]],1))&amp;MID(SUBSTITUTE(PROPER(テーブル1[[#This Row],[Type]]),"_",""),2,LEN(テーブル1[[#This Row],[Type]]))</f>
        <v>tourmaline</v>
      </c>
      <c r="BC93" s="13" t="str" cm="1">
        <f t="array" ref="BC9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tourmaline = 91("tourmaline", { mirage }, 4, 66, 1.00, m(10.0, 51.0, 0.0, 19.0, 0.0, 42.0), a(0.0, 6.0, 0.0, 1.0, 0.0, 0.0, 11.0, 0.0, 0.0, 4.0, 0.0, 5.0, 5.0, 5.0, 0.0, 6.0, 5.0, 5.0, 0.0, 1.0, 14.0, 5.0, 5.0), c(0xF3F3F2, 0x3CCB5D, 0xB15498, 0xD7F5FF))</v>
      </c>
      <c r="BD93" s="13" t="str">
        <f>"mirageFairy2019.fairy."&amp;テーブル1[[#This Row],[Type]]&amp;".name="&amp;テーブル1[[#This Row],[英名]]</f>
        <v>mirageFairy2019.fairy.tourmaline.name=Tourmalinia</v>
      </c>
      <c r="BE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F93" s="13">
        <f>テーブル1[[#This Row],[Gaia]]*(テーブル1[[#This Row],[Aqua]]+テーブル1[[#This Row],[収穫]])*テーブル1[[#This Row],[効率]]/テーブル1[[#This Row],[コスト]]</f>
        <v>0</v>
      </c>
    </row>
    <row r="94" spans="1:58" x14ac:dyDescent="0.15">
      <c r="A94" s="4">
        <v>92</v>
      </c>
      <c r="B94" s="4">
        <v>1</v>
      </c>
      <c r="C94" s="4" t="s">
        <v>390</v>
      </c>
      <c r="D94" s="4" t="s">
        <v>403</v>
      </c>
      <c r="E94" s="6" t="s">
        <v>706</v>
      </c>
      <c r="F94" s="6" t="s">
        <v>713</v>
      </c>
      <c r="G94" s="6" t="s">
        <v>719</v>
      </c>
      <c r="H94" s="6" t="s">
        <v>743</v>
      </c>
      <c r="I94" s="6" t="s">
        <v>983</v>
      </c>
      <c r="J94" s="11" t="s">
        <v>757</v>
      </c>
      <c r="K94" s="3">
        <v>4</v>
      </c>
      <c r="L94" s="8">
        <v>72</v>
      </c>
      <c r="M94" s="7">
        <v>10</v>
      </c>
      <c r="N94" s="7">
        <v>38</v>
      </c>
      <c r="O94" s="7">
        <v>40</v>
      </c>
      <c r="P94" s="7"/>
      <c r="Q94" s="7"/>
      <c r="R94" s="7">
        <v>35</v>
      </c>
      <c r="S94" s="5">
        <v>1</v>
      </c>
      <c r="T94" s="5">
        <f>2^((テーブル1[[#This Row],[レア]]-1)/4)</f>
        <v>1.681792830507429</v>
      </c>
      <c r="U94" s="5">
        <f>0.5^(((テーブル1[[#This Row],[基礎Shine]]/MAX(テーブル1[[#This Row],[基礎Shine]:[基礎Dark]])+テーブル1[[#This Row],[基礎Fire]]/MAX(M94:R94)+テーブル1[[#This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V94" s="5">
        <f>テーブル1[[#This Row],[特殊倍率]]*テーブル1[[#This Row],[分散度倍率]]*テーブル1[[#This Row],[レア度倍率]]</f>
        <v>1.2613774088312495</v>
      </c>
      <c r="W94" s="10">
        <f>テーブル1[[#This Row],[コスト]]*テーブル1[[#This Row],[効率]]</f>
        <v>90.819173435849962</v>
      </c>
      <c r="X94" s="9">
        <f>テーブル1[[#This Row],[基礎Shine]]*テーブル1[[#This Row],[合計値]]/SUM(テーブル1[[#This Row],[基礎Shine]:[基礎Dark]])</f>
        <v>7.3836726370609727</v>
      </c>
      <c r="Y94" s="9">
        <f>テーブル1[[#This Row],[基礎Fire]]*テーブル1[[#This Row],[合計値]]/SUM(テーブル1[[#This Row],[基礎Shine]:[基礎Dark]])</f>
        <v>28.057956020831696</v>
      </c>
      <c r="Z94" s="9">
        <f>テーブル1[[#This Row],[基礎Wind]]*テーブル1[[#This Row],[合計値]]/SUM(テーブル1[[#This Row],[基礎Shine]:[基礎Dark]])</f>
        <v>29.534690548243891</v>
      </c>
      <c r="AA94" s="9">
        <f>テーブル1[[#This Row],[基礎Gaia]]*テーブル1[[#This Row],[合計値]]/SUM(テーブル1[[#This Row],[基礎Shine]:[基礎Dark]])</f>
        <v>0</v>
      </c>
      <c r="AB94" s="9">
        <f>テーブル1[[#This Row],[基礎Aqua]]*テーブル1[[#This Row],[合計値]]/SUM(テーブル1[[#This Row],[基礎Shine]:[基礎Dark]])</f>
        <v>0</v>
      </c>
      <c r="AC94" s="9">
        <f>テーブル1[[#This Row],[基礎Dark]]*テーブル1[[#This Row],[合計値]]/SUM(テーブル1[[#This Row],[基礎Shine]:[基礎Dark]])</f>
        <v>25.842854229713407</v>
      </c>
      <c r="AD94" s="14">
        <v>2</v>
      </c>
      <c r="AE94" s="14"/>
      <c r="AF94" s="14"/>
      <c r="AG94" s="14">
        <v>16</v>
      </c>
      <c r="AH94" s="14">
        <v>11</v>
      </c>
      <c r="AI94" s="14"/>
      <c r="AJ94" s="14">
        <v>15</v>
      </c>
      <c r="AK94" s="14"/>
      <c r="AL94" s="14"/>
      <c r="AM94" s="14"/>
      <c r="AN94" s="14"/>
      <c r="AO94" s="14">
        <v>6</v>
      </c>
      <c r="AP94" s="14"/>
      <c r="AQ94" s="14">
        <v>6</v>
      </c>
      <c r="AR94" s="14"/>
      <c r="AS94" s="14">
        <v>3</v>
      </c>
      <c r="AT94" s="14">
        <v>8</v>
      </c>
      <c r="AU94" s="14"/>
      <c r="AV94" s="14"/>
      <c r="AW94" s="14">
        <v>1</v>
      </c>
      <c r="AX94" s="14"/>
      <c r="AY94" s="14">
        <v>2</v>
      </c>
      <c r="AZ94" s="14">
        <v>3</v>
      </c>
      <c r="BA94" s="13">
        <f>SUM(テーブル1[[#This Row],[攻撃]:[感覚]])</f>
        <v>73</v>
      </c>
      <c r="BB94" s="13" t="str">
        <f>LOWER(LEFT(テーブル1[[#This Row],[Type]],1))&amp;MID(SUBSTITUTE(PROPER(テーブル1[[#This Row],[Type]]),"_",""),2,LEN(テーブル1[[#This Row],[Type]]))</f>
        <v>topaz</v>
      </c>
      <c r="BC94" s="13" t="str" cm="1">
        <f t="array" ref="BC9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topaz = 92("topaz", { mirage }, 4, 72, 1.00, m(10.0, 38.0, 40.0, 0.0, 0.0, 35.0), a(2.0, 0.0, 0.0, 16.0, 11.0, 0.0, 15.0, 0.0, 0.0, 0.0, 0.0, 6.0, 0.0, 6.0, 0.0, 3.0, 8.0, 0.0, 0.0, 1.0, 0.0, 2.0, 3.0), c(0xEED891, 0xEEAF2D, 0xCD7102, 0xFF9800))</v>
      </c>
      <c r="BD94" s="13" t="str">
        <f>"mirageFairy2019.fairy."&amp;テーブル1[[#This Row],[Type]]&amp;".name="&amp;テーブル1[[#This Row],[英名]]</f>
        <v>mirageFairy2019.fairy.topaz.name=Topazia</v>
      </c>
      <c r="BE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F94" s="13">
        <f>テーブル1[[#This Row],[Gaia]]*(テーブル1[[#This Row],[Aqua]]+テーブル1[[#This Row],[収穫]])*テーブル1[[#This Row],[効率]]/テーブル1[[#This Row],[コスト]]</f>
        <v>0</v>
      </c>
    </row>
    <row r="95" spans="1:58" x14ac:dyDescent="0.15">
      <c r="A95" s="4">
        <v>93</v>
      </c>
      <c r="B95" s="4">
        <v>1</v>
      </c>
      <c r="C95" s="4" t="s">
        <v>391</v>
      </c>
      <c r="D95" s="4" t="s">
        <v>405</v>
      </c>
      <c r="E95" s="6" t="s">
        <v>704</v>
      </c>
      <c r="F95" s="6" t="s">
        <v>715</v>
      </c>
      <c r="G95" s="6" t="s">
        <v>764</v>
      </c>
      <c r="H95" s="6" t="s">
        <v>745</v>
      </c>
      <c r="I95" s="6" t="s">
        <v>983</v>
      </c>
      <c r="J95" s="11" t="s">
        <v>750</v>
      </c>
      <c r="K95" s="3">
        <v>1</v>
      </c>
      <c r="L95" s="8">
        <v>54</v>
      </c>
      <c r="M95" s="7"/>
      <c r="N95" s="7"/>
      <c r="O95" s="7"/>
      <c r="P95" s="7">
        <v>2</v>
      </c>
      <c r="Q95" s="7">
        <v>10</v>
      </c>
      <c r="R95" s="7">
        <v>5</v>
      </c>
      <c r="S95" s="5">
        <v>1</v>
      </c>
      <c r="T95" s="5">
        <f>2^((テーブル1[[#This Row],[レア]]-1)/4)</f>
        <v>1</v>
      </c>
      <c r="U95" s="5">
        <f>0.5^(((テーブル1[[#This Row],[基礎Shine]]/MAX(テーブル1[[#This Row],[基礎Shine]:[基礎Dark]])+テーブル1[[#This Row],[基礎Fire]]/MAX(M95:R95)+テーブル1[[#This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95" s="5">
        <f>テーブル1[[#This Row],[特殊倍率]]*テーブル1[[#This Row],[分散度倍率]]*テーブル1[[#This Row],[レア度倍率]]</f>
        <v>0.90751915531716087</v>
      </c>
      <c r="W95" s="10">
        <f>テーブル1[[#This Row],[コスト]]*テーブル1[[#This Row],[効率]]</f>
        <v>49.006034387126689</v>
      </c>
      <c r="X95" s="9">
        <f>テーブル1[[#This Row],[基礎Shine]]*テーブル1[[#This Row],[合計値]]/SUM(テーブル1[[#This Row],[基礎Shine]:[基礎Dark]])</f>
        <v>0</v>
      </c>
      <c r="Y95" s="9">
        <f>テーブル1[[#This Row],[基礎Fire]]*テーブル1[[#This Row],[合計値]]/SUM(テーブル1[[#This Row],[基礎Shine]:[基礎Dark]])</f>
        <v>0</v>
      </c>
      <c r="Z95" s="9">
        <f>テーブル1[[#This Row],[基礎Wind]]*テーブル1[[#This Row],[合計値]]/SUM(テーブル1[[#This Row],[基礎Shine]:[基礎Dark]])</f>
        <v>0</v>
      </c>
      <c r="AA95" s="9">
        <f>テーブル1[[#This Row],[基礎Gaia]]*テーブル1[[#This Row],[合計値]]/SUM(テーブル1[[#This Row],[基礎Shine]:[基礎Dark]])</f>
        <v>5.7654158102501984</v>
      </c>
      <c r="AB95" s="9">
        <f>テーブル1[[#This Row],[基礎Aqua]]*テーブル1[[#This Row],[合計値]]/SUM(テーブル1[[#This Row],[基礎Shine]:[基礎Dark]])</f>
        <v>28.827079051250994</v>
      </c>
      <c r="AC95" s="9">
        <f>テーブル1[[#This Row],[基礎Dark]]*テーブル1[[#This Row],[合計値]]/SUM(テーブル1[[#This Row],[基礎Shine]:[基礎Dark]])</f>
        <v>14.413539525625497</v>
      </c>
      <c r="AD95" s="14">
        <v>2</v>
      </c>
      <c r="AE95" s="14"/>
      <c r="AF95" s="14"/>
      <c r="AG95" s="14"/>
      <c r="AH95" s="14"/>
      <c r="AI95" s="14">
        <v>3</v>
      </c>
      <c r="AJ95" s="14"/>
      <c r="AK95" s="14">
        <v>5</v>
      </c>
      <c r="AL95" s="14">
        <v>1</v>
      </c>
      <c r="AM95" s="14"/>
      <c r="AN95" s="14"/>
      <c r="AO95" s="14">
        <v>3</v>
      </c>
      <c r="AP95" s="14">
        <v>2</v>
      </c>
      <c r="AQ95" s="14">
        <v>1</v>
      </c>
      <c r="AR95" s="14">
        <v>13</v>
      </c>
      <c r="AS95" s="14">
        <v>3</v>
      </c>
      <c r="AT95" s="14">
        <v>4</v>
      </c>
      <c r="AU95" s="14">
        <v>4</v>
      </c>
      <c r="AV95" s="14"/>
      <c r="AW95" s="14"/>
      <c r="AX95" s="14"/>
      <c r="AY95" s="14">
        <v>1</v>
      </c>
      <c r="AZ95" s="14">
        <v>9</v>
      </c>
      <c r="BA95" s="13">
        <f>SUM(テーブル1[[#This Row],[攻撃]:[感覚]])</f>
        <v>51</v>
      </c>
      <c r="BB95" s="13" t="str">
        <f>LOWER(LEFT(テーブル1[[#This Row],[Type]],1))&amp;MID(SUBSTITUTE(PROPER(テーブル1[[#This Row],[Type]]),"_",""),2,LEN(テーブル1[[#This Row],[Type]]))</f>
        <v>cow</v>
      </c>
      <c r="BC95" s="13" t="str" cm="1">
        <f t="array" ref="BC9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cow = 93("cow", { mirage }, 1, 54, 1.00, m(0.0, 0.0, 0.0, 2.0, 10.0, 5.0), a(2.0, 0.0, 0.0, 0.0, 0.0, 3.0, 0.0, 5.0, 1.0, 0.0, 0.0, 3.0, 2.0, 1.0, 13.0, 3.0, 4.0, 4.0, 0.0, 0.0, 0.0, 1.0, 9.0), c(0x433626, 0x644B37, 0x4A3828, 0xADADAD))</v>
      </c>
      <c r="BD95" s="13" t="str">
        <f>"mirageFairy2019.fairy."&amp;テーブル1[[#This Row],[Type]]&amp;".name="&amp;テーブル1[[#This Row],[英名]]</f>
        <v>mirageFairy2019.fairy.cow.name=Cowia</v>
      </c>
      <c r="BE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F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8" x14ac:dyDescent="0.15">
      <c r="A96" s="4">
        <v>94</v>
      </c>
      <c r="B96" s="4">
        <v>1</v>
      </c>
      <c r="C96" s="4" t="s">
        <v>391</v>
      </c>
      <c r="D96" s="4" t="s">
        <v>405</v>
      </c>
      <c r="E96" s="6" t="s">
        <v>711</v>
      </c>
      <c r="F96" s="6" t="s">
        <v>716</v>
      </c>
      <c r="G96" s="6" t="s">
        <v>721</v>
      </c>
      <c r="H96" s="6" t="s">
        <v>746</v>
      </c>
      <c r="I96" s="6" t="s">
        <v>983</v>
      </c>
      <c r="J96" s="11" t="s">
        <v>751</v>
      </c>
      <c r="K96" s="3">
        <v>1</v>
      </c>
      <c r="L96" s="8">
        <v>53</v>
      </c>
      <c r="M96" s="7"/>
      <c r="N96" s="7"/>
      <c r="O96" s="7"/>
      <c r="P96" s="7"/>
      <c r="Q96" s="7">
        <v>10</v>
      </c>
      <c r="R96" s="7">
        <v>6</v>
      </c>
      <c r="S96" s="5">
        <v>1</v>
      </c>
      <c r="T96" s="5">
        <f>2^((テーブル1[[#This Row],[レア]]-1)/4)</f>
        <v>1</v>
      </c>
      <c r="U96" s="5">
        <f>0.5^(((テーブル1[[#This Row],[基礎Shine]]/MAX(テーブル1[[#This Row],[基礎Shine]:[基礎Dark]])+テーブル1[[#This Row],[基礎Fire]]/MAX(M96:R96)+テーブル1[[#This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6" s="5">
        <f>テーブル1[[#This Row],[特殊倍率]]*テーブル1[[#This Row],[分散度倍率]]*テーブル1[[#This Row],[レア度倍率]]</f>
        <v>0.92018765062487506</v>
      </c>
      <c r="W96" s="10">
        <f>テーブル1[[#This Row],[コスト]]*テーブル1[[#This Row],[効率]]</f>
        <v>48.769945483118377</v>
      </c>
      <c r="X96" s="9">
        <f>テーブル1[[#This Row],[基礎Shine]]*テーブル1[[#This Row],[合計値]]/SUM(テーブル1[[#This Row],[基礎Shine]:[基礎Dark]])</f>
        <v>0</v>
      </c>
      <c r="Y96" s="9">
        <f>テーブル1[[#This Row],[基礎Fire]]*テーブル1[[#This Row],[合計値]]/SUM(テーブル1[[#This Row],[基礎Shine]:[基礎Dark]])</f>
        <v>0</v>
      </c>
      <c r="Z96" s="9">
        <f>テーブル1[[#This Row],[基礎Wind]]*テーブル1[[#This Row],[合計値]]/SUM(テーブル1[[#This Row],[基礎Shine]:[基礎Dark]])</f>
        <v>0</v>
      </c>
      <c r="AA96" s="9">
        <f>テーブル1[[#This Row],[基礎Gaia]]*テーブル1[[#This Row],[合計値]]/SUM(テーブル1[[#This Row],[基礎Shine]:[基礎Dark]])</f>
        <v>0</v>
      </c>
      <c r="AB96" s="9">
        <f>テーブル1[[#This Row],[基礎Aqua]]*テーブル1[[#This Row],[合計値]]/SUM(テーブル1[[#This Row],[基礎Shine]:[基礎Dark]])</f>
        <v>30.481215926948984</v>
      </c>
      <c r="AC96" s="9">
        <f>テーブル1[[#This Row],[基礎Dark]]*テーブル1[[#This Row],[合計値]]/SUM(テーブル1[[#This Row],[基礎Shine]:[基礎Dark]])</f>
        <v>18.288729556169393</v>
      </c>
      <c r="AD96" s="14">
        <v>1</v>
      </c>
      <c r="AE96" s="14"/>
      <c r="AF96" s="14"/>
      <c r="AG96" s="14"/>
      <c r="AH96" s="14"/>
      <c r="AI96" s="14">
        <v>3</v>
      </c>
      <c r="AJ96" s="14"/>
      <c r="AK96" s="14">
        <v>4</v>
      </c>
      <c r="AL96" s="14"/>
      <c r="AM96" s="14"/>
      <c r="AN96" s="14"/>
      <c r="AO96" s="14"/>
      <c r="AP96" s="14">
        <v>1</v>
      </c>
      <c r="AQ96" s="14"/>
      <c r="AR96" s="14">
        <v>13</v>
      </c>
      <c r="AS96" s="14">
        <v>3</v>
      </c>
      <c r="AT96" s="14">
        <v>4</v>
      </c>
      <c r="AU96" s="14">
        <v>2</v>
      </c>
      <c r="AV96" s="14"/>
      <c r="AW96" s="14"/>
      <c r="AX96" s="14"/>
      <c r="AY96" s="14">
        <v>1</v>
      </c>
      <c r="AZ96" s="14">
        <v>8</v>
      </c>
      <c r="BA96" s="13">
        <f>SUM(テーブル1[[#This Row],[攻撃]:[感覚]])</f>
        <v>40</v>
      </c>
      <c r="BB96" s="13" t="str">
        <f>LOWER(LEFT(テーブル1[[#This Row],[Type]],1))&amp;MID(SUBSTITUTE(PROPER(テーブル1[[#This Row],[Type]]),"_",""),2,LEN(テーブル1[[#This Row],[Type]]))</f>
        <v>pig</v>
      </c>
      <c r="BC96" s="13" t="str" cm="1">
        <f t="array" ref="BC9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pig = 94("pig", { mirage }, 1, 53, 1.00, m(0.0, 0.0, 0.0, 0.0, 10.0, 6.0), a(1.0, 0.0, 0.0, 0.0, 0.0, 3.0, 0.0, 4.0, 0.0, 0.0, 0.0, 0.0, 1.0, 0.0, 13.0, 3.0, 4.0, 2.0, 0.0, 0.0, 0.0, 1.0, 8.0), c(0xDB98A2, 0xF68C87, 0xC76B73, 0xDC94A1))</v>
      </c>
      <c r="BD96" s="13" t="str">
        <f>"mirageFairy2019.fairy."&amp;テーブル1[[#This Row],[Type]]&amp;".name="&amp;テーブル1[[#This Row],[英名]]</f>
        <v>mirageFairy2019.fairy.pig.name=Pigia</v>
      </c>
      <c r="BE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F96" s="13">
        <f>テーブル1[[#This Row],[Gaia]]*(テーブル1[[#This Row],[Aqua]]+テーブル1[[#This Row],[収穫]])*テーブル1[[#This Row],[効率]]/テーブル1[[#This Row],[コスト]]</f>
        <v>0</v>
      </c>
    </row>
    <row r="97" spans="1:58" x14ac:dyDescent="0.15">
      <c r="A97" s="4">
        <v>95</v>
      </c>
      <c r="B97" s="4">
        <v>1</v>
      </c>
      <c r="C97" s="4" t="s">
        <v>393</v>
      </c>
      <c r="D97" s="4" t="s">
        <v>551</v>
      </c>
      <c r="E97" s="6" t="s">
        <v>709</v>
      </c>
      <c r="F97" s="6" t="s">
        <v>717</v>
      </c>
      <c r="G97" s="6" t="s">
        <v>722</v>
      </c>
      <c r="H97" s="6" t="s">
        <v>749</v>
      </c>
      <c r="I97" s="6" t="s">
        <v>983</v>
      </c>
      <c r="J97" s="11" t="s">
        <v>752</v>
      </c>
      <c r="K97" s="3">
        <v>1</v>
      </c>
      <c r="L97" s="8">
        <v>21</v>
      </c>
      <c r="M97" s="7">
        <v>0.1</v>
      </c>
      <c r="N97" s="7">
        <v>2</v>
      </c>
      <c r="O97" s="7"/>
      <c r="P97" s="7">
        <v>2</v>
      </c>
      <c r="Q97" s="7">
        <v>10</v>
      </c>
      <c r="R97" s="7"/>
      <c r="S97" s="5">
        <v>1</v>
      </c>
      <c r="T97" s="5">
        <f>2^((テーブル1[[#This Row],[レア]]-1)/4)</f>
        <v>1</v>
      </c>
      <c r="U97" s="5">
        <f>0.5^(((テーブル1[[#This Row],[基礎Shine]]/MAX(テーブル1[[#This Row],[基礎Shine]:[基礎Dark]])+テーブル1[[#This Row],[基礎Fire]]/MAX(M97:R97)+テーブル1[[#This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97" s="5">
        <f>テーブル1[[#This Row],[特殊倍率]]*テーブル1[[#This Row],[分散度倍率]]*テーブル1[[#This Row],[レア度倍率]]</f>
        <v>0.94474704099720608</v>
      </c>
      <c r="W97" s="10">
        <f>テーブル1[[#This Row],[コスト]]*テーブル1[[#This Row],[効率]]</f>
        <v>19.839687860941329</v>
      </c>
      <c r="X97" s="9">
        <f>テーブル1[[#This Row],[基礎Shine]]*テーブル1[[#This Row],[合計値]]/SUM(テーブル1[[#This Row],[基礎Shine]:[基礎Dark]])</f>
        <v>0.14070700610596687</v>
      </c>
      <c r="Y97" s="9">
        <f>テーブル1[[#This Row],[基礎Fire]]*テーブル1[[#This Row],[合計値]]/SUM(テーブル1[[#This Row],[基礎Shine]:[基礎Dark]])</f>
        <v>2.8141401221193374</v>
      </c>
      <c r="Z97" s="9">
        <f>テーブル1[[#This Row],[基礎Wind]]*テーブル1[[#This Row],[合計値]]/SUM(テーブル1[[#This Row],[基礎Shine]:[基礎Dark]])</f>
        <v>0</v>
      </c>
      <c r="AA97" s="9">
        <f>テーブル1[[#This Row],[基礎Gaia]]*テーブル1[[#This Row],[合計値]]/SUM(テーブル1[[#This Row],[基礎Shine]:[基礎Dark]])</f>
        <v>2.8141401221193374</v>
      </c>
      <c r="AB97" s="9">
        <f>テーブル1[[#This Row],[基礎Aqua]]*テーブル1[[#This Row],[合計値]]/SUM(テーブル1[[#This Row],[基礎Shine]:[基礎Dark]])</f>
        <v>14.070700610596687</v>
      </c>
      <c r="AC97" s="9">
        <f>テーブル1[[#This Row],[基礎Dark]]*テーブル1[[#This Row],[合計値]]/SUM(テーブル1[[#This Row],[基礎Shine]:[基礎Dark]])</f>
        <v>0</v>
      </c>
      <c r="AD97" s="14"/>
      <c r="AE97" s="14">
        <v>1</v>
      </c>
      <c r="AF97" s="14"/>
      <c r="AG97" s="14"/>
      <c r="AH97" s="14"/>
      <c r="AI97" s="14"/>
      <c r="AJ97" s="14">
        <v>6</v>
      </c>
      <c r="AK97" s="14"/>
      <c r="AL97" s="14"/>
      <c r="AM97" s="14"/>
      <c r="AN97" s="14"/>
      <c r="AO97" s="14"/>
      <c r="AP97" s="14">
        <v>2</v>
      </c>
      <c r="AQ97" s="14">
        <v>1</v>
      </c>
      <c r="AR97" s="14">
        <v>13</v>
      </c>
      <c r="AS97" s="14">
        <v>7</v>
      </c>
      <c r="AT97" s="14">
        <v>7</v>
      </c>
      <c r="AU97" s="14"/>
      <c r="AV97" s="14"/>
      <c r="AW97" s="14"/>
      <c r="AX97" s="14"/>
      <c r="AY97" s="14"/>
      <c r="AZ97" s="14"/>
      <c r="BA97" s="13">
        <f>SUM(テーブル1[[#This Row],[攻撃]:[感覚]])</f>
        <v>37</v>
      </c>
      <c r="BB97" s="13" t="str">
        <f>LOWER(LEFT(テーブル1[[#This Row],[Type]],1))&amp;MID(SUBSTITUTE(PROPER(テーブル1[[#This Row],[Type]]),"_",""),2,LEN(テーブル1[[#This Row],[Type]]))</f>
        <v>sugar</v>
      </c>
      <c r="BC97" s="13" t="str" cm="1">
        <f t="array" ref="BC9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 = 95("sugar", { mirage }, 1, 21, 1.00, m(0.1, 2.0, 0.0, 2.0, 10.0, 0.0), a(0.0, 1.0, 0.0, 0.0, 0.0, 0.0, 6.0, 0.0, 0.0, 0.0, 0.0, 0.0, 2.0, 1.0, 13.0, 7.0, 7.0, 0.0, 0.0, 0.0, 0.0, 0.0, 0.0), c(0xE3E3E3, 0xE3E3E3, 0xCECED8, 0xF7F7F7))</v>
      </c>
      <c r="BD97" s="13" t="str">
        <f>"mirageFairy2019.fairy."&amp;テーブル1[[#This Row],[Type]]&amp;".name="&amp;テーブル1[[#This Row],[英名]]</f>
        <v>mirageFairy2019.fairy.sugar.name=Sugaria</v>
      </c>
      <c r="BE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F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8" x14ac:dyDescent="0.15">
      <c r="A98" s="4">
        <v>96</v>
      </c>
      <c r="B98" s="4">
        <v>1</v>
      </c>
      <c r="C98" s="4" t="s">
        <v>393</v>
      </c>
      <c r="D98" s="4" t="s">
        <v>551</v>
      </c>
      <c r="E98" s="6" t="s">
        <v>708</v>
      </c>
      <c r="F98" s="6" t="s">
        <v>768</v>
      </c>
      <c r="G98" s="6" t="s">
        <v>761</v>
      </c>
      <c r="H98" s="6" t="s">
        <v>747</v>
      </c>
      <c r="I98" s="6" t="s">
        <v>983</v>
      </c>
      <c r="J98" s="11" t="s">
        <v>766</v>
      </c>
      <c r="K98" s="3">
        <v>3</v>
      </c>
      <c r="L98" s="8">
        <v>47</v>
      </c>
      <c r="M98" s="7"/>
      <c r="N98" s="7"/>
      <c r="O98" s="7">
        <v>5</v>
      </c>
      <c r="P98" s="7">
        <v>1</v>
      </c>
      <c r="Q98" s="7">
        <v>10</v>
      </c>
      <c r="R98" s="7"/>
      <c r="S98" s="5">
        <v>1</v>
      </c>
      <c r="T98" s="5">
        <f>2^((テーブル1[[#This Row],[レア]]-1)/4)</f>
        <v>1.4142135623730951</v>
      </c>
      <c r="U98" s="5">
        <f>0.5^(((テーブル1[[#This Row],[基礎Shine]]/MAX(テーブル1[[#This Row],[基礎Shine]:[基礎Dark]])+テーブル1[[#This Row],[基礎Fire]]/MAX(M98:R98)+テーブル1[[#This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8" s="5">
        <f>テーブル1[[#This Row],[特殊倍率]]*テーブル1[[#This Row],[分散度倍率]]*テーブル1[[#This Row],[レア度倍率]]</f>
        <v>1.3013418554419336</v>
      </c>
      <c r="W98" s="10">
        <f>テーブル1[[#This Row],[コスト]]*テーブル1[[#This Row],[効率]]</f>
        <v>61.163067205770879</v>
      </c>
      <c r="X98" s="9">
        <f>テーブル1[[#This Row],[基礎Shine]]*テーブル1[[#This Row],[合計値]]/SUM(テーブル1[[#This Row],[基礎Shine]:[基礎Dark]])</f>
        <v>0</v>
      </c>
      <c r="Y98" s="9">
        <f>テーブル1[[#This Row],[基礎Fire]]*テーブル1[[#This Row],[合計値]]/SUM(テーブル1[[#This Row],[基礎Shine]:[基礎Dark]])</f>
        <v>0</v>
      </c>
      <c r="Z98" s="9">
        <f>テーブル1[[#This Row],[基礎Wind]]*テーブル1[[#This Row],[合計値]]/SUM(テーブル1[[#This Row],[基礎Shine]:[基礎Dark]])</f>
        <v>19.1134585018034</v>
      </c>
      <c r="AA98" s="9">
        <f>テーブル1[[#This Row],[基礎Gaia]]*テーブル1[[#This Row],[合計値]]/SUM(テーブル1[[#This Row],[基礎Shine]:[基礎Dark]])</f>
        <v>3.82269170036068</v>
      </c>
      <c r="AB98" s="9">
        <f>テーブル1[[#This Row],[基礎Aqua]]*テーブル1[[#This Row],[合計値]]/SUM(テーブル1[[#This Row],[基礎Shine]:[基礎Dark]])</f>
        <v>38.2269170036068</v>
      </c>
      <c r="AC98" s="9">
        <f>テーブル1[[#This Row],[基礎Dark]]*テーブル1[[#This Row],[合計値]]/SUM(テーブル1[[#This Row],[基礎Shine]:[基礎Dark]])</f>
        <v>0</v>
      </c>
      <c r="AD98" s="14"/>
      <c r="AE98" s="14">
        <v>2</v>
      </c>
      <c r="AF98" s="14"/>
      <c r="AG98" s="14"/>
      <c r="AH98" s="14"/>
      <c r="AI98" s="14">
        <v>1</v>
      </c>
      <c r="AJ98" s="14"/>
      <c r="AK98" s="14"/>
      <c r="AL98" s="14">
        <v>2</v>
      </c>
      <c r="AM98" s="14"/>
      <c r="AN98" s="14"/>
      <c r="AO98" s="14"/>
      <c r="AP98" s="14"/>
      <c r="AQ98" s="14"/>
      <c r="AR98" s="14">
        <v>16</v>
      </c>
      <c r="AS98" s="14">
        <v>5</v>
      </c>
      <c r="AT98" s="14">
        <v>8</v>
      </c>
      <c r="AU98" s="14"/>
      <c r="AV98" s="14"/>
      <c r="AW98" s="14">
        <v>1</v>
      </c>
      <c r="AX98" s="14"/>
      <c r="AY98" s="14"/>
      <c r="AZ98" s="14"/>
      <c r="BA98" s="13">
        <f>SUM(テーブル1[[#This Row],[攻撃]:[感覚]])</f>
        <v>35</v>
      </c>
      <c r="BB98" s="13" t="str">
        <f>LOWER(LEFT(テーブル1[[#This Row],[Type]],1))&amp;MID(SUBSTITUTE(PROPER(テーブル1[[#This Row],[Type]]),"_",""),2,LEN(テーブル1[[#This Row],[Type]]))</f>
        <v>cake</v>
      </c>
      <c r="BC98" s="13" t="str" cm="1">
        <f t="array" ref="BC9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cake = 96("cake", { mirage }, 3, 47, 1.00, m(0.0, 0.0, 5.0, 1.0, 10.0, 0.0), a(0.0, 2.0, 0.0, 0.0, 0.0, 1.0, 0.0, 0.0, 2.0, 0.0, 0.0, 0.0, 0.0, 0.0, 16.0, 5.0, 8.0, 0.0, 0.0, 1.0, 0.0, 0.0, 0.0), c(0xCC850C, 0xF5F0DC, 0xD3D0BF, 0xDE3334))</v>
      </c>
      <c r="BD98" s="13" t="str">
        <f>"mirageFairy2019.fairy."&amp;テーブル1[[#This Row],[Type]]&amp;".name="&amp;テーブル1[[#This Row],[英名]]</f>
        <v>mirageFairy2019.fairy.cake.name=Cakia</v>
      </c>
      <c r="BE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F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8" x14ac:dyDescent="0.15">
      <c r="A99" s="4">
        <v>97</v>
      </c>
      <c r="B99" s="4">
        <v>1</v>
      </c>
      <c r="C99" s="4" t="s">
        <v>393</v>
      </c>
      <c r="D99" s="4" t="s">
        <v>551</v>
      </c>
      <c r="E99" s="6" t="s">
        <v>710</v>
      </c>
      <c r="F99" s="6" t="s">
        <v>767</v>
      </c>
      <c r="G99" s="6" t="s">
        <v>762</v>
      </c>
      <c r="H99" s="6" t="s">
        <v>748</v>
      </c>
      <c r="I99" s="6" t="s">
        <v>983</v>
      </c>
      <c r="J99" s="11" t="s">
        <v>754</v>
      </c>
      <c r="K99" s="3">
        <v>3</v>
      </c>
      <c r="L99" s="8">
        <v>28</v>
      </c>
      <c r="M99" s="7"/>
      <c r="N99" s="7"/>
      <c r="O99" s="7"/>
      <c r="P99" s="7">
        <v>3</v>
      </c>
      <c r="Q99" s="7">
        <v>10</v>
      </c>
      <c r="R99" s="7"/>
      <c r="S99" s="5">
        <v>1</v>
      </c>
      <c r="T99" s="5">
        <f>2^((テーブル1[[#This Row],[レア]]-1)/4)</f>
        <v>1.4142135623730951</v>
      </c>
      <c r="U99" s="5">
        <f>0.5^(((テーブル1[[#This Row],[基礎Shine]]/MAX(テーブル1[[#This Row],[基礎Shine]:[基礎Dark]])+テーブル1[[#This Row],[基礎Fire]]/MAX(M99:R99)+テーブル1[[#This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99" s="5">
        <f>テーブル1[[#This Row],[特殊倍率]]*テーブル1[[#This Row],[分散度倍率]]*テーブル1[[#This Row],[レア度倍率]]</f>
        <v>1.356604327447672</v>
      </c>
      <c r="W99" s="10">
        <f>テーブル1[[#This Row],[コスト]]*テーブル1[[#This Row],[効率]]</f>
        <v>37.984921168534818</v>
      </c>
      <c r="X99" s="9">
        <f>テーブル1[[#This Row],[基礎Shine]]*テーブル1[[#This Row],[合計値]]/SUM(テーブル1[[#This Row],[基礎Shine]:[基礎Dark]])</f>
        <v>0</v>
      </c>
      <c r="Y99" s="9">
        <f>テーブル1[[#This Row],[基礎Fire]]*テーブル1[[#This Row],[合計値]]/SUM(テーブル1[[#This Row],[基礎Shine]:[基礎Dark]])</f>
        <v>0</v>
      </c>
      <c r="Z99" s="9">
        <f>テーブル1[[#This Row],[基礎Wind]]*テーブル1[[#This Row],[合計値]]/SUM(テーブル1[[#This Row],[基礎Shine]:[基礎Dark]])</f>
        <v>0</v>
      </c>
      <c r="AA99" s="9">
        <f>テーブル1[[#This Row],[基礎Gaia]]*テーブル1[[#This Row],[合計値]]/SUM(テーブル1[[#This Row],[基礎Shine]:[基礎Dark]])</f>
        <v>8.7657510388926507</v>
      </c>
      <c r="AB99" s="9">
        <f>テーブル1[[#This Row],[基礎Aqua]]*テーブル1[[#This Row],[合計値]]/SUM(テーブル1[[#This Row],[基礎Shine]:[基礎Dark]])</f>
        <v>29.219170129642166</v>
      </c>
      <c r="AC99" s="9">
        <f>テーブル1[[#This Row],[基礎Dark]]*テーブル1[[#This Row],[合計値]]/SUM(テーブル1[[#This Row],[基礎Shine]:[基礎Dark]])</f>
        <v>0</v>
      </c>
      <c r="AD99" s="14"/>
      <c r="AE99" s="14">
        <v>1</v>
      </c>
      <c r="AF99" s="14"/>
      <c r="AG99" s="14"/>
      <c r="AH99" s="14"/>
      <c r="AI99" s="14"/>
      <c r="AJ99" s="14"/>
      <c r="AK99" s="14"/>
      <c r="AL99" s="14">
        <v>1</v>
      </c>
      <c r="AM99" s="14"/>
      <c r="AN99" s="14"/>
      <c r="AO99" s="14"/>
      <c r="AP99" s="14"/>
      <c r="AQ99" s="14"/>
      <c r="AR99" s="14">
        <v>12</v>
      </c>
      <c r="AS99" s="14">
        <v>3</v>
      </c>
      <c r="AT99" s="14">
        <v>4</v>
      </c>
      <c r="AU99" s="14"/>
      <c r="AV99" s="14"/>
      <c r="AW99" s="14"/>
      <c r="AX99" s="14"/>
      <c r="AY99" s="14"/>
      <c r="AZ99" s="14"/>
      <c r="BA99" s="13">
        <f>SUM(テーブル1[[#This Row],[攻撃]:[感覚]])</f>
        <v>21</v>
      </c>
      <c r="BB99" s="13" t="str">
        <f>LOWER(LEFT(テーブル1[[#This Row],[Type]],1))&amp;MID(SUBSTITUTE(PROPER(テーブル1[[#This Row],[Type]]),"_",""),2,LEN(テーブル1[[#This Row],[Type]]))</f>
        <v>cookie</v>
      </c>
      <c r="BC99" s="13" t="str" cm="1">
        <f t="array" ref="BC9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cookie = 97("cookie", { mirage }, 3, 28, 1.00, m(0.0, 0.0, 0.0, 3.0, 10.0, 0.0), a(0.0, 1.0, 0.0, 0.0, 0.0, 0.0, 0.0, 0.0, 1.0, 0.0, 0.0, 0.0, 0.0, 0.0, 12.0, 3.0, 4.0, 0.0, 0.0, 0.0, 0.0, 0.0, 0.0), c(0xCC850C, 0xE9994F, 0xDA843C, 0x882500))</v>
      </c>
      <c r="BD99" s="13" t="str">
        <f>"mirageFairy2019.fairy."&amp;テーブル1[[#This Row],[Type]]&amp;".name="&amp;テーブル1[[#This Row],[英名]]</f>
        <v>mirageFairy2019.fairy.cookie.name=Cookia</v>
      </c>
      <c r="BE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F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8" x14ac:dyDescent="0.15">
      <c r="A100" s="4">
        <v>98</v>
      </c>
      <c r="B100" s="4">
        <v>1</v>
      </c>
      <c r="C100" s="4" t="s">
        <v>393</v>
      </c>
      <c r="D100" s="4" t="s">
        <v>551</v>
      </c>
      <c r="E100" s="6" t="s">
        <v>937</v>
      </c>
      <c r="F100" s="6" t="s">
        <v>760</v>
      </c>
      <c r="G100" s="6" t="s">
        <v>763</v>
      </c>
      <c r="H100" s="6" t="s">
        <v>938</v>
      </c>
      <c r="I100" s="6" t="s">
        <v>983</v>
      </c>
      <c r="J100" s="11" t="s">
        <v>868</v>
      </c>
      <c r="K100" s="3">
        <v>4</v>
      </c>
      <c r="L100" s="8">
        <v>26</v>
      </c>
      <c r="M100" s="7">
        <v>0.1</v>
      </c>
      <c r="N100" s="7"/>
      <c r="O100" s="7">
        <v>2</v>
      </c>
      <c r="P100" s="7">
        <v>2</v>
      </c>
      <c r="Q100" s="7">
        <v>10</v>
      </c>
      <c r="R100" s="7">
        <v>8</v>
      </c>
      <c r="S100" s="5">
        <v>1.5</v>
      </c>
      <c r="T100" s="5">
        <f>2^((テーブル1[[#This Row],[レア]]-1)/4)</f>
        <v>1.681792830507429</v>
      </c>
      <c r="U100" s="5">
        <f>0.5^(((テーブル1[[#This Row],[基礎Shine]]/MAX(テーブル1[[#This Row],[基礎Shine]:[基礎Dark]])+テーブル1[[#This Row],[基礎Fire]]/MAX(M100:R100)+テーブル1[[#This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00" s="5">
        <f>テーブル1[[#This Row],[特殊倍率]]*テーブル1[[#This Row],[分散度倍率]]*テーブル1[[#This Row],[レア度倍率]]</f>
        <v>2.1331161158809122</v>
      </c>
      <c r="W100" s="10">
        <f>テーブル1[[#This Row],[コスト]]*テーブル1[[#This Row],[効率]]</f>
        <v>55.461019012903719</v>
      </c>
      <c r="X100" s="9">
        <f>テーブル1[[#This Row],[基礎Shine]]*テーブル1[[#This Row],[合計値]]/SUM(テーブル1[[#This Row],[基礎Shine]:[基礎Dark]])</f>
        <v>0.25095483716246025</v>
      </c>
      <c r="Y100" s="9">
        <f>テーブル1[[#This Row],[基礎Fire]]*テーブル1[[#This Row],[合計値]]/SUM(テーブル1[[#This Row],[基礎Shine]:[基礎Dark]])</f>
        <v>0</v>
      </c>
      <c r="Z100" s="9">
        <f>テーブル1[[#This Row],[基礎Wind]]*テーブル1[[#This Row],[合計値]]/SUM(テーブル1[[#This Row],[基礎Shine]:[基礎Dark]])</f>
        <v>5.0190967432492046</v>
      </c>
      <c r="AA100" s="9">
        <f>テーブル1[[#This Row],[基礎Gaia]]*テーブル1[[#This Row],[合計値]]/SUM(テーブル1[[#This Row],[基礎Shine]:[基礎Dark]])</f>
        <v>5.0190967432492046</v>
      </c>
      <c r="AB100" s="9">
        <f>テーブル1[[#This Row],[基礎Aqua]]*テーブル1[[#This Row],[合計値]]/SUM(テーブル1[[#This Row],[基礎Shine]:[基礎Dark]])</f>
        <v>25.095483716246022</v>
      </c>
      <c r="AC100" s="9">
        <f>テーブル1[[#This Row],[基礎Dark]]*テーブル1[[#This Row],[合計値]]/SUM(テーブル1[[#This Row],[基礎Shine]:[基礎Dark]])</f>
        <v>20.076386972996819</v>
      </c>
      <c r="AD100" s="14"/>
      <c r="AE100" s="14">
        <v>1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>
        <v>3</v>
      </c>
      <c r="AQ100" s="14"/>
      <c r="AR100" s="14">
        <v>12</v>
      </c>
      <c r="AS100" s="14">
        <v>9</v>
      </c>
      <c r="AT100" s="14">
        <v>8</v>
      </c>
      <c r="AU100" s="14"/>
      <c r="AV100" s="14"/>
      <c r="AW100" s="14">
        <v>1</v>
      </c>
      <c r="AX100" s="14"/>
      <c r="AY100" s="14"/>
      <c r="AZ100" s="14"/>
      <c r="BA100" s="13">
        <f>SUM(テーブル1[[#This Row],[攻撃]:[感覚]])</f>
        <v>34</v>
      </c>
      <c r="BB100" s="13" t="str">
        <f>LOWER(LEFT(テーブル1[[#This Row],[Type]],1))&amp;MID(SUBSTITUTE(PROPER(テーブル1[[#This Row],[Type]]),"_",""),2,LEN(テーブル1[[#This Row],[Type]]))</f>
        <v>darkChocolate</v>
      </c>
      <c r="BC100" s="13" t="str" cm="1">
        <f t="array" ref="BC10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darkChocolate = 98("dark_chocolate", { mirage }, 4, 26, 1.50, m(0.1, 0.0, 2.0, 2.0, 10.0, 8.0), a(0.0, 1.0, 0.0, 0.0, 0.0, 0.0, 0.0, 0.0, 0.0, 0.0, 0.0, 0.0, 3.0, 0.0, 12.0, 9.0, 8.0, 0.0, 0.0, 1.0, 0.0, 0.0, 0.0), c(0x882500, 0x882500, 0x882500, 0x882500))</v>
      </c>
      <c r="BD100" s="13" t="str">
        <f>"mirageFairy2019.fairy."&amp;テーブル1[[#This Row],[Type]]&amp;".name="&amp;テーブル1[[#This Row],[英名]]</f>
        <v>mirageFairy2019.fairy.dark_chocolate.name=Darke Chocolatia</v>
      </c>
      <c r="BE100" s="13" t="str">
        <f>"mirageFairy2019.fairy."&amp;テーブル1[[#This Row],[Type]]&amp;".name="&amp;テーブル1[[#This Row],[短縮和名]]&amp;テーブル1[[#This Row],[和名]]</f>
        <v>mirageFairy2019.fairy.dark_chocolate.name=濃智代子齢糖精ダルケキョツォラーチャ</v>
      </c>
      <c r="BF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8" x14ac:dyDescent="0.15">
      <c r="A101" s="4">
        <v>99</v>
      </c>
      <c r="B101" s="4">
        <v>1</v>
      </c>
      <c r="C101" s="4" t="s">
        <v>393</v>
      </c>
      <c r="D101" s="4" t="s">
        <v>551</v>
      </c>
      <c r="E101" s="6" t="s">
        <v>940</v>
      </c>
      <c r="F101" s="6" t="s">
        <v>765</v>
      </c>
      <c r="G101" s="6" t="s">
        <v>813</v>
      </c>
      <c r="H101" s="6" t="s">
        <v>939</v>
      </c>
      <c r="I101" s="6" t="s">
        <v>951</v>
      </c>
      <c r="J101" s="11" t="s">
        <v>756</v>
      </c>
      <c r="K101" s="3">
        <v>5</v>
      </c>
      <c r="L101" s="8">
        <v>90</v>
      </c>
      <c r="M101" s="7">
        <v>3</v>
      </c>
      <c r="N101" s="7"/>
      <c r="O101" s="7">
        <v>8</v>
      </c>
      <c r="P101" s="7">
        <v>1</v>
      </c>
      <c r="Q101" s="7">
        <v>10</v>
      </c>
      <c r="R101" s="7">
        <v>21</v>
      </c>
      <c r="S101" s="5">
        <v>1</v>
      </c>
      <c r="T101" s="5">
        <f>2^((テーブル1[[#This Row],[レア]]-1)/4)</f>
        <v>2</v>
      </c>
      <c r="U101" s="5">
        <f>0.5^(((テーブル1[[#This Row],[基礎Shine]]/MAX(テーブル1[[#This Row],[基礎Shine]:[基礎Dark]])+テーブル1[[#This Row],[基礎Fire]]/MAX(M101:R101)+テーブル1[[#This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V101" s="5">
        <f>テーブル1[[#This Row],[特殊倍率]]*テーブル1[[#This Row],[分散度倍率]]*テーブル1[[#This Row],[レア度倍率]]</f>
        <v>1.7296452725707365</v>
      </c>
      <c r="W101" s="10">
        <f>テーブル1[[#This Row],[コスト]]*テーブル1[[#This Row],[効率]]</f>
        <v>155.6680745313663</v>
      </c>
      <c r="X101" s="9">
        <f>テーブル1[[#This Row],[基礎Shine]]*テーブル1[[#This Row],[合計値]]/SUM(テーブル1[[#This Row],[基礎Shine]:[基礎Dark]])</f>
        <v>10.860563339397649</v>
      </c>
      <c r="Y101" s="9">
        <f>テーブル1[[#This Row],[基礎Fire]]*テーブル1[[#This Row],[合計値]]/SUM(テーブル1[[#This Row],[基礎Shine]:[基礎Dark]])</f>
        <v>0</v>
      </c>
      <c r="Z101" s="9">
        <f>テーブル1[[#This Row],[基礎Wind]]*テーブル1[[#This Row],[合計値]]/SUM(テーブル1[[#This Row],[基礎Shine]:[基礎Dark]])</f>
        <v>28.961502238393731</v>
      </c>
      <c r="AA101" s="9">
        <f>テーブル1[[#This Row],[基礎Gaia]]*テーブル1[[#This Row],[合計値]]/SUM(テーブル1[[#This Row],[基礎Shine]:[基礎Dark]])</f>
        <v>3.6201877797992164</v>
      </c>
      <c r="AB101" s="9">
        <f>テーブル1[[#This Row],[基礎Aqua]]*テーブル1[[#This Row],[合計値]]/SUM(テーブル1[[#This Row],[基礎Shine]:[基礎Dark]])</f>
        <v>36.201877797992161</v>
      </c>
      <c r="AC101" s="9">
        <f>テーブル1[[#This Row],[基礎Dark]]*テーブル1[[#This Row],[合計値]]/SUM(テーブル1[[#This Row],[基礎Shine]:[基礎Dark]])</f>
        <v>76.023943375783531</v>
      </c>
      <c r="AD101" s="14"/>
      <c r="AE101" s="14">
        <v>3</v>
      </c>
      <c r="AF101" s="14"/>
      <c r="AG101" s="14">
        <v>5</v>
      </c>
      <c r="AH101" s="14"/>
      <c r="AI101" s="14">
        <v>2</v>
      </c>
      <c r="AJ101" s="14"/>
      <c r="AK101" s="14"/>
      <c r="AL101" s="14"/>
      <c r="AM101" s="14"/>
      <c r="AN101" s="14"/>
      <c r="AO101" s="14"/>
      <c r="AP101" s="14"/>
      <c r="AQ101" s="14"/>
      <c r="AR101" s="14">
        <v>13</v>
      </c>
      <c r="AS101" s="14">
        <v>10</v>
      </c>
      <c r="AT101" s="14">
        <v>6</v>
      </c>
      <c r="AU101" s="14"/>
      <c r="AV101" s="14"/>
      <c r="AW101" s="14"/>
      <c r="AX101" s="14"/>
      <c r="AY101" s="14">
        <v>1</v>
      </c>
      <c r="AZ101" s="14"/>
      <c r="BA101" s="13">
        <f>SUM(テーブル1[[#This Row],[攻撃]:[感覚]])</f>
        <v>40</v>
      </c>
      <c r="BB101" s="13" t="str">
        <f>LOWER(LEFT(テーブル1[[#This Row],[Type]],1))&amp;MID(SUBSTITUTE(PROPER(テーブル1[[#This Row],[Type]]),"_",""),2,LEN(テーブル1[[#This Row],[Type]]))</f>
        <v>enchantedGoldenApple</v>
      </c>
      <c r="BC101" s="13" t="str" cm="1">
        <f t="array" ref="BC10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enchantedGoldenApple = 99("enchanted_golden_apple", { goldenApple }, 5, 90, 1.00, m(3.0, 0.0, 8.0, 1.0, 10.0, 21.0), a(0.0, 3.0, 0.0, 5.0, 0.0, 2.0, 0.0, 0.0, 0.0, 0.0, 0.0, 0.0, 0.0, 0.0, 13.0, 10.0, 6.0, 0.0, 0.0, 0.0, 0.0, 1.0, 0.0), c(0xFF755D, 0xDEDE00, 0xDEDE00, 0xDE4FD7))</v>
      </c>
      <c r="BD101" s="13" t="str">
        <f>"mirageFairy2019.fairy."&amp;テーブル1[[#This Row],[Type]]&amp;".name="&amp;テーブル1[[#This Row],[英名]]</f>
        <v>mirageFairy2019.fairy.enchanted_golden_apple.name=Enchantede Goldene Applia</v>
      </c>
      <c r="BE101" s="13" t="str">
        <f>"mirageFairy2019.fairy."&amp;テーブル1[[#This Row],[Type]]&amp;".name="&amp;テーブル1[[#This Row],[短縮和名]]&amp;テーブル1[[#This Row],[和名]]</f>
        <v>mirageFairy2019.fairy.enchanted_golden_apple.name=付魔金林檎精エンキャンテーデゴルデーネアップーリャ</v>
      </c>
      <c r="BF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8" x14ac:dyDescent="0.15">
      <c r="A102" s="4">
        <v>100</v>
      </c>
      <c r="B102" s="4">
        <v>1</v>
      </c>
      <c r="C102" s="4" t="s">
        <v>394</v>
      </c>
      <c r="D102" s="4" t="s">
        <v>802</v>
      </c>
      <c r="E102" s="6" t="s">
        <v>799</v>
      </c>
      <c r="F102" s="6" t="s">
        <v>798</v>
      </c>
      <c r="G102" s="6" t="s">
        <v>801</v>
      </c>
      <c r="H102" s="6" t="s">
        <v>800</v>
      </c>
      <c r="I102" s="6" t="s">
        <v>525</v>
      </c>
      <c r="J102" s="11" t="s">
        <v>820</v>
      </c>
      <c r="K102" s="3">
        <v>4</v>
      </c>
      <c r="L102" s="8">
        <v>28</v>
      </c>
      <c r="M102" s="7">
        <v>3</v>
      </c>
      <c r="N102" s="7"/>
      <c r="O102" s="7">
        <v>10</v>
      </c>
      <c r="P102" s="7"/>
      <c r="Q102" s="7"/>
      <c r="R102" s="7"/>
      <c r="S102" s="5">
        <v>1</v>
      </c>
      <c r="T102" s="5">
        <f>2^((テーブル1[[#This Row],[レア]]-1)/4)</f>
        <v>1.681792830507429</v>
      </c>
      <c r="U102" s="5">
        <f>0.5^(((テーブル1[[#This Row],[基礎Shine]]/MAX(テーブル1[[#This Row],[基礎Shine]:[基礎Dark]])+テーブル1[[#This Row],[基礎Fire]]/MAX(M102:R102)+テーブル1[[#This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02" s="5">
        <f>テーブル1[[#This Row],[特殊倍率]]*テーブル1[[#This Row],[分散度倍率]]*テーブル1[[#This Row],[レア度倍率]]</f>
        <v>1.6132835184442524</v>
      </c>
      <c r="W102" s="10">
        <f>テーブル1[[#This Row],[コスト]]*テーブル1[[#This Row],[効率]]</f>
        <v>45.17193851643907</v>
      </c>
      <c r="X102" s="9">
        <f>テーブル1[[#This Row],[基礎Shine]]*テーブル1[[#This Row],[合計値]]/SUM(テーブル1[[#This Row],[基礎Shine]:[基礎Dark]])</f>
        <v>10.424293503793631</v>
      </c>
      <c r="Y102" s="9">
        <f>テーブル1[[#This Row],[基礎Fire]]*テーブル1[[#This Row],[合計値]]/SUM(テーブル1[[#This Row],[基礎Shine]:[基礎Dark]])</f>
        <v>0</v>
      </c>
      <c r="Z102" s="9">
        <f>テーブル1[[#This Row],[基礎Wind]]*テーブル1[[#This Row],[合計値]]/SUM(テーブル1[[#This Row],[基礎Shine]:[基礎Dark]])</f>
        <v>34.747645012645435</v>
      </c>
      <c r="AA102" s="9">
        <f>テーブル1[[#This Row],[基礎Gaia]]*テーブル1[[#This Row],[合計値]]/SUM(テーブル1[[#This Row],[基礎Shine]:[基礎Dark]])</f>
        <v>0</v>
      </c>
      <c r="AB102" s="9">
        <f>テーブル1[[#This Row],[基礎Aqua]]*テーブル1[[#This Row],[合計値]]/SUM(テーブル1[[#This Row],[基礎Shine]:[基礎Dark]])</f>
        <v>0</v>
      </c>
      <c r="AC102" s="9">
        <f>テーブル1[[#This Row],[基礎Dark]]*テーブル1[[#This Row],[合計値]]/SUM(テーブル1[[#This Row],[基礎Shine]:[基礎Dark]])</f>
        <v>0</v>
      </c>
      <c r="AD102" s="14"/>
      <c r="AE102" s="14">
        <v>4</v>
      </c>
      <c r="AF102" s="14">
        <v>11</v>
      </c>
      <c r="AG102" s="14">
        <v>3</v>
      </c>
      <c r="AH102" s="14"/>
      <c r="AI102" s="14"/>
      <c r="AJ102" s="14"/>
      <c r="AK102" s="14"/>
      <c r="AL102" s="14"/>
      <c r="AM102" s="14"/>
      <c r="AN102" s="14"/>
      <c r="AO102" s="14">
        <v>2</v>
      </c>
      <c r="AP102" s="14"/>
      <c r="AQ102" s="14"/>
      <c r="AR102" s="14"/>
      <c r="AS102" s="14">
        <v>9</v>
      </c>
      <c r="AT102" s="14"/>
      <c r="AU102" s="14"/>
      <c r="AV102" s="14"/>
      <c r="AW102" s="14"/>
      <c r="AX102" s="14"/>
      <c r="AY102" s="14">
        <v>1</v>
      </c>
      <c r="AZ102" s="14"/>
      <c r="BA102" s="13">
        <f>SUM(テーブル1[[#This Row],[攻撃]:[感覚]])</f>
        <v>30</v>
      </c>
      <c r="BB102" s="13" t="str">
        <f>LOWER(LEFT(テーブル1[[#This Row],[Type]],1))&amp;MID(SUBSTITUTE(PROPER(テーブル1[[#This Row],[Type]]),"_",""),2,LEN(テーブル1[[#This Row],[Type]]))</f>
        <v>fortune</v>
      </c>
      <c r="BC102" s="13" t="str" cm="1">
        <f t="array" ref="BC10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fortune = 100("fortune", { enchant }, 4, 28, 1.00, m(3.0, 0.0, 10.0, 0.0, 0.0, 0.0), a(0.0, 4.0, 11.0, 3.0, 0.0, 0.0, 0.0, 0.0, 0.0, 0.0, 0.0, 2.0, 0.0, 0.0, 0.0, 9.0, 0.0, 0.0, 0.0, 0.0, 0.0, 1.0, 0.0), c(0xD0C2FF, 0xD0F5FF, 0xDBF7FF, 0xE2BBFF))</v>
      </c>
      <c r="BD102" s="13" t="str">
        <f>"mirageFairy2019.fairy."&amp;テーブル1[[#This Row],[Type]]&amp;".name="&amp;テーブル1[[#This Row],[英名]]</f>
        <v>mirageFairy2019.fairy.fortune.name=Fortunia</v>
      </c>
      <c r="BE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F102" s="13">
        <f>テーブル1[[#This Row],[Gaia]]*(テーブル1[[#This Row],[Aqua]]+テーブル1[[#This Row],[収穫]])*テーブル1[[#This Row],[効率]]/テーブル1[[#This Row],[コスト]]</f>
        <v>0</v>
      </c>
    </row>
    <row r="103" spans="1:58" x14ac:dyDescent="0.15">
      <c r="A103" s="4">
        <v>101</v>
      </c>
      <c r="B103" s="4">
        <v>1</v>
      </c>
      <c r="C103" s="4" t="s">
        <v>393</v>
      </c>
      <c r="D103" s="4" t="s">
        <v>551</v>
      </c>
      <c r="E103" s="6" t="s">
        <v>941</v>
      </c>
      <c r="F103" s="6" t="s">
        <v>788</v>
      </c>
      <c r="G103" s="6" t="s">
        <v>815</v>
      </c>
      <c r="H103" s="6" t="s">
        <v>942</v>
      </c>
      <c r="I103" s="6" t="s">
        <v>983</v>
      </c>
      <c r="J103" s="11" t="s">
        <v>822</v>
      </c>
      <c r="K103" s="3">
        <v>2</v>
      </c>
      <c r="L103" s="8">
        <v>41</v>
      </c>
      <c r="M103" s="7"/>
      <c r="N103" s="7">
        <v>11</v>
      </c>
      <c r="O103" s="7">
        <v>8</v>
      </c>
      <c r="P103" s="7"/>
      <c r="Q103" s="7">
        <v>10</v>
      </c>
      <c r="R103" s="7">
        <v>12</v>
      </c>
      <c r="S103" s="5">
        <v>1</v>
      </c>
      <c r="T103" s="5">
        <f>2^((テーブル1[[#This Row],[レア]]-1)/4)</f>
        <v>1.189207115002721</v>
      </c>
      <c r="U103" s="5">
        <f>0.5^(((テーブル1[[#This Row],[基礎Shine]]/MAX(テーブル1[[#This Row],[基礎Shine]:[基礎Dark]])+テーブル1[[#This Row],[基礎Fire]]/MAX(M103:R103)+テーブル1[[#This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V103" s="5">
        <f>テーブル1[[#This Row],[特殊倍率]]*テーブル1[[#This Row],[分散度倍率]]*テーブル1[[#This Row],[レア度倍率]]</f>
        <v>0.85066716095085571</v>
      </c>
      <c r="W103" s="10">
        <f>テーブル1[[#This Row],[コスト]]*テーブル1[[#This Row],[効率]]</f>
        <v>34.877353598985081</v>
      </c>
      <c r="X103" s="9">
        <f>テーブル1[[#This Row],[基礎Shine]]*テーブル1[[#This Row],[合計値]]/SUM(テーブル1[[#This Row],[基礎Shine]:[基礎Dark]])</f>
        <v>0</v>
      </c>
      <c r="Y103" s="9">
        <f>テーブル1[[#This Row],[基礎Fire]]*テーブル1[[#This Row],[合計値]]/SUM(テーブル1[[#This Row],[基礎Shine]:[基礎Dark]])</f>
        <v>9.3573387704594122</v>
      </c>
      <c r="Z103" s="9">
        <f>テーブル1[[#This Row],[基礎Wind]]*テーブル1[[#This Row],[合計値]]/SUM(テーブル1[[#This Row],[基礎Shine]:[基礎Dark]])</f>
        <v>6.8053372876068448</v>
      </c>
      <c r="AA103" s="9">
        <f>テーブル1[[#This Row],[基礎Gaia]]*テーブル1[[#This Row],[合計値]]/SUM(テーブル1[[#This Row],[基礎Shine]:[基礎Dark]])</f>
        <v>0</v>
      </c>
      <c r="AB103" s="9">
        <f>テーブル1[[#This Row],[基礎Aqua]]*テーブル1[[#This Row],[合計値]]/SUM(テーブル1[[#This Row],[基礎Shine]:[基礎Dark]])</f>
        <v>8.5066716095085564</v>
      </c>
      <c r="AC103" s="9">
        <f>テーブル1[[#This Row],[基礎Dark]]*テーブル1[[#This Row],[合計値]]/SUM(テーブル1[[#This Row],[基礎Shine]:[基礎Dark]])</f>
        <v>10.208005931410268</v>
      </c>
      <c r="AD103" s="14">
        <v>3</v>
      </c>
      <c r="AE103" s="14"/>
      <c r="AF103" s="14"/>
      <c r="AG103" s="14"/>
      <c r="AH103" s="14"/>
      <c r="AI103" s="14">
        <v>1</v>
      </c>
      <c r="AJ103" s="14"/>
      <c r="AK103" s="14"/>
      <c r="AL103" s="14"/>
      <c r="AM103" s="14"/>
      <c r="AN103" s="14"/>
      <c r="AO103" s="14"/>
      <c r="AP103" s="14">
        <v>1</v>
      </c>
      <c r="AQ103" s="14"/>
      <c r="AR103" s="14">
        <v>6</v>
      </c>
      <c r="AS103" s="14"/>
      <c r="AT103" s="14">
        <v>3</v>
      </c>
      <c r="AU103" s="14">
        <v>3</v>
      </c>
      <c r="AV103" s="14"/>
      <c r="AW103" s="14"/>
      <c r="AX103" s="14"/>
      <c r="AY103" s="14"/>
      <c r="AZ103" s="14"/>
      <c r="BA103" s="13">
        <f>SUM(テーブル1[[#This Row],[攻撃]:[感覚]])</f>
        <v>17</v>
      </c>
      <c r="BB103" s="13" t="str">
        <f>LOWER(LEFT(テーブル1[[#This Row],[Type]],1))&amp;MID(SUBSTITUTE(PROPER(テーブル1[[#This Row],[Type]]),"_",""),2,LEN(テーブル1[[#This Row],[Type]]))</f>
        <v>rottenFlesh</v>
      </c>
      <c r="BC103" s="13" t="str" cm="1">
        <f t="array" ref="BC10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rottenFlesh = 101("rotten_flesh", { mirage }, 2, 41, 1.00, m(0.0, 11.0, 8.0, 0.0, 10.0, 12.0), a(3.0, 0.0, 0.0, 0.0, 0.0, 1.0, 0.0, 0.0, 0.0, 0.0, 0.0, 0.0, 1.0, 0.0, 6.0, 0.0, 3.0, 3.0, 0.0, 0.0, 0.0, 0.0, 0.0), c(0x846129, 0xBD5B2D, 0xBD5B2D, 0xBD422D))</v>
      </c>
      <c r="BD103" s="13" t="str">
        <f>"mirageFairy2019.fairy."&amp;テーブル1[[#This Row],[Type]]&amp;".name="&amp;テーブル1[[#This Row],[英名]]</f>
        <v>mirageFairy2019.fairy.rotten_flesh.name=Rottene Fleshia</v>
      </c>
      <c r="BE103" s="13" t="str">
        <f>"mirageFairy2019.fairy."&amp;テーブル1[[#This Row],[Type]]&amp;".name="&amp;テーブル1[[#This Row],[短縮和名]]&amp;テーブル1[[#This Row],[和名]]</f>
        <v>mirageFairy2019.fairy.rotten_flesh.name=腐肉精ロッテーネフレーシャ</v>
      </c>
      <c r="BF103" s="13">
        <f>テーブル1[[#This Row],[Gaia]]*(テーブル1[[#This Row],[Aqua]]+テーブル1[[#This Row],[収穫]])*テーブル1[[#This Row],[効率]]/テーブル1[[#This Row],[コスト]]</f>
        <v>0</v>
      </c>
    </row>
    <row r="104" spans="1:58" x14ac:dyDescent="0.15">
      <c r="A104" s="4">
        <v>102</v>
      </c>
      <c r="B104" s="4">
        <v>1</v>
      </c>
      <c r="C104" s="4" t="s">
        <v>392</v>
      </c>
      <c r="D104" s="4" t="s">
        <v>408</v>
      </c>
      <c r="E104" s="6" t="s">
        <v>943</v>
      </c>
      <c r="F104" s="6" t="s">
        <v>797</v>
      </c>
      <c r="G104" s="6" t="s">
        <v>807</v>
      </c>
      <c r="H104" s="6" t="s">
        <v>944</v>
      </c>
      <c r="I104" s="6" t="s">
        <v>986</v>
      </c>
      <c r="J104" s="11" t="s">
        <v>827</v>
      </c>
      <c r="K104" s="3">
        <v>4</v>
      </c>
      <c r="L104" s="8">
        <v>40</v>
      </c>
      <c r="M104" s="7"/>
      <c r="N104" s="7">
        <v>9</v>
      </c>
      <c r="O104" s="7"/>
      <c r="P104" s="7">
        <v>3</v>
      </c>
      <c r="Q104" s="7">
        <v>10</v>
      </c>
      <c r="R104" s="7"/>
      <c r="S104" s="5">
        <v>1</v>
      </c>
      <c r="T104" s="5">
        <f>2^((テーブル1[[#This Row],[レア]]-1)/4)</f>
        <v>1.681792830507429</v>
      </c>
      <c r="U104" s="5">
        <f>0.5^(((テーブル1[[#This Row],[基礎Shine]]/MAX(テーブル1[[#This Row],[基礎Shine]:[基礎Dark]])+テーブル1[[#This Row],[基礎Fire]]/MAX(M104:R104)+テーブル1[[#This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04" s="5">
        <f>テーブル1[[#This Row],[特殊倍率]]*テーブル1[[#This Row],[分散度倍率]]*テーブル1[[#This Row],[レア度倍率]]</f>
        <v>1.4240501955970717</v>
      </c>
      <c r="W104" s="10">
        <f>テーブル1[[#This Row],[コスト]]*テーブル1[[#This Row],[効率]]</f>
        <v>56.962007823882871</v>
      </c>
      <c r="X104" s="9">
        <f>テーブル1[[#This Row],[基礎Shine]]*テーブル1[[#This Row],[合計値]]/SUM(テーブル1[[#This Row],[基礎Shine]:[基礎Dark]])</f>
        <v>0</v>
      </c>
      <c r="Y104" s="9">
        <f>テーブル1[[#This Row],[基礎Fire]]*テーブル1[[#This Row],[合計値]]/SUM(テーブル1[[#This Row],[基礎Shine]:[基礎Dark]])</f>
        <v>23.302639564315722</v>
      </c>
      <c r="Z104" s="9">
        <f>テーブル1[[#This Row],[基礎Wind]]*テーブル1[[#This Row],[合計値]]/SUM(テーブル1[[#This Row],[基礎Shine]:[基礎Dark]])</f>
        <v>0</v>
      </c>
      <c r="AA104" s="9">
        <f>テーブル1[[#This Row],[基礎Gaia]]*テーブル1[[#This Row],[合計値]]/SUM(テーブル1[[#This Row],[基礎Shine]:[基礎Dark]])</f>
        <v>7.7675465214385744</v>
      </c>
      <c r="AB104" s="9">
        <f>テーブル1[[#This Row],[基礎Aqua]]*テーブル1[[#This Row],[合計値]]/SUM(テーブル1[[#This Row],[基礎Shine]:[基礎Dark]])</f>
        <v>25.891821738128577</v>
      </c>
      <c r="AC104" s="9">
        <f>テーブル1[[#This Row],[基礎Dark]]*テーブル1[[#This Row],[合計値]]/SUM(テーブル1[[#This Row],[基礎Shine]:[基礎Dark]])</f>
        <v>0</v>
      </c>
      <c r="AD104" s="14">
        <v>4</v>
      </c>
      <c r="AE104" s="14"/>
      <c r="AF104" s="14">
        <v>1</v>
      </c>
      <c r="AG104" s="14"/>
      <c r="AH104" s="14"/>
      <c r="AI104" s="14">
        <v>2</v>
      </c>
      <c r="AJ104" s="14"/>
      <c r="AK104" s="14"/>
      <c r="AL104" s="14"/>
      <c r="AM104" s="14"/>
      <c r="AN104" s="14"/>
      <c r="AO104" s="14"/>
      <c r="AP104" s="14">
        <v>5</v>
      </c>
      <c r="AQ104" s="14"/>
      <c r="AR104" s="14">
        <v>6</v>
      </c>
      <c r="AS104" s="14">
        <v>1</v>
      </c>
      <c r="AT104" s="14">
        <v>3</v>
      </c>
      <c r="AU104" s="14"/>
      <c r="AV104" s="14"/>
      <c r="AW104" s="14"/>
      <c r="AX104" s="14"/>
      <c r="AY104" s="14"/>
      <c r="AZ104" s="14">
        <v>1</v>
      </c>
      <c r="BA104" s="13">
        <f>SUM(テーブル1[[#This Row],[攻撃]:[感覚]])</f>
        <v>23</v>
      </c>
      <c r="BB104" s="13" t="str">
        <f>LOWER(LEFT(テーブル1[[#This Row],[Type]],1))&amp;MID(SUBSTITUTE(PROPER(テーブル1[[#This Row],[Type]]),"_",""),2,LEN(テーブル1[[#This Row],[Type]]))</f>
        <v>poisonousPotato</v>
      </c>
      <c r="BC104" s="13" t="str" cm="1">
        <f t="array" ref="BC10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poisonousPotato = 102("poisonous_potato", { potato }, 4, 40, 1.00, m(0.0, 9.0, 0.0, 3.0, 10.0, 0.0), a(4.0, 0.0, 1.0, 0.0, 0.0, 2.0, 0.0, 0.0, 0.0, 0.0, 0.0, 0.0, 5.0, 0.0, 6.0, 1.0, 3.0, 0.0, 0.0, 0.0, 0.0, 0.0, 1.0), c(0xFFE861, 0xC1D245, 0xB7C035, 0x01A900))</v>
      </c>
      <c r="BD104" s="13" t="str">
        <f>"mirageFairy2019.fairy."&amp;テーブル1[[#This Row],[Type]]&amp;".name="&amp;テーブル1[[#This Row],[英名]]</f>
        <v>mirageFairy2019.fairy.poisonous_potato.name=Poisonouse Potatia</v>
      </c>
      <c r="BE104" s="13" t="str">
        <f>"mirageFairy2019.fairy."&amp;テーブル1[[#This Row],[Type]]&amp;".name="&amp;テーブル1[[#This Row],[短縮和名]]&amp;テーブル1[[#This Row],[和名]]</f>
        <v>mirageFairy2019.fairy.poisonous_potato.name=悪芋精ポイソノウセポターチャ</v>
      </c>
      <c r="BF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8" x14ac:dyDescent="0.15">
      <c r="A105" s="4">
        <v>103</v>
      </c>
      <c r="B105" s="4">
        <v>1</v>
      </c>
      <c r="C105" s="4" t="s">
        <v>392</v>
      </c>
      <c r="D105" s="4" t="s">
        <v>408</v>
      </c>
      <c r="E105" s="6" t="s">
        <v>803</v>
      </c>
      <c r="F105" s="6" t="s">
        <v>789</v>
      </c>
      <c r="G105" s="6" t="s">
        <v>808</v>
      </c>
      <c r="H105" s="6" t="s">
        <v>805</v>
      </c>
      <c r="I105" s="6" t="s">
        <v>983</v>
      </c>
      <c r="J105" s="11" t="s">
        <v>828</v>
      </c>
      <c r="K105" s="3">
        <v>3</v>
      </c>
      <c r="L105" s="8">
        <v>56</v>
      </c>
      <c r="M105" s="7">
        <v>0.1</v>
      </c>
      <c r="N105" s="7"/>
      <c r="O105" s="7">
        <v>1</v>
      </c>
      <c r="P105" s="7">
        <v>2</v>
      </c>
      <c r="Q105" s="7">
        <v>10</v>
      </c>
      <c r="R105" s="7">
        <v>1</v>
      </c>
      <c r="S105" s="5">
        <v>1</v>
      </c>
      <c r="T105" s="5">
        <f>2^((テーブル1[[#This Row],[レア]]-1)/4)</f>
        <v>1.4142135623730951</v>
      </c>
      <c r="U105" s="5">
        <f>0.5^(((テーブル1[[#This Row],[基礎Shine]]/MAX(テーブル1[[#This Row],[基礎Shine]:[基礎Dark]])+テーブル1[[#This Row],[基礎Fire]]/MAX(M105:R105)+テーブル1[[#This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105" s="5">
        <f>テーブル1[[#This Row],[特殊倍率]]*テーブル1[[#This Row],[分散度倍率]]*テーブル1[[#This Row],[レア度倍率]]</f>
        <v>1.3360740783900993</v>
      </c>
      <c r="W105" s="10">
        <f>テーブル1[[#This Row],[コスト]]*テーブル1[[#This Row],[効率]]</f>
        <v>74.820148389845556</v>
      </c>
      <c r="X105" s="9">
        <f>テーブル1[[#This Row],[基礎Shine]]*テーブル1[[#This Row],[合計値]]/SUM(テーブル1[[#This Row],[基礎Shine]:[基礎Dark]])</f>
        <v>0.53063935028259268</v>
      </c>
      <c r="Y105" s="9">
        <f>テーブル1[[#This Row],[基礎Fire]]*テーブル1[[#This Row],[合計値]]/SUM(テーブル1[[#This Row],[基礎Shine]:[基礎Dark]])</f>
        <v>0</v>
      </c>
      <c r="Z105" s="9">
        <f>テーブル1[[#This Row],[基礎Wind]]*テーブル1[[#This Row],[合計値]]/SUM(テーブル1[[#This Row],[基礎Shine]:[基礎Dark]])</f>
        <v>5.3063935028259257</v>
      </c>
      <c r="AA105" s="9">
        <f>テーブル1[[#This Row],[基礎Gaia]]*テーブル1[[#This Row],[合計値]]/SUM(テーブル1[[#This Row],[基礎Shine]:[基礎Dark]])</f>
        <v>10.612787005651851</v>
      </c>
      <c r="AB105" s="9">
        <f>テーブル1[[#This Row],[基礎Aqua]]*テーブル1[[#This Row],[合計値]]/SUM(テーブル1[[#This Row],[基礎Shine]:[基礎Dark]])</f>
        <v>53.063935028259259</v>
      </c>
      <c r="AC105" s="9">
        <f>テーブル1[[#This Row],[基礎Dark]]*テーブル1[[#This Row],[合計値]]/SUM(テーブル1[[#This Row],[基礎Shine]:[基礎Dark]])</f>
        <v>5.3063935028259257</v>
      </c>
      <c r="AD105" s="14"/>
      <c r="AE105" s="14"/>
      <c r="AF105" s="14">
        <v>1</v>
      </c>
      <c r="AG105" s="14"/>
      <c r="AH105" s="14"/>
      <c r="AI105" s="14">
        <v>6</v>
      </c>
      <c r="AJ105" s="14"/>
      <c r="AK105" s="14"/>
      <c r="AL105" s="14">
        <v>1</v>
      </c>
      <c r="AM105" s="14"/>
      <c r="AN105" s="14"/>
      <c r="AO105" s="14"/>
      <c r="AP105" s="14">
        <v>1</v>
      </c>
      <c r="AQ105" s="14"/>
      <c r="AR105" s="14">
        <v>10</v>
      </c>
      <c r="AS105" s="14"/>
      <c r="AT105" s="14">
        <v>1</v>
      </c>
      <c r="AU105" s="14"/>
      <c r="AV105" s="14"/>
      <c r="AW105" s="14"/>
      <c r="AX105" s="14"/>
      <c r="AY105" s="14"/>
      <c r="AZ105" s="14">
        <v>2</v>
      </c>
      <c r="BA105" s="13">
        <f>SUM(テーブル1[[#This Row],[攻撃]:[感覚]])</f>
        <v>22</v>
      </c>
      <c r="BB105" s="13" t="str">
        <f>LOWER(LEFT(テーブル1[[#This Row],[Type]],1))&amp;MID(SUBSTITUTE(PROPER(テーブル1[[#This Row],[Type]]),"_",""),2,LEN(テーブル1[[#This Row],[Type]]))</f>
        <v>melon</v>
      </c>
      <c r="BC105" s="13" t="str" cm="1">
        <f t="array" ref="BC10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melon = 103("melon", { mirage }, 3, 56, 1.00, m(0.1, 0.0, 1.0, 2.0, 10.0, 1.0), a(0.0, 0.0, 1.0, 0.0, 0.0, 6.0, 0.0, 0.0, 1.0, 0.0, 0.0, 0.0, 1.0, 0.0, 10.0, 0.0, 1.0, 0.0, 0.0, 0.0, 0.0, 0.0, 2.0), c(0xFF5440, 0xA6EE63, 0x195612, 0x01A900))</v>
      </c>
      <c r="BD105" s="13" t="str">
        <f>"mirageFairy2019.fairy."&amp;テーブル1[[#This Row],[Type]]&amp;".name="&amp;テーブル1[[#This Row],[英名]]</f>
        <v>mirageFairy2019.fairy.melon.name=Melonia</v>
      </c>
      <c r="BE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F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8" x14ac:dyDescent="0.15">
      <c r="A106" s="4">
        <v>104</v>
      </c>
      <c r="B106" s="4">
        <v>1</v>
      </c>
      <c r="C106" s="4" t="s">
        <v>393</v>
      </c>
      <c r="D106" s="4" t="s">
        <v>551</v>
      </c>
      <c r="E106" s="6" t="s">
        <v>945</v>
      </c>
      <c r="F106" s="6" t="s">
        <v>793</v>
      </c>
      <c r="G106" s="6" t="s">
        <v>809</v>
      </c>
      <c r="H106" s="6" t="s">
        <v>946</v>
      </c>
      <c r="I106" s="6" t="s">
        <v>986</v>
      </c>
      <c r="J106" s="11" t="s">
        <v>826</v>
      </c>
      <c r="K106" s="3">
        <v>3</v>
      </c>
      <c r="L106" s="8">
        <v>36</v>
      </c>
      <c r="M106" s="7"/>
      <c r="N106" s="7"/>
      <c r="O106" s="7"/>
      <c r="P106" s="7">
        <v>2</v>
      </c>
      <c r="Q106" s="7">
        <v>10</v>
      </c>
      <c r="R106" s="7">
        <v>7</v>
      </c>
      <c r="S106" s="5">
        <v>1</v>
      </c>
      <c r="T106" s="5">
        <f>2^((テーブル1[[#This Row],[レア]]-1)/4)</f>
        <v>1.4142135623730951</v>
      </c>
      <c r="U106" s="5">
        <f>0.5^(((テーブル1[[#This Row],[基礎Shine]]/MAX(テーブル1[[#This Row],[基礎Shine]:[基礎Dark]])+テーブル1[[#This Row],[基礎Fire]]/MAX(M106:R106)+テーブル1[[#This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06" s="5">
        <f>テーブル1[[#This Row],[特殊倍率]]*テーブル1[[#This Row],[分散度倍率]]*テーブル1[[#This Row],[レア度倍率]]</f>
        <v>1.2483305489016119</v>
      </c>
      <c r="W106" s="10">
        <f>テーブル1[[#This Row],[コスト]]*テーブル1[[#This Row],[効率]]</f>
        <v>44.939899760458026</v>
      </c>
      <c r="X106" s="9">
        <f>テーブル1[[#This Row],[基礎Shine]]*テーブル1[[#This Row],[合計値]]/SUM(テーブル1[[#This Row],[基礎Shine]:[基礎Dark]])</f>
        <v>0</v>
      </c>
      <c r="Y106" s="9">
        <f>テーブル1[[#This Row],[基礎Fire]]*テーブル1[[#This Row],[合計値]]/SUM(テーブル1[[#This Row],[基礎Shine]:[基礎Dark]])</f>
        <v>0</v>
      </c>
      <c r="Z106" s="9">
        <f>テーブル1[[#This Row],[基礎Wind]]*テーブル1[[#This Row],[合計値]]/SUM(テーブル1[[#This Row],[基礎Shine]:[基礎Dark]])</f>
        <v>0</v>
      </c>
      <c r="AA106" s="9">
        <f>テーブル1[[#This Row],[基礎Gaia]]*テーブル1[[#This Row],[合計値]]/SUM(テーブル1[[#This Row],[基礎Shine]:[基礎Dark]])</f>
        <v>4.7305157642587394</v>
      </c>
      <c r="AB106" s="9">
        <f>テーブル1[[#This Row],[基礎Aqua]]*テーブル1[[#This Row],[合計値]]/SUM(テーブル1[[#This Row],[基礎Shine]:[基礎Dark]])</f>
        <v>23.652578821293698</v>
      </c>
      <c r="AC106" s="9">
        <f>テーブル1[[#This Row],[基礎Dark]]*テーブル1[[#This Row],[合計値]]/SUM(テーブル1[[#This Row],[基礎Shine]:[基礎Dark]])</f>
        <v>16.556805174905588</v>
      </c>
      <c r="AD106" s="14"/>
      <c r="AE106" s="14">
        <v>1</v>
      </c>
      <c r="AF106" s="14"/>
      <c r="AG106" s="14"/>
      <c r="AH106" s="14"/>
      <c r="AI106" s="14">
        <v>1</v>
      </c>
      <c r="AJ106" s="14"/>
      <c r="AK106" s="14"/>
      <c r="AL106" s="14"/>
      <c r="AM106" s="14"/>
      <c r="AN106" s="14"/>
      <c r="AO106" s="14"/>
      <c r="AP106" s="14"/>
      <c r="AQ106" s="14"/>
      <c r="AR106" s="14">
        <v>13</v>
      </c>
      <c r="AS106" s="14"/>
      <c r="AT106" s="14">
        <v>6</v>
      </c>
      <c r="AU106" s="14"/>
      <c r="AV106" s="14"/>
      <c r="AW106" s="14"/>
      <c r="AX106" s="14"/>
      <c r="AY106" s="14"/>
      <c r="AZ106" s="14"/>
      <c r="BA106" s="13">
        <f>SUM(テーブル1[[#This Row],[攻撃]:[感覚]])</f>
        <v>21</v>
      </c>
      <c r="BB106" s="13" t="str">
        <f>LOWER(LEFT(テーブル1[[#This Row],[Type]],1))&amp;MID(SUBSTITUTE(PROPER(テーブル1[[#This Row],[Type]]),"_",""),2,LEN(テーブル1[[#This Row],[Type]]))</f>
        <v>bakedPotato</v>
      </c>
      <c r="BC106" s="13" t="str" cm="1">
        <f t="array" ref="BC10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bakedPotato = 104("baked_potato", { potato }, 3, 36, 1.00, m(0.0, 0.0, 0.0, 2.0, 10.0, 7.0), a(0.0, 1.0, 0.0, 0.0, 0.0, 1.0, 0.0, 0.0, 0.0, 0.0, 0.0, 0.0, 0.0, 0.0, 13.0, 0.0, 6.0, 0.0, 0.0, 0.0, 0.0, 0.0, 0.0), c(0xC87847, 0xFFFF9A, 0xFFFF9A, 0xDEA73A))</v>
      </c>
      <c r="BD106" s="13" t="str">
        <f>"mirageFairy2019.fairy."&amp;テーブル1[[#This Row],[Type]]&amp;".name="&amp;テーブル1[[#This Row],[英名]]</f>
        <v>mirageFairy2019.fairy.baked_potato.name=Bakede Potatia</v>
      </c>
      <c r="BE106" s="13" t="str">
        <f>"mirageFairy2019.fairy."&amp;テーブル1[[#This Row],[Type]]&amp;".name="&amp;テーブル1[[#This Row],[短縮和名]]&amp;テーブル1[[#This Row],[和名]]</f>
        <v>mirageFairy2019.fairy.baked_potato.name=焼芋精バケーデポターチャ</v>
      </c>
      <c r="BF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8" x14ac:dyDescent="0.15">
      <c r="A107" s="4">
        <v>105</v>
      </c>
      <c r="B107" s="4">
        <v>1</v>
      </c>
      <c r="C107" s="4" t="s">
        <v>393</v>
      </c>
      <c r="D107" s="4" t="s">
        <v>551</v>
      </c>
      <c r="E107" s="6" t="s">
        <v>947</v>
      </c>
      <c r="F107" s="6" t="s">
        <v>819</v>
      </c>
      <c r="G107" s="6" t="s">
        <v>810</v>
      </c>
      <c r="H107" s="6" t="s">
        <v>949</v>
      </c>
      <c r="I107" s="6" t="s">
        <v>417</v>
      </c>
      <c r="J107" s="11" t="s">
        <v>823</v>
      </c>
      <c r="K107" s="3">
        <v>2</v>
      </c>
      <c r="L107" s="8">
        <v>31</v>
      </c>
      <c r="M107" s="7"/>
      <c r="N107" s="7"/>
      <c r="O107" s="7"/>
      <c r="P107" s="7">
        <v>2</v>
      </c>
      <c r="Q107" s="7">
        <v>10</v>
      </c>
      <c r="R107" s="7">
        <v>9</v>
      </c>
      <c r="S107" s="5">
        <v>1</v>
      </c>
      <c r="T107" s="5">
        <f>2^((テーブル1[[#This Row],[レア]]-1)/4)</f>
        <v>1.189207115002721</v>
      </c>
      <c r="U107" s="5">
        <f>0.5^(((テーブル1[[#This Row],[基礎Shine]]/MAX(テーブル1[[#This Row],[基礎Shine]:[基礎Dark]])+テーブル1[[#This Row],[基礎Fire]]/MAX(M107:R107)+テーブル1[[#This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107" s="5">
        <f>テーブル1[[#This Row],[特殊倍率]]*テーブル1[[#This Row],[分散度倍率]]*テーブル1[[#This Row],[レア度倍率]]</f>
        <v>1.0210121257071931</v>
      </c>
      <c r="W107" s="10">
        <f>テーブル1[[#This Row],[コスト]]*テーブル1[[#This Row],[効率]]</f>
        <v>31.651375896922985</v>
      </c>
      <c r="X107" s="9">
        <f>テーブル1[[#This Row],[基礎Shine]]*テーブル1[[#This Row],[合計値]]/SUM(テーブル1[[#This Row],[基礎Shine]:[基礎Dark]])</f>
        <v>0</v>
      </c>
      <c r="Y107" s="9">
        <f>テーブル1[[#This Row],[基礎Fire]]*テーブル1[[#This Row],[合計値]]/SUM(テーブル1[[#This Row],[基礎Shine]:[基礎Dark]])</f>
        <v>0</v>
      </c>
      <c r="Z107" s="9">
        <f>テーブル1[[#This Row],[基礎Wind]]*テーブル1[[#This Row],[合計値]]/SUM(テーブル1[[#This Row],[基礎Shine]:[基礎Dark]])</f>
        <v>0</v>
      </c>
      <c r="AA107" s="9">
        <f>テーブル1[[#This Row],[基礎Gaia]]*テーブル1[[#This Row],[合計値]]/SUM(テーブル1[[#This Row],[基礎Shine]:[基礎Dark]])</f>
        <v>3.0144167520879033</v>
      </c>
      <c r="AB107" s="9">
        <f>テーブル1[[#This Row],[基礎Aqua]]*テーブル1[[#This Row],[合計値]]/SUM(テーブル1[[#This Row],[基礎Shine]:[基礎Dark]])</f>
        <v>15.072083760439517</v>
      </c>
      <c r="AC107" s="9">
        <f>テーブル1[[#This Row],[基礎Dark]]*テーブル1[[#This Row],[合計値]]/SUM(テーブル1[[#This Row],[基礎Shine]:[基礎Dark]])</f>
        <v>13.564875384395567</v>
      </c>
      <c r="AD107" s="14"/>
      <c r="AE107" s="14">
        <v>1</v>
      </c>
      <c r="AF107" s="14"/>
      <c r="AG107" s="14"/>
      <c r="AH107" s="14"/>
      <c r="AI107" s="14">
        <v>1</v>
      </c>
      <c r="AJ107" s="14"/>
      <c r="AK107" s="14">
        <v>1</v>
      </c>
      <c r="AL107" s="14"/>
      <c r="AM107" s="14"/>
      <c r="AN107" s="14"/>
      <c r="AO107" s="14"/>
      <c r="AP107" s="14"/>
      <c r="AQ107" s="14"/>
      <c r="AR107" s="14">
        <v>14</v>
      </c>
      <c r="AS107" s="14"/>
      <c r="AT107" s="14">
        <v>5</v>
      </c>
      <c r="AU107" s="14"/>
      <c r="AV107" s="14"/>
      <c r="AW107" s="14"/>
      <c r="AX107" s="14"/>
      <c r="AY107" s="14"/>
      <c r="AZ107" s="14"/>
      <c r="BA107" s="13">
        <f>SUM(テーブル1[[#This Row],[攻撃]:[感覚]])</f>
        <v>22</v>
      </c>
      <c r="BB107" s="13" t="str">
        <f>LOWER(LEFT(テーブル1[[#This Row],[Type]],1))&amp;MID(SUBSTITUTE(PROPER(テーブル1[[#This Row],[Type]]),"_",""),2,LEN(テーブル1[[#This Row],[Type]]))</f>
        <v>cookedChicken</v>
      </c>
      <c r="BC107" s="13" t="str" cm="1">
        <f t="array" ref="BC10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cookedChicken = 105("cooked_chicken", { chicken }, 2, 31, 1.00, m(0.0, 0.0, 0.0, 2.0, 10.0, 9.0), a(0.0, 1.0, 0.0, 0.0, 0.0, 1.0, 0.0, 1.0, 0.0, 0.0, 0.0, 0.0, 0.0, 0.0, 14.0, 0.0, 5.0, 0.0, 0.0, 0.0, 0.0, 0.0, 0.0), c(0xC87847, 0xDA9F7A, 0xDA9F7A, 0x9C5321))</v>
      </c>
      <c r="BD107" s="13" t="str">
        <f>"mirageFairy2019.fairy."&amp;テーブル1[[#This Row],[Type]]&amp;".name="&amp;テーブル1[[#This Row],[英名]]</f>
        <v>mirageFairy2019.fairy.cooked_chicken.name=Cookede Chickenia</v>
      </c>
      <c r="BE107" s="13" t="str">
        <f>"mirageFairy2019.fairy."&amp;テーブル1[[#This Row],[Type]]&amp;".name="&amp;テーブル1[[#This Row],[短縮和名]]&amp;テーブル1[[#This Row],[和名]]</f>
        <v>mirageFairy2019.fairy.cooked_chicken.name=焼鶏精ツォーケーデキッケーニャ</v>
      </c>
      <c r="BF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8" x14ac:dyDescent="0.15">
      <c r="A108" s="4">
        <v>106</v>
      </c>
      <c r="B108" s="4">
        <v>1</v>
      </c>
      <c r="C108" s="4" t="s">
        <v>393</v>
      </c>
      <c r="D108" s="4" t="s">
        <v>551</v>
      </c>
      <c r="E108" s="6" t="s">
        <v>948</v>
      </c>
      <c r="F108" s="6" t="s">
        <v>792</v>
      </c>
      <c r="G108" s="6" t="s">
        <v>811</v>
      </c>
      <c r="H108" s="6" t="s">
        <v>950</v>
      </c>
      <c r="I108" s="6" t="s">
        <v>517</v>
      </c>
      <c r="J108" s="11" t="s">
        <v>825</v>
      </c>
      <c r="K108" s="3">
        <v>3</v>
      </c>
      <c r="L108" s="8">
        <v>25</v>
      </c>
      <c r="M108" s="7"/>
      <c r="N108" s="7"/>
      <c r="O108" s="7"/>
      <c r="P108" s="7">
        <v>2</v>
      </c>
      <c r="Q108" s="7">
        <v>10</v>
      </c>
      <c r="R108" s="7">
        <v>3</v>
      </c>
      <c r="S108" s="5">
        <v>1</v>
      </c>
      <c r="T108" s="5">
        <f>2^((テーブル1[[#This Row],[レア]]-1)/4)</f>
        <v>1.4142135623730951</v>
      </c>
      <c r="U108" s="5">
        <f>0.5^(((テーブル1[[#This Row],[基礎Shine]]/MAX(テーブル1[[#This Row],[基礎Shine]:[基礎Dark]])+テーブル1[[#This Row],[基礎Fire]]/MAX(M108:R108)+テーブル1[[#This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08" s="5">
        <f>テーブル1[[#This Row],[特殊倍率]]*テーブル1[[#This Row],[分散度倍率]]*テーブル1[[#This Row],[レア度倍率]]</f>
        <v>1.3195079107728944</v>
      </c>
      <c r="W108" s="10">
        <f>テーブル1[[#This Row],[コスト]]*テーブル1[[#This Row],[効率]]</f>
        <v>32.987697769322359</v>
      </c>
      <c r="X108" s="9">
        <f>テーブル1[[#This Row],[基礎Shine]]*テーブル1[[#This Row],[合計値]]/SUM(テーブル1[[#This Row],[基礎Shine]:[基礎Dark]])</f>
        <v>0</v>
      </c>
      <c r="Y108" s="9">
        <f>テーブル1[[#This Row],[基礎Fire]]*テーブル1[[#This Row],[合計値]]/SUM(テーブル1[[#This Row],[基礎Shine]:[基礎Dark]])</f>
        <v>0</v>
      </c>
      <c r="Z108" s="9">
        <f>テーブル1[[#This Row],[基礎Wind]]*テーブル1[[#This Row],[合計値]]/SUM(テーブル1[[#This Row],[基礎Shine]:[基礎Dark]])</f>
        <v>0</v>
      </c>
      <c r="AA108" s="9">
        <f>テーブル1[[#This Row],[基礎Gaia]]*テーブル1[[#This Row],[合計値]]/SUM(テーブル1[[#This Row],[基礎Shine]:[基礎Dark]])</f>
        <v>4.3983597025763146</v>
      </c>
      <c r="AB108" s="9">
        <f>テーブル1[[#This Row],[基礎Aqua]]*テーブル1[[#This Row],[合計値]]/SUM(テーブル1[[#This Row],[基礎Shine]:[基礎Dark]])</f>
        <v>21.991798512881573</v>
      </c>
      <c r="AC108" s="9">
        <f>テーブル1[[#This Row],[基礎Dark]]*テーブル1[[#This Row],[合計値]]/SUM(テーブル1[[#This Row],[基礎Shine]:[基礎Dark]])</f>
        <v>6.5975395538644728</v>
      </c>
      <c r="AD108" s="14"/>
      <c r="AE108" s="14">
        <v>1</v>
      </c>
      <c r="AF108" s="14"/>
      <c r="AG108" s="14"/>
      <c r="AH108" s="14"/>
      <c r="AI108" s="14">
        <v>1</v>
      </c>
      <c r="AJ108" s="14"/>
      <c r="AK108" s="14"/>
      <c r="AL108" s="14"/>
      <c r="AM108" s="14"/>
      <c r="AN108" s="14"/>
      <c r="AO108" s="14"/>
      <c r="AP108" s="14"/>
      <c r="AQ108" s="14"/>
      <c r="AR108" s="14">
        <v>13</v>
      </c>
      <c r="AS108" s="14"/>
      <c r="AT108" s="14">
        <v>4</v>
      </c>
      <c r="AU108" s="14"/>
      <c r="AV108" s="14"/>
      <c r="AW108" s="14"/>
      <c r="AX108" s="14"/>
      <c r="AY108" s="14"/>
      <c r="AZ108" s="14"/>
      <c r="BA108" s="13">
        <f>SUM(テーブル1[[#This Row],[攻撃]:[感覚]])</f>
        <v>19</v>
      </c>
      <c r="BB108" s="13" t="str">
        <f>LOWER(LEFT(テーブル1[[#This Row],[Type]],1))&amp;MID(SUBSTITUTE(PROPER(テーブル1[[#This Row],[Type]]),"_",""),2,LEN(テーブル1[[#This Row],[Type]]))</f>
        <v>cookedSalmon</v>
      </c>
      <c r="BC108" s="13" t="str" cm="1">
        <f t="array" ref="BC10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cookedSalmon = 106("cooked_salmon", { salmon }, 3, 25, 1.00, m(0.0, 0.0, 0.0, 2.0, 10.0, 3.0), a(0.0, 1.0, 0.0, 0.0, 0.0, 1.0, 0.0, 0.0, 0.0, 0.0, 0.0, 0.0, 0.0, 0.0, 13.0, 0.0, 4.0, 0.0, 0.0, 0.0, 0.0, 0.0, 0.0), c(0xC87847, 0xFF7E3B, 0xFF7D41, 0xBA4F23))</v>
      </c>
      <c r="BD108" s="13" t="str">
        <f>"mirageFairy2019.fairy."&amp;テーブル1[[#This Row],[Type]]&amp;".name="&amp;テーブル1[[#This Row],[英名]]</f>
        <v>mirageFairy2019.fairy.cooked_salmon.name=Cookede Salmonia</v>
      </c>
      <c r="BE108" s="13" t="str">
        <f>"mirageFairy2019.fairy."&amp;テーブル1[[#This Row],[Type]]&amp;".name="&amp;テーブル1[[#This Row],[短縮和名]]&amp;テーブル1[[#This Row],[和名]]</f>
        <v>mirageFairy2019.fairy.cooked_salmon.name=焼鮭精ツォーケーデサルモーニャ</v>
      </c>
      <c r="BF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8" x14ac:dyDescent="0.15">
      <c r="A109" s="4">
        <v>107</v>
      </c>
      <c r="B109" s="4">
        <v>1</v>
      </c>
      <c r="C109" s="4" t="s">
        <v>393</v>
      </c>
      <c r="D109" s="4" t="s">
        <v>551</v>
      </c>
      <c r="E109" s="6" t="s">
        <v>804</v>
      </c>
      <c r="F109" s="6" t="s">
        <v>790</v>
      </c>
      <c r="G109" s="6" t="s">
        <v>812</v>
      </c>
      <c r="H109" s="6" t="s">
        <v>806</v>
      </c>
      <c r="I109" s="6" t="s">
        <v>704</v>
      </c>
      <c r="J109" s="11" t="s">
        <v>824</v>
      </c>
      <c r="K109" s="3">
        <v>2</v>
      </c>
      <c r="L109" s="8">
        <v>43</v>
      </c>
      <c r="M109" s="7"/>
      <c r="N109" s="7"/>
      <c r="O109" s="7"/>
      <c r="P109" s="7">
        <v>2</v>
      </c>
      <c r="Q109" s="7">
        <v>10</v>
      </c>
      <c r="R109" s="7">
        <v>5</v>
      </c>
      <c r="S109" s="5">
        <v>1</v>
      </c>
      <c r="T109" s="5">
        <f>2^((テーブル1[[#This Row],[レア]]-1)/4)</f>
        <v>1.189207115002721</v>
      </c>
      <c r="U109" s="5">
        <f>0.5^(((テーブル1[[#This Row],[基礎Shine]]/MAX(テーブル1[[#This Row],[基礎Shine]:[基礎Dark]])+テーブル1[[#This Row],[基礎Fire]]/MAX(M109:R109)+テーブル1[[#This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109" s="5">
        <f>テーブル1[[#This Row],[特殊倍率]]*テーブル1[[#This Row],[分散度倍率]]*テーブル1[[#This Row],[レア度倍率]]</f>
        <v>1.0792282365044272</v>
      </c>
      <c r="W109" s="10">
        <f>テーブル1[[#This Row],[コスト]]*テーブル1[[#This Row],[効率]]</f>
        <v>46.406814169690371</v>
      </c>
      <c r="X109" s="9">
        <f>テーブル1[[#This Row],[基礎Shine]]*テーブル1[[#This Row],[合計値]]/SUM(テーブル1[[#This Row],[基礎Shine]:[基礎Dark]])</f>
        <v>0</v>
      </c>
      <c r="Y109" s="9">
        <f>テーブル1[[#This Row],[基礎Fire]]*テーブル1[[#This Row],[合計値]]/SUM(テーブル1[[#This Row],[基礎Shine]:[基礎Dark]])</f>
        <v>0</v>
      </c>
      <c r="Z109" s="9">
        <f>テーブル1[[#This Row],[基礎Wind]]*テーブル1[[#This Row],[合計値]]/SUM(テーブル1[[#This Row],[基礎Shine]:[基礎Dark]])</f>
        <v>0</v>
      </c>
      <c r="AA109" s="9">
        <f>テーブル1[[#This Row],[基礎Gaia]]*テーブル1[[#This Row],[合計値]]/SUM(テーブル1[[#This Row],[基礎Shine]:[基礎Dark]])</f>
        <v>5.4596251964341613</v>
      </c>
      <c r="AB109" s="9">
        <f>テーブル1[[#This Row],[基礎Aqua]]*テーブル1[[#This Row],[合計値]]/SUM(テーブル1[[#This Row],[基礎Shine]:[基礎Dark]])</f>
        <v>27.298125982170806</v>
      </c>
      <c r="AC109" s="9">
        <f>テーブル1[[#This Row],[基礎Dark]]*テーブル1[[#This Row],[合計値]]/SUM(テーブル1[[#This Row],[基礎Shine]:[基礎Dark]])</f>
        <v>13.649062991085403</v>
      </c>
      <c r="AD109" s="14"/>
      <c r="AE109" s="14">
        <v>1</v>
      </c>
      <c r="AF109" s="14"/>
      <c r="AG109" s="14"/>
      <c r="AH109" s="14"/>
      <c r="AI109" s="14">
        <v>1</v>
      </c>
      <c r="AJ109" s="14"/>
      <c r="AK109" s="14"/>
      <c r="AL109" s="14"/>
      <c r="AM109" s="14"/>
      <c r="AN109" s="14"/>
      <c r="AO109" s="14"/>
      <c r="AP109" s="14"/>
      <c r="AQ109" s="14"/>
      <c r="AR109" s="14">
        <v>15</v>
      </c>
      <c r="AS109" s="14"/>
      <c r="AT109" s="14">
        <v>5</v>
      </c>
      <c r="AU109" s="14"/>
      <c r="AV109" s="14"/>
      <c r="AW109" s="14"/>
      <c r="AX109" s="14"/>
      <c r="AY109" s="14"/>
      <c r="AZ109" s="14"/>
      <c r="BA109" s="13">
        <f>SUM(テーブル1[[#This Row],[攻撃]:[感覚]])</f>
        <v>22</v>
      </c>
      <c r="BB109" s="13" t="str">
        <f>LOWER(LEFT(テーブル1[[#This Row],[Type]],1))&amp;MID(SUBSTITUTE(PROPER(テーブル1[[#This Row],[Type]]),"_",""),2,LEN(テーブル1[[#This Row],[Type]]))</f>
        <v>steak</v>
      </c>
      <c r="BC109" s="13" t="str" cm="1">
        <f t="array" ref="BC10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steak = 107("steak", { cow }, 2, 43, 1.00, m(0.0, 0.0, 0.0, 2.0, 10.0, 5.0), a(0.0, 1.0, 0.0, 0.0, 0.0, 1.0, 0.0, 0.0, 0.0, 0.0, 0.0, 0.0, 0.0, 0.0, 15.0, 0.0, 5.0, 0.0, 0.0, 0.0, 0.0, 0.0, 0.0), c(0xC87847, 0xAA573F, 0xA4573F, 0x7A3A2A))</v>
      </c>
      <c r="BD109" s="13" t="str">
        <f>"mirageFairy2019.fairy."&amp;テーブル1[[#This Row],[Type]]&amp;".name="&amp;テーブル1[[#This Row],[英名]]</f>
        <v>mirageFairy2019.fairy.steak.name=Steakia</v>
      </c>
      <c r="BE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F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8" x14ac:dyDescent="0.15">
      <c r="A110" s="4">
        <v>108</v>
      </c>
      <c r="B110" s="4">
        <v>1</v>
      </c>
      <c r="C110" s="4" t="s">
        <v>393</v>
      </c>
      <c r="D110" s="4" t="s">
        <v>551</v>
      </c>
      <c r="E110" s="6" t="s">
        <v>951</v>
      </c>
      <c r="F110" s="6" t="s">
        <v>791</v>
      </c>
      <c r="G110" s="6" t="s">
        <v>814</v>
      </c>
      <c r="H110" s="6" t="s">
        <v>953</v>
      </c>
      <c r="I110" s="6" t="s">
        <v>443</v>
      </c>
      <c r="J110" s="11" t="s">
        <v>821</v>
      </c>
      <c r="K110" s="3">
        <v>3</v>
      </c>
      <c r="L110" s="8">
        <v>72</v>
      </c>
      <c r="M110" s="7">
        <v>1</v>
      </c>
      <c r="N110" s="7"/>
      <c r="O110" s="7">
        <v>18</v>
      </c>
      <c r="P110" s="7">
        <v>4</v>
      </c>
      <c r="Q110" s="7">
        <v>10</v>
      </c>
      <c r="R110" s="7"/>
      <c r="S110" s="5">
        <v>1</v>
      </c>
      <c r="T110" s="5">
        <f>2^((テーブル1[[#This Row],[レア]]-1)/4)</f>
        <v>1.4142135623730951</v>
      </c>
      <c r="U110" s="5">
        <f>0.5^(((テーブル1[[#This Row],[基礎Shine]]/MAX(テーブル1[[#This Row],[基礎Shine]:[基礎Dark]])+テーブル1[[#This Row],[基礎Fire]]/MAX(M110:R110)+テーブル1[[#This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110" s="5">
        <f>テーブル1[[#This Row],[特殊倍率]]*テーブル1[[#This Row],[分散度倍率]]*テーブル1[[#This Row],[レア度倍率]]</f>
        <v>1.2599210498948732</v>
      </c>
      <c r="W110" s="10">
        <f>テーブル1[[#This Row],[コスト]]*テーブル1[[#This Row],[効率]]</f>
        <v>90.714315592430864</v>
      </c>
      <c r="X110" s="9">
        <f>テーブル1[[#This Row],[基礎Shine]]*テーブル1[[#This Row],[合計値]]/SUM(テーブル1[[#This Row],[基礎Shine]:[基礎Dark]])</f>
        <v>2.7489186543160868</v>
      </c>
      <c r="Y110" s="9">
        <f>テーブル1[[#This Row],[基礎Fire]]*テーブル1[[#This Row],[合計値]]/SUM(テーブル1[[#This Row],[基礎Shine]:[基礎Dark]])</f>
        <v>0</v>
      </c>
      <c r="Z110" s="9">
        <f>テーブル1[[#This Row],[基礎Wind]]*テーブル1[[#This Row],[合計値]]/SUM(テーブル1[[#This Row],[基礎Shine]:[基礎Dark]])</f>
        <v>49.480535777689568</v>
      </c>
      <c r="AA110" s="9">
        <f>テーブル1[[#This Row],[基礎Gaia]]*テーブル1[[#This Row],[合計値]]/SUM(テーブル1[[#This Row],[基礎Shine]:[基礎Dark]])</f>
        <v>10.995674617264347</v>
      </c>
      <c r="AB110" s="9">
        <f>テーブル1[[#This Row],[基礎Aqua]]*テーブル1[[#This Row],[合計値]]/SUM(テーブル1[[#This Row],[基礎Shine]:[基礎Dark]])</f>
        <v>27.489186543160869</v>
      </c>
      <c r="AC110" s="9">
        <f>テーブル1[[#This Row],[基礎Dark]]*テーブル1[[#This Row],[合計値]]/SUM(テーブル1[[#This Row],[基礎Shine]:[基礎Dark]])</f>
        <v>0</v>
      </c>
      <c r="AD110" s="14"/>
      <c r="AE110" s="14">
        <v>2</v>
      </c>
      <c r="AF110" s="14"/>
      <c r="AG110" s="14"/>
      <c r="AH110" s="14"/>
      <c r="AI110" s="14">
        <v>1</v>
      </c>
      <c r="AJ110" s="14"/>
      <c r="AK110" s="14"/>
      <c r="AL110" s="14"/>
      <c r="AM110" s="14"/>
      <c r="AN110" s="14"/>
      <c r="AO110" s="14"/>
      <c r="AP110" s="14"/>
      <c r="AQ110" s="14"/>
      <c r="AR110" s="14">
        <v>12</v>
      </c>
      <c r="AS110" s="14">
        <v>5</v>
      </c>
      <c r="AT110" s="14">
        <v>4</v>
      </c>
      <c r="AU110" s="14"/>
      <c r="AV110" s="14"/>
      <c r="AW110" s="14"/>
      <c r="AX110" s="14"/>
      <c r="AY110" s="14"/>
      <c r="AZ110" s="14">
        <v>2</v>
      </c>
      <c r="BA110" s="13">
        <f>SUM(テーブル1[[#This Row],[攻撃]:[感覚]])</f>
        <v>26</v>
      </c>
      <c r="BB110" s="13" t="str">
        <f>LOWER(LEFT(テーブル1[[#This Row],[Type]],1))&amp;MID(SUBSTITUTE(PROPER(テーブル1[[#This Row],[Type]]),"_",""),2,LEN(テーブル1[[#This Row],[Type]]))</f>
        <v>goldenApple</v>
      </c>
      <c r="BC110" s="13" t="str" cm="1">
        <f t="array" ref="BC11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goldenApple = 108("golden_apple", { apple }, 3, 72, 1.00, m(1.0, 0.0, 18.0, 4.0, 10.0, 0.0), a(0.0, 2.0, 0.0, 0.0, 0.0, 1.0, 0.0, 0.0, 0.0, 0.0, 0.0, 0.0, 0.0, 0.0, 12.0, 5.0, 4.0, 0.0, 0.0, 0.0, 0.0, 0.0, 2.0), c(0xFF755D, 0xDEDE00, 0xDEDE00, 0x01A900))</v>
      </c>
      <c r="BD110" s="13" t="str">
        <f>"mirageFairy2019.fairy."&amp;テーブル1[[#This Row],[Type]]&amp;".name="&amp;テーブル1[[#This Row],[英名]]</f>
        <v>mirageFairy2019.fairy.golden_apple.name=Goldene Applia</v>
      </c>
      <c r="BE110" s="13" t="str">
        <f>"mirageFairy2019.fairy."&amp;テーブル1[[#This Row],[Type]]&amp;".name="&amp;テーブル1[[#This Row],[短縮和名]]&amp;テーブル1[[#This Row],[和名]]</f>
        <v>mirageFairy2019.fairy.golden_apple.name=金林檎精ゴルデーネアップーリャ</v>
      </c>
      <c r="BF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8" x14ac:dyDescent="0.15">
      <c r="A111" s="4">
        <v>109</v>
      </c>
      <c r="B111" s="4">
        <v>1</v>
      </c>
      <c r="C111" s="4" t="s">
        <v>391</v>
      </c>
      <c r="D111" s="4" t="s">
        <v>902</v>
      </c>
      <c r="E111" s="6" t="s">
        <v>794</v>
      </c>
      <c r="F111" s="6" t="s">
        <v>818</v>
      </c>
      <c r="G111" s="6" t="s">
        <v>795</v>
      </c>
      <c r="H111" s="6" t="s">
        <v>796</v>
      </c>
      <c r="I111" s="6" t="s">
        <v>983</v>
      </c>
      <c r="J111" s="11" t="s">
        <v>829</v>
      </c>
      <c r="K111" s="3">
        <v>5</v>
      </c>
      <c r="L111" s="8">
        <v>33</v>
      </c>
      <c r="M111" s="7">
        <v>10</v>
      </c>
      <c r="N111" s="7"/>
      <c r="O111" s="7">
        <v>24</v>
      </c>
      <c r="P111" s="7">
        <v>11</v>
      </c>
      <c r="Q111" s="7">
        <v>41</v>
      </c>
      <c r="R111" s="7"/>
      <c r="S111" s="5">
        <v>1.2</v>
      </c>
      <c r="T111" s="5">
        <f>2^((テーブル1[[#This Row],[レア]]-1)/4)</f>
        <v>2</v>
      </c>
      <c r="U111" s="5">
        <f>0.5^(((テーブル1[[#This Row],[基礎Shine]]/MAX(テーブル1[[#This Row],[基礎Shine]:[基礎Dark]])+テーブル1[[#This Row],[基礎Fire]]/MAX(M111:R111)+テーブル1[[#This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V111" s="5">
        <f>テーブル1[[#This Row],[特殊倍率]]*テーブル1[[#This Row],[分散度倍率]]*テーブル1[[#This Row],[レア度倍率]]</f>
        <v>2.0612538819865409</v>
      </c>
      <c r="W111" s="10">
        <f>テーブル1[[#This Row],[コスト]]*テーブル1[[#This Row],[効率]]</f>
        <v>68.021378105555854</v>
      </c>
      <c r="X111" s="9">
        <f>テーブル1[[#This Row],[基礎Shine]]*テーブル1[[#This Row],[合計値]]/SUM(テーブル1[[#This Row],[基礎Shine]:[基礎Dark]])</f>
        <v>7.9094625704134716</v>
      </c>
      <c r="Y111" s="9">
        <f>テーブル1[[#This Row],[基礎Fire]]*テーブル1[[#This Row],[合計値]]/SUM(テーブル1[[#This Row],[基礎Shine]:[基礎Dark]])</f>
        <v>0</v>
      </c>
      <c r="Z111" s="9">
        <f>テーブル1[[#This Row],[基礎Wind]]*テーブル1[[#This Row],[合計値]]/SUM(テーブル1[[#This Row],[基礎Shine]:[基礎Dark]])</f>
        <v>18.98271016899233</v>
      </c>
      <c r="AA111" s="9">
        <f>テーブル1[[#This Row],[基礎Gaia]]*テーブル1[[#This Row],[合計値]]/SUM(テーブル1[[#This Row],[基礎Shine]:[基礎Dark]])</f>
        <v>8.7004088274548188</v>
      </c>
      <c r="AB111" s="9">
        <f>テーブル1[[#This Row],[基礎Aqua]]*テーブル1[[#This Row],[合計値]]/SUM(テーブル1[[#This Row],[基礎Shine]:[基礎Dark]])</f>
        <v>32.428796538695231</v>
      </c>
      <c r="AC111" s="9">
        <f>テーブル1[[#This Row],[基礎Dark]]*テーブル1[[#This Row],[合計値]]/SUM(テーブル1[[#This Row],[基礎Shine]:[基礎Dark]])</f>
        <v>0</v>
      </c>
      <c r="AD111" s="14">
        <v>6</v>
      </c>
      <c r="AE111" s="14">
        <v>3</v>
      </c>
      <c r="AF111" s="14">
        <v>2</v>
      </c>
      <c r="AG111" s="14">
        <v>6</v>
      </c>
      <c r="AH111" s="14"/>
      <c r="AI111" s="14">
        <v>1</v>
      </c>
      <c r="AJ111" s="14"/>
      <c r="AK111" s="14">
        <v>10</v>
      </c>
      <c r="AL111" s="14">
        <v>3</v>
      </c>
      <c r="AM111" s="14">
        <v>8</v>
      </c>
      <c r="AN111" s="14">
        <v>14</v>
      </c>
      <c r="AO111" s="14">
        <v>7</v>
      </c>
      <c r="AP111" s="14">
        <v>2</v>
      </c>
      <c r="AQ111" s="14"/>
      <c r="AR111" s="14">
        <v>16</v>
      </c>
      <c r="AS111" s="14">
        <v>11</v>
      </c>
      <c r="AT111" s="14">
        <v>2</v>
      </c>
      <c r="AU111" s="14">
        <v>10</v>
      </c>
      <c r="AV111" s="14"/>
      <c r="AW111" s="14"/>
      <c r="AX111" s="14"/>
      <c r="AY111" s="14"/>
      <c r="AZ111" s="14">
        <v>14</v>
      </c>
      <c r="BA111" s="13">
        <f>SUM(テーブル1[[#This Row],[攻撃]:[感覚]])</f>
        <v>115</v>
      </c>
      <c r="BB111" s="13" t="str">
        <f>LOWER(LEFT(テーブル1[[#This Row],[Type]],1))&amp;MID(SUBSTITUTE(PROPER(テーブル1[[#This Row],[Type]]),"_",""),2,LEN(テーブル1[[#This Row],[Type]]))</f>
        <v>cupid</v>
      </c>
      <c r="BC111" s="13" t="str" cm="1">
        <f t="array" ref="BC11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cupid = 109("cupid", { mirage }, 5, 33, 1.20, m(10.0, 0.0, 24.0, 11.0, 41.0, 0.0), a(6.0, 3.0, 2.0, 6.0, 0.0, 1.0, 0.0, 10.0, 3.0, 8.0, 14.0, 7.0, 2.0, 0.0, 16.0, 11.0, 2.0, 10.0, 0.0, 0.0, 0.0, 0.0, 14.0), c(0xCDBBAD, 0xE4F4FF, 0xDDEEFF, 0x893F1E))</v>
      </c>
      <c r="BD111" s="13" t="str">
        <f>"mirageFairy2019.fairy."&amp;テーブル1[[#This Row],[Type]]&amp;".name="&amp;テーブル1[[#This Row],[英名]]</f>
        <v>mirageFairy2019.fairy.cupid.name=Cupidia</v>
      </c>
      <c r="BE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F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8" x14ac:dyDescent="0.15">
      <c r="A112" s="4">
        <v>110</v>
      </c>
      <c r="B112" s="4">
        <v>1</v>
      </c>
      <c r="C112" s="4" t="s">
        <v>391</v>
      </c>
      <c r="D112" s="4" t="s">
        <v>905</v>
      </c>
      <c r="E112" s="6" t="s">
        <v>952</v>
      </c>
      <c r="F112" s="6" t="s">
        <v>843</v>
      </c>
      <c r="G112" s="6" t="s">
        <v>860</v>
      </c>
      <c r="H112" s="6" t="s">
        <v>954</v>
      </c>
      <c r="I112" s="6" t="s">
        <v>75</v>
      </c>
      <c r="J112" s="11" t="s">
        <v>862</v>
      </c>
      <c r="K112" s="3">
        <v>3</v>
      </c>
      <c r="L112" s="8">
        <v>34</v>
      </c>
      <c r="M112" s="7">
        <v>0.1</v>
      </c>
      <c r="N112" s="7">
        <v>9</v>
      </c>
      <c r="O112" s="7"/>
      <c r="P112" s="7"/>
      <c r="Q112" s="7">
        <v>10</v>
      </c>
      <c r="R112" s="7">
        <v>3</v>
      </c>
      <c r="S112" s="5">
        <v>1</v>
      </c>
      <c r="T112" s="5">
        <f>2^((テーブル1[[#This Row],[レア]]-1)/4)</f>
        <v>1.4142135623730951</v>
      </c>
      <c r="U112" s="5">
        <f>0.5^(((テーブル1[[#This Row],[基礎Shine]]/MAX(テーブル1[[#This Row],[基礎Shine]:[基礎Dark]])+テーブル1[[#This Row],[基礎Fire]]/MAX(M112:R112)+テーブル1[[#This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12" s="5">
        <f>テーブル1[[#This Row],[特殊倍率]]*テーブル1[[#This Row],[分散度倍率]]*テーブル1[[#This Row],[レア度倍率]]</f>
        <v>1.1958197967761242</v>
      </c>
      <c r="W112" s="10">
        <f>テーブル1[[#This Row],[コスト]]*テーブル1[[#This Row],[効率]]</f>
        <v>40.657873090388222</v>
      </c>
      <c r="X112" s="9">
        <f>テーブル1[[#This Row],[基礎Shine]]*テーブル1[[#This Row],[合計値]]/SUM(テーブル1[[#This Row],[基礎Shine]:[基礎Dark]])</f>
        <v>0.18397227642709602</v>
      </c>
      <c r="Y112" s="9">
        <f>テーブル1[[#This Row],[基礎Fire]]*テーブル1[[#This Row],[合計値]]/SUM(テーブル1[[#This Row],[基礎Shine]:[基礎Dark]])</f>
        <v>16.557504878438639</v>
      </c>
      <c r="Z112" s="9">
        <f>テーブル1[[#This Row],[基礎Wind]]*テーブル1[[#This Row],[合計値]]/SUM(テーブル1[[#This Row],[基礎Shine]:[基礎Dark]])</f>
        <v>0</v>
      </c>
      <c r="AA112" s="9">
        <f>テーブル1[[#This Row],[基礎Gaia]]*テーブル1[[#This Row],[合計値]]/SUM(テーブル1[[#This Row],[基礎Shine]:[基礎Dark]])</f>
        <v>0</v>
      </c>
      <c r="AB112" s="9">
        <f>テーブル1[[#This Row],[基礎Aqua]]*テーブル1[[#This Row],[合計値]]/SUM(テーブル1[[#This Row],[基礎Shine]:[基礎Dark]])</f>
        <v>18.397227642709602</v>
      </c>
      <c r="AC112" s="9">
        <f>テーブル1[[#This Row],[基礎Dark]]*テーブル1[[#This Row],[合計値]]/SUM(テーブル1[[#This Row],[基礎Shine]:[基礎Dark]])</f>
        <v>5.5191682928128802</v>
      </c>
      <c r="AD112" s="14">
        <v>6</v>
      </c>
      <c r="AE112" s="14"/>
      <c r="AF112" s="14"/>
      <c r="AG112" s="14">
        <v>4</v>
      </c>
      <c r="AH112" s="14"/>
      <c r="AI112" s="14">
        <v>1</v>
      </c>
      <c r="AJ112" s="14">
        <v>2</v>
      </c>
      <c r="AK112" s="14"/>
      <c r="AL112" s="14"/>
      <c r="AM112" s="14"/>
      <c r="AN112" s="14"/>
      <c r="AO112" s="14"/>
      <c r="AP112" s="14">
        <v>5</v>
      </c>
      <c r="AQ112" s="14"/>
      <c r="AR112" s="14">
        <v>2</v>
      </c>
      <c r="AS112" s="14">
        <v>4</v>
      </c>
      <c r="AT112" s="14">
        <v>1</v>
      </c>
      <c r="AU112" s="14">
        <v>1</v>
      </c>
      <c r="AV112" s="14"/>
      <c r="AW112" s="14"/>
      <c r="AX112" s="14"/>
      <c r="AY112" s="14"/>
      <c r="AZ112" s="14">
        <v>14</v>
      </c>
      <c r="BA112" s="13">
        <f>SUM(テーブル1[[#This Row],[攻撃]:[感覚]])</f>
        <v>40</v>
      </c>
      <c r="BB112" s="13" t="str">
        <f>LOWER(LEFT(テーブル1[[#This Row],[Type]],1))&amp;MID(SUBSTITUTE(PROPER(テーブル1[[#This Row],[Type]]),"_",""),2,LEN(テーブル1[[#This Row],[Type]]))</f>
        <v>spiderEye</v>
      </c>
      <c r="BC112" s="13" t="str" cm="1">
        <f t="array" ref="BC11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spiderEye = 110("spider_eye", { spider }, 3, 34, 1.00, m(0.1, 9.0, 0.0, 0.0, 10.0, 3.0), a(6.0, 0.0, 0.0, 4.0, 0.0, 1.0, 2.0, 0.0, 0.0, 0.0, 0.0, 0.0, 5.0, 0.0, 2.0, 4.0, 1.0, 1.0, 0.0, 0.0, 0.0, 0.0, 14.0), c(0x494422, 0xC45F6B, 0x65062B, 0x7B0D27))</v>
      </c>
      <c r="BD112" s="13" t="str">
        <f>"mirageFairy2019.fairy."&amp;テーブル1[[#This Row],[Type]]&amp;".name="&amp;テーブル1[[#This Row],[英名]]</f>
        <v>mirageFairy2019.fairy.spider_eye.name=Spidere Eyia</v>
      </c>
      <c r="BE112" s="13" t="str">
        <f>"mirageFairy2019.fairy."&amp;テーブル1[[#This Row],[Type]]&amp;".name="&amp;テーブル1[[#This Row],[短縮和名]]&amp;テーブル1[[#This Row],[和名]]</f>
        <v>mirageFairy2019.fairy.spider_eye.name=蜘蛛目精スピデーレエーヤ</v>
      </c>
      <c r="BF112" s="13">
        <f>テーブル1[[#This Row],[Gaia]]*(テーブル1[[#This Row],[Aqua]]+テーブル1[[#This Row],[収穫]])*テーブル1[[#This Row],[効率]]/テーブル1[[#This Row],[コスト]]</f>
        <v>0</v>
      </c>
    </row>
    <row r="113" spans="1:58" x14ac:dyDescent="0.15">
      <c r="A113" s="4">
        <v>111</v>
      </c>
      <c r="B113" s="4">
        <v>1</v>
      </c>
      <c r="C113" s="4" t="s">
        <v>391</v>
      </c>
      <c r="D113" s="4" t="s">
        <v>405</v>
      </c>
      <c r="E113" s="6" t="s">
        <v>832</v>
      </c>
      <c r="F113" s="6" t="s">
        <v>842</v>
      </c>
      <c r="G113" s="6" t="s">
        <v>859</v>
      </c>
      <c r="H113" s="6" t="s">
        <v>846</v>
      </c>
      <c r="I113" s="6" t="s">
        <v>983</v>
      </c>
      <c r="J113" s="11" t="s">
        <v>863</v>
      </c>
      <c r="K113" s="3">
        <v>4</v>
      </c>
      <c r="L113" s="8">
        <v>48</v>
      </c>
      <c r="M113" s="7">
        <v>2</v>
      </c>
      <c r="N113" s="7"/>
      <c r="O113" s="7">
        <v>8</v>
      </c>
      <c r="P113" s="7">
        <v>6</v>
      </c>
      <c r="Q113" s="7">
        <v>10</v>
      </c>
      <c r="R113" s="7"/>
      <c r="S113" s="5">
        <v>1</v>
      </c>
      <c r="T113" s="5">
        <f>2^((テーブル1[[#This Row],[レア]]-1)/4)</f>
        <v>1.681792830507429</v>
      </c>
      <c r="U113" s="5">
        <f>0.5^(((テーブル1[[#This Row],[基礎Shine]]/MAX(テーブル1[[#This Row],[基礎Shine]:[基礎Dark]])+テーブル1[[#This Row],[基礎Fire]]/MAX(M113:R113)+テーブル1[[#This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13" s="5">
        <f>テーブル1[[#This Row],[特殊倍率]]*テーブル1[[#This Row],[分散度倍率]]*テーブル1[[#This Row],[レア度倍率]]</f>
        <v>1.3472335768656902</v>
      </c>
      <c r="W113" s="10">
        <f>テーブル1[[#This Row],[コスト]]*テーブル1[[#This Row],[効率]]</f>
        <v>64.667211689553127</v>
      </c>
      <c r="X113" s="9">
        <f>テーブル1[[#This Row],[基礎Shine]]*テーブル1[[#This Row],[合計値]]/SUM(テーブル1[[#This Row],[基礎Shine]:[基礎Dark]])</f>
        <v>4.9744008991963948</v>
      </c>
      <c r="Y113" s="9">
        <f>テーブル1[[#This Row],[基礎Fire]]*テーブル1[[#This Row],[合計値]]/SUM(テーブル1[[#This Row],[基礎Shine]:[基礎Dark]])</f>
        <v>0</v>
      </c>
      <c r="Z113" s="9">
        <f>テーブル1[[#This Row],[基礎Wind]]*テーブル1[[#This Row],[合計値]]/SUM(テーブル1[[#This Row],[基礎Shine]:[基礎Dark]])</f>
        <v>19.897603596785579</v>
      </c>
      <c r="AA113" s="9">
        <f>テーブル1[[#This Row],[基礎Gaia]]*テーブル1[[#This Row],[合計値]]/SUM(テーブル1[[#This Row],[基礎Shine]:[基礎Dark]])</f>
        <v>14.923202697589183</v>
      </c>
      <c r="AB113" s="9">
        <f>テーブル1[[#This Row],[基礎Aqua]]*テーブル1[[#This Row],[合計値]]/SUM(テーブル1[[#This Row],[基礎Shine]:[基礎Dark]])</f>
        <v>24.872004495981972</v>
      </c>
      <c r="AC113" s="9">
        <f>テーブル1[[#This Row],[基礎Dark]]*テーブル1[[#This Row],[合計値]]/SUM(テーブル1[[#This Row],[基礎Shine]:[基礎Dark]])</f>
        <v>0</v>
      </c>
      <c r="AD113" s="14">
        <v>16</v>
      </c>
      <c r="AE113" s="14"/>
      <c r="AF113" s="14"/>
      <c r="AG113" s="14">
        <v>1</v>
      </c>
      <c r="AH113" s="14"/>
      <c r="AI113" s="14">
        <v>2</v>
      </c>
      <c r="AJ113" s="14">
        <v>2</v>
      </c>
      <c r="AK113" s="14">
        <v>2</v>
      </c>
      <c r="AL113" s="14">
        <v>12</v>
      </c>
      <c r="AM113" s="14">
        <v>6</v>
      </c>
      <c r="AN113" s="14">
        <v>13</v>
      </c>
      <c r="AO113" s="14">
        <v>2</v>
      </c>
      <c r="AP113" s="14">
        <v>1</v>
      </c>
      <c r="AQ113" s="14">
        <v>1</v>
      </c>
      <c r="AR113" s="14">
        <v>5</v>
      </c>
      <c r="AS113" s="14">
        <v>5</v>
      </c>
      <c r="AT113" s="14">
        <v>1</v>
      </c>
      <c r="AU113" s="14">
        <v>4</v>
      </c>
      <c r="AV113" s="14"/>
      <c r="AW113" s="14"/>
      <c r="AX113" s="14"/>
      <c r="AY113" s="14"/>
      <c r="AZ113" s="14">
        <v>7</v>
      </c>
      <c r="BA113" s="13">
        <f>SUM(テーブル1[[#This Row],[攻撃]:[感覚]])</f>
        <v>80</v>
      </c>
      <c r="BB113" s="13" t="str">
        <f>LOWER(LEFT(テーブル1[[#This Row],[Type]],1))&amp;MID(SUBSTITUTE(PROPER(テーブル1[[#This Row],[Type]]),"_",""),2,LEN(テーブル1[[#This Row],[Type]]))</f>
        <v>shulker</v>
      </c>
      <c r="BC113" s="13" t="str" cm="1">
        <f t="array" ref="BC11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shulker = 111("shulker", { mirage }, 4, 48, 1.00, m(2.0, 0.0, 8.0, 6.0, 10.0, 0.0), a(16.0, 0.0, 0.0, 1.0, 0.0, 2.0, 2.0, 2.0, 12.0, 6.0, 13.0, 2.0, 1.0, 1.0, 5.0, 5.0, 1.0, 4.0, 0.0, 0.0, 0.0, 0.0, 7.0), c(0xDDE8A7, 0xB27AAA, 0x4B324B, 0x7B4873))</v>
      </c>
      <c r="BD113" s="13" t="str">
        <f>"mirageFairy2019.fairy."&amp;テーブル1[[#This Row],[Type]]&amp;".name="&amp;テーブル1[[#This Row],[英名]]</f>
        <v>mirageFairy2019.fairy.shulker.name=Shulkeria</v>
      </c>
      <c r="BE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F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8" x14ac:dyDescent="0.15">
      <c r="A114" s="4">
        <v>112</v>
      </c>
      <c r="B114" s="4">
        <v>1</v>
      </c>
      <c r="C114" s="4" t="s">
        <v>391</v>
      </c>
      <c r="D114" s="4" t="s">
        <v>903</v>
      </c>
      <c r="E114" s="6" t="s">
        <v>834</v>
      </c>
      <c r="F114" s="6" t="s">
        <v>840</v>
      </c>
      <c r="G114" s="6" t="s">
        <v>858</v>
      </c>
      <c r="H114" s="6" t="s">
        <v>847</v>
      </c>
      <c r="I114" s="6" t="s">
        <v>983</v>
      </c>
      <c r="J114" s="11" t="s">
        <v>864</v>
      </c>
      <c r="K114" s="3">
        <v>3</v>
      </c>
      <c r="L114" s="8">
        <v>52</v>
      </c>
      <c r="M114" s="7"/>
      <c r="N114" s="7">
        <v>6</v>
      </c>
      <c r="O114" s="7">
        <v>10</v>
      </c>
      <c r="P114" s="7"/>
      <c r="Q114" s="7">
        <v>4</v>
      </c>
      <c r="R114" s="7">
        <v>3</v>
      </c>
      <c r="S114" s="5">
        <v>1</v>
      </c>
      <c r="T114" s="5">
        <f>2^((テーブル1[[#This Row],[レア]]-1)/4)</f>
        <v>1.4142135623730951</v>
      </c>
      <c r="U114" s="5">
        <f>0.5^(((テーブル1[[#This Row],[基礎Shine]]/MAX(テーブル1[[#This Row],[基礎Shine]:[基礎Dark]])+テーブル1[[#This Row],[基礎Fire]]/MAX(M114:R114)+テーブル1[[#This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114" s="5">
        <f>テーブル1[[#This Row],[特殊倍率]]*テーブル1[[#This Row],[分散度倍率]]*テーブル1[[#This Row],[レア度倍率]]</f>
        <v>1.1809926614295305</v>
      </c>
      <c r="W114" s="10">
        <f>テーブル1[[#This Row],[コスト]]*テーブル1[[#This Row],[効率]]</f>
        <v>61.411618394335591</v>
      </c>
      <c r="X114" s="9">
        <f>テーブル1[[#This Row],[基礎Shine]]*テーブル1[[#This Row],[合計値]]/SUM(テーブル1[[#This Row],[基礎Shine]:[基礎Dark]])</f>
        <v>0</v>
      </c>
      <c r="Y114" s="9">
        <f>テーブル1[[#This Row],[基礎Fire]]*テーブル1[[#This Row],[合計値]]/SUM(テーブル1[[#This Row],[基礎Shine]:[基礎Dark]])</f>
        <v>16.020422189826675</v>
      </c>
      <c r="Z114" s="9">
        <f>テーブル1[[#This Row],[基礎Wind]]*テーブル1[[#This Row],[合計値]]/SUM(テーブル1[[#This Row],[基礎Shine]:[基礎Dark]])</f>
        <v>26.70070364971113</v>
      </c>
      <c r="AA114" s="9">
        <f>テーブル1[[#This Row],[基礎Gaia]]*テーブル1[[#This Row],[合計値]]/SUM(テーブル1[[#This Row],[基礎Shine]:[基礎Dark]])</f>
        <v>0</v>
      </c>
      <c r="AB114" s="9">
        <f>テーブル1[[#This Row],[基礎Aqua]]*テーブル1[[#This Row],[合計値]]/SUM(テーブル1[[#This Row],[基礎Shine]:[基礎Dark]])</f>
        <v>10.680281459884451</v>
      </c>
      <c r="AC114" s="9">
        <f>テーブル1[[#This Row],[基礎Dark]]*テーブル1[[#This Row],[合計値]]/SUM(テーブル1[[#This Row],[基礎Shine]:[基礎Dark]])</f>
        <v>8.0102110949133376</v>
      </c>
      <c r="AD114" s="14">
        <v>8</v>
      </c>
      <c r="AE114" s="14"/>
      <c r="AF114" s="14"/>
      <c r="AG114" s="14"/>
      <c r="AH114" s="14"/>
      <c r="AI114" s="14">
        <v>5</v>
      </c>
      <c r="AJ114" s="14"/>
      <c r="AK114" s="14">
        <v>1</v>
      </c>
      <c r="AL114" s="14">
        <v>2</v>
      </c>
      <c r="AM114" s="14"/>
      <c r="AN114" s="14"/>
      <c r="AO114" s="14"/>
      <c r="AP114" s="14">
        <v>2</v>
      </c>
      <c r="AQ114" s="14"/>
      <c r="AR114" s="14"/>
      <c r="AS114" s="14">
        <v>1</v>
      </c>
      <c r="AT114" s="14">
        <v>1</v>
      </c>
      <c r="AU114" s="14">
        <v>2</v>
      </c>
      <c r="AV114" s="14"/>
      <c r="AW114" s="14"/>
      <c r="AX114" s="14"/>
      <c r="AY114" s="14">
        <v>4</v>
      </c>
      <c r="AZ114" s="14">
        <v>3</v>
      </c>
      <c r="BA114" s="13">
        <f>SUM(テーブル1[[#This Row],[攻撃]:[感覚]])</f>
        <v>29</v>
      </c>
      <c r="BB114" s="13" t="str">
        <f>LOWER(LEFT(テーブル1[[#This Row],[Type]],1))&amp;MID(SUBSTITUTE(PROPER(テーブル1[[#This Row],[Type]]),"_",""),2,LEN(テーブル1[[#This Row],[Type]]))</f>
        <v>slime</v>
      </c>
      <c r="BC114" s="13" t="str" cm="1">
        <f t="array" ref="BC11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slime = 112("slime", { mirage }, 3, 52, 1.00, m(0.0, 6.0, 10.0, 0.0, 4.0, 3.0), a(8.0, 0.0, 0.0, 0.0, 0.0, 5.0, 0.0, 1.0, 2.0, 0.0, 0.0, 0.0, 2.0, 0.0, 0.0, 1.0, 1.0, 2.0, 0.0, 0.0, 0.0, 4.0, 3.0), c(0x74BE5F, 0x71BC5E, 0x569746, 0x488A36))</v>
      </c>
      <c r="BD114" s="13" t="str">
        <f>"mirageFairy2019.fairy."&amp;テーブル1[[#This Row],[Type]]&amp;".name="&amp;テーブル1[[#This Row],[英名]]</f>
        <v>mirageFairy2019.fairy.slime.name=Slimia</v>
      </c>
      <c r="BE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F114" s="13">
        <f>テーブル1[[#This Row],[Gaia]]*(テーブル1[[#This Row],[Aqua]]+テーブル1[[#This Row],[収穫]])*テーブル1[[#This Row],[効率]]/テーブル1[[#This Row],[コスト]]</f>
        <v>0</v>
      </c>
    </row>
    <row r="115" spans="1:58" x14ac:dyDescent="0.15">
      <c r="A115" s="4">
        <v>113</v>
      </c>
      <c r="B115" s="4">
        <v>1</v>
      </c>
      <c r="C115" s="4" t="s">
        <v>391</v>
      </c>
      <c r="D115" s="4" t="s">
        <v>903</v>
      </c>
      <c r="E115" s="6" t="s">
        <v>955</v>
      </c>
      <c r="F115" s="6" t="s">
        <v>845</v>
      </c>
      <c r="G115" s="6" t="s">
        <v>857</v>
      </c>
      <c r="H115" s="6" t="s">
        <v>956</v>
      </c>
      <c r="I115" s="6" t="s">
        <v>834</v>
      </c>
      <c r="J115" s="11" t="s">
        <v>865</v>
      </c>
      <c r="K115" s="3">
        <v>4</v>
      </c>
      <c r="L115" s="8">
        <v>68</v>
      </c>
      <c r="M115" s="7"/>
      <c r="N115" s="7">
        <v>9</v>
      </c>
      <c r="O115" s="7">
        <v>10</v>
      </c>
      <c r="P115" s="7"/>
      <c r="Q115" s="7"/>
      <c r="R115" s="7"/>
      <c r="S115" s="5">
        <v>1</v>
      </c>
      <c r="T115" s="5">
        <f>2^((テーブル1[[#This Row],[レア]]-1)/4)</f>
        <v>1.681792830507429</v>
      </c>
      <c r="U115" s="5">
        <f>0.5^(((テーブル1[[#This Row],[基礎Shine]]/MAX(テーブル1[[#This Row],[基礎Shine]:[基礎Dark]])+テーブル1[[#This Row],[基礎Fire]]/MAX(M115:R115)+テーブル1[[#This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15" s="5">
        <f>テーブル1[[#This Row],[特殊倍率]]*テーブル1[[#This Row],[分散度倍率]]*テーブル1[[#This Row],[レア度倍率]]</f>
        <v>1.4845235706290489</v>
      </c>
      <c r="W115" s="10">
        <f>テーブル1[[#This Row],[コスト]]*テーブル1[[#This Row],[効率]]</f>
        <v>100.94760280277532</v>
      </c>
      <c r="X115" s="9">
        <f>テーブル1[[#This Row],[基礎Shine]]*テーブル1[[#This Row],[合計値]]/SUM(テーブル1[[#This Row],[基礎Shine]:[基礎Dark]])</f>
        <v>0</v>
      </c>
      <c r="Y115" s="9">
        <f>テーブル1[[#This Row],[基礎Fire]]*テーブル1[[#This Row],[合計値]]/SUM(テーブル1[[#This Row],[基礎Shine]:[基礎Dark]])</f>
        <v>47.817285538156732</v>
      </c>
      <c r="Z115" s="9">
        <f>テーブル1[[#This Row],[基礎Wind]]*テーブル1[[#This Row],[合計値]]/SUM(テーブル1[[#This Row],[基礎Shine]:[基礎Dark]])</f>
        <v>53.13031726461859</v>
      </c>
      <c r="AA115" s="9">
        <f>テーブル1[[#This Row],[基礎Gaia]]*テーブル1[[#This Row],[合計値]]/SUM(テーブル1[[#This Row],[基礎Shine]:[基礎Dark]])</f>
        <v>0</v>
      </c>
      <c r="AB115" s="9">
        <f>テーブル1[[#This Row],[基礎Aqua]]*テーブル1[[#This Row],[合計値]]/SUM(テーブル1[[#This Row],[基礎Shine]:[基礎Dark]])</f>
        <v>0</v>
      </c>
      <c r="AC115" s="9">
        <f>テーブル1[[#This Row],[基礎Dark]]*テーブル1[[#This Row],[合計値]]/SUM(テーブル1[[#This Row],[基礎Shine]:[基礎Dark]])</f>
        <v>0</v>
      </c>
      <c r="AD115" s="14">
        <v>14</v>
      </c>
      <c r="AE115" s="14"/>
      <c r="AF115" s="14"/>
      <c r="AG115" s="14">
        <v>4</v>
      </c>
      <c r="AH115" s="14">
        <v>14</v>
      </c>
      <c r="AI115" s="14"/>
      <c r="AJ115" s="14"/>
      <c r="AK115" s="14">
        <v>1</v>
      </c>
      <c r="AL115" s="14">
        <v>1</v>
      </c>
      <c r="AM115" s="14"/>
      <c r="AN115" s="14"/>
      <c r="AO115" s="14"/>
      <c r="AP115" s="14">
        <v>3</v>
      </c>
      <c r="AQ115" s="14"/>
      <c r="AR115" s="14"/>
      <c r="AS115" s="14">
        <v>1</v>
      </c>
      <c r="AT115" s="14">
        <v>8</v>
      </c>
      <c r="AU115" s="14">
        <v>2</v>
      </c>
      <c r="AV115" s="14"/>
      <c r="AW115" s="14"/>
      <c r="AX115" s="14"/>
      <c r="AY115" s="14">
        <v>4</v>
      </c>
      <c r="AZ115" s="14">
        <v>2</v>
      </c>
      <c r="BA115" s="13">
        <f>SUM(テーブル1[[#This Row],[攻撃]:[感覚]])</f>
        <v>54</v>
      </c>
      <c r="BB115" s="13" t="str">
        <f>LOWER(LEFT(テーブル1[[#This Row],[Type]],1))&amp;MID(SUBSTITUTE(PROPER(テーブル1[[#This Row],[Type]]),"_",""),2,LEN(テーブル1[[#This Row],[Type]]))</f>
        <v>magmaCube</v>
      </c>
      <c r="BC115" s="13" t="str" cm="1">
        <f t="array" ref="BC11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magmaCube = 113("magma_cube", { slime }, 4, 68, 1.00, m(0.0, 9.0, 10.0, 0.0, 0.0, 0.0), a(14.0, 0.0, 0.0, 4.0, 14.0, 0.0, 0.0, 1.0, 1.0, 0.0, 0.0, 0.0, 3.0, 0.0, 0.0, 1.0, 8.0, 2.0, 0.0, 0.0, 0.0, 4.0, 2.0), c(0x3A0000, 0x592301, 0x300000, 0xE35C05))</v>
      </c>
      <c r="BD115" s="13" t="str">
        <f>"mirageFairy2019.fairy."&amp;テーブル1[[#This Row],[Type]]&amp;".name="&amp;テーブル1[[#This Row],[英名]]</f>
        <v>mirageFairy2019.fairy.magma_cube.name=Magme Cubia</v>
      </c>
      <c r="BE115" s="13" t="str">
        <f>"mirageFairy2019.fairy."&amp;テーブル1[[#This Row],[Type]]&amp;".name="&amp;テーブル1[[#This Row],[短縮和名]]&amp;テーブル1[[#This Row],[和名]]</f>
        <v>mirageFairy2019.fairy.magma_cube.name=溶岩賽精マグメツービャ</v>
      </c>
      <c r="BF115" s="13">
        <f>テーブル1[[#This Row],[Gaia]]*(テーブル1[[#This Row],[Aqua]]+テーブル1[[#This Row],[収穫]])*テーブル1[[#This Row],[効率]]/テーブル1[[#This Row],[コスト]]</f>
        <v>0</v>
      </c>
    </row>
    <row r="116" spans="1:58" x14ac:dyDescent="0.15">
      <c r="A116" s="4">
        <v>114</v>
      </c>
      <c r="B116" s="4">
        <v>1</v>
      </c>
      <c r="C116" s="4" t="s">
        <v>391</v>
      </c>
      <c r="D116" s="4" t="s">
        <v>903</v>
      </c>
      <c r="E116" s="6" t="s">
        <v>833</v>
      </c>
      <c r="F116" s="6" t="s">
        <v>844</v>
      </c>
      <c r="G116" s="6" t="s">
        <v>856</v>
      </c>
      <c r="H116" s="6" t="s">
        <v>848</v>
      </c>
      <c r="I116" s="6" t="s">
        <v>983</v>
      </c>
      <c r="J116" s="11" t="s">
        <v>866</v>
      </c>
      <c r="K116" s="3">
        <v>3</v>
      </c>
      <c r="L116" s="8">
        <v>26</v>
      </c>
      <c r="M116" s="7">
        <v>0.1</v>
      </c>
      <c r="N116" s="7">
        <v>15</v>
      </c>
      <c r="O116" s="7">
        <v>10</v>
      </c>
      <c r="P116" s="7">
        <v>2</v>
      </c>
      <c r="Q116" s="7"/>
      <c r="R116" s="7"/>
      <c r="S116" s="5">
        <v>1</v>
      </c>
      <c r="T116" s="5">
        <f>2^((テーブル1[[#This Row],[レア]]-1)/4)</f>
        <v>1.4142135623730951</v>
      </c>
      <c r="U116" s="5">
        <f>0.5^(((テーブル1[[#This Row],[基礎Shine]]/MAX(テーブル1[[#This Row],[基礎Shine]:[基礎Dark]])+テーブル1[[#This Row],[基礎Fire]]/MAX(M116:R116)+テーブル1[[#This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V116" s="5">
        <f>テーブル1[[#This Row],[特殊倍率]]*テーブル1[[#This Row],[分散度倍率]]*テーブル1[[#This Row],[レア度倍率]]</f>
        <v>1.2645873268837817</v>
      </c>
      <c r="W116" s="10">
        <f>テーブル1[[#This Row],[コスト]]*テーブル1[[#This Row],[効率]]</f>
        <v>32.879270498978322</v>
      </c>
      <c r="X116" s="9">
        <f>テーブル1[[#This Row],[基礎Shine]]*テーブル1[[#This Row],[合計値]]/SUM(テーブル1[[#This Row],[基礎Shine]:[基礎Dark]])</f>
        <v>0.121325721398444</v>
      </c>
      <c r="Y116" s="9">
        <f>テーブル1[[#This Row],[基礎Fire]]*テーブル1[[#This Row],[合計値]]/SUM(テーブル1[[#This Row],[基礎Shine]:[基礎Dark]])</f>
        <v>18.198858209766598</v>
      </c>
      <c r="Z116" s="9">
        <f>テーブル1[[#This Row],[基礎Wind]]*テーブル1[[#This Row],[合計値]]/SUM(テーブル1[[#This Row],[基礎Shine]:[基礎Dark]])</f>
        <v>12.132572139844399</v>
      </c>
      <c r="AA116" s="9">
        <f>テーブル1[[#This Row],[基礎Gaia]]*テーブル1[[#This Row],[合計値]]/SUM(テーブル1[[#This Row],[基礎Shine]:[基礎Dark]])</f>
        <v>2.4265144279688795</v>
      </c>
      <c r="AB116" s="9">
        <f>テーブル1[[#This Row],[基礎Aqua]]*テーブル1[[#This Row],[合計値]]/SUM(テーブル1[[#This Row],[基礎Shine]:[基礎Dark]])</f>
        <v>0</v>
      </c>
      <c r="AC116" s="9">
        <f>テーブル1[[#This Row],[基礎Dark]]*テーブル1[[#This Row],[合計値]]/SUM(テーブル1[[#This Row],[基礎Shine]:[基礎Dark]])</f>
        <v>0</v>
      </c>
      <c r="AD116" s="14">
        <v>15</v>
      </c>
      <c r="AE116" s="14"/>
      <c r="AF116" s="14"/>
      <c r="AG116" s="14">
        <v>9</v>
      </c>
      <c r="AH116" s="14">
        <v>16</v>
      </c>
      <c r="AI116" s="14"/>
      <c r="AJ116" s="14"/>
      <c r="AK116" s="14">
        <v>3</v>
      </c>
      <c r="AL116" s="14"/>
      <c r="AM116" s="14"/>
      <c r="AN116" s="14">
        <v>13</v>
      </c>
      <c r="AO116" s="14">
        <v>1</v>
      </c>
      <c r="AP116" s="14">
        <v>2</v>
      </c>
      <c r="AQ116" s="14"/>
      <c r="AR116" s="14">
        <v>1</v>
      </c>
      <c r="AS116" s="14">
        <v>3</v>
      </c>
      <c r="AT116" s="14">
        <v>13</v>
      </c>
      <c r="AU116" s="14">
        <v>3</v>
      </c>
      <c r="AV116" s="14"/>
      <c r="AW116" s="14"/>
      <c r="AX116" s="14"/>
      <c r="AY116" s="14">
        <v>9</v>
      </c>
      <c r="AZ116" s="14">
        <v>6</v>
      </c>
      <c r="BA116" s="13">
        <f>SUM(テーブル1[[#This Row],[攻撃]:[感覚]])</f>
        <v>94</v>
      </c>
      <c r="BB116" s="13" t="str">
        <f>LOWER(LEFT(テーブル1[[#This Row],[Type]],1))&amp;MID(SUBSTITUTE(PROPER(テーブル1[[#This Row],[Type]]),"_",""),2,LEN(テーブル1[[#This Row],[Type]]))</f>
        <v>blaze</v>
      </c>
      <c r="BC116" s="13" t="str" cm="1">
        <f t="array" ref="BC11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blaze = 114("blaze", { mirage }, 3, 26, 1.00, m(0.1, 15.0, 10.0, 2.0, 0.0, 0.0), a(15.0, 0.0, 0.0, 9.0, 16.0, 0.0, 0.0, 3.0, 0.0, 0.0, 13.0, 1.0, 2.0, 0.0, 1.0, 3.0, 13.0, 3.0, 0.0, 0.0, 0.0, 9.0, 6.0), c(0xE7DA21, 0xCB6E06, 0xB44500, 0xFF8025))</v>
      </c>
      <c r="BD116" s="13" t="str">
        <f>"mirageFairy2019.fairy."&amp;テーブル1[[#This Row],[Type]]&amp;".name="&amp;テーブル1[[#This Row],[英名]]</f>
        <v>mirageFairy2019.fairy.blaze.name=Blazia</v>
      </c>
      <c r="BE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F116" s="13">
        <f>テーブル1[[#This Row],[Gaia]]*(テーブル1[[#This Row],[Aqua]]+テーブル1[[#This Row],[収穫]])*テーブル1[[#This Row],[効率]]/テーブル1[[#This Row],[コスト]]</f>
        <v>0</v>
      </c>
    </row>
    <row r="117" spans="1:58" x14ac:dyDescent="0.15">
      <c r="A117" s="4">
        <v>115</v>
      </c>
      <c r="B117" s="4">
        <v>1</v>
      </c>
      <c r="C117" s="4" t="s">
        <v>392</v>
      </c>
      <c r="D117" s="4" t="s">
        <v>408</v>
      </c>
      <c r="E117" s="6" t="s">
        <v>830</v>
      </c>
      <c r="F117" s="6" t="s">
        <v>839</v>
      </c>
      <c r="G117" s="6" t="s">
        <v>855</v>
      </c>
      <c r="H117" s="6" t="s">
        <v>849</v>
      </c>
      <c r="I117" s="6" t="s">
        <v>983</v>
      </c>
      <c r="J117" s="11" t="s">
        <v>867</v>
      </c>
      <c r="K117" s="3">
        <v>3</v>
      </c>
      <c r="L117" s="8">
        <v>35</v>
      </c>
      <c r="M117" s="7"/>
      <c r="N117" s="7">
        <v>8</v>
      </c>
      <c r="O117" s="7"/>
      <c r="P117" s="7">
        <v>4</v>
      </c>
      <c r="Q117" s="7">
        <v>10</v>
      </c>
      <c r="R117" s="7"/>
      <c r="S117" s="5">
        <v>1</v>
      </c>
      <c r="T117" s="5">
        <f>2^((テーブル1[[#This Row],[レア]]-1)/4)</f>
        <v>1.4142135623730951</v>
      </c>
      <c r="U117" s="5">
        <f>0.5^(((テーブル1[[#This Row],[基礎Shine]]/MAX(テーブル1[[#This Row],[基礎Shine]:[基礎Dark]])+テーブル1[[#This Row],[基礎Fire]]/MAX(M117:R117)+テーブル1[[#This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7" s="5">
        <f>テーブル1[[#This Row],[特殊倍率]]*テーブル1[[#This Row],[分散度倍率]]*テーブル1[[#This Row],[レア度倍率]]</f>
        <v>1.1974787046189288</v>
      </c>
      <c r="W117" s="10">
        <f>テーブル1[[#This Row],[コスト]]*テーブル1[[#This Row],[効率]]</f>
        <v>41.911754661662506</v>
      </c>
      <c r="X117" s="9">
        <f>テーブル1[[#This Row],[基礎Shine]]*テーブル1[[#This Row],[合計値]]/SUM(テーブル1[[#This Row],[基礎Shine]:[基礎Dark]])</f>
        <v>0</v>
      </c>
      <c r="Y117" s="9">
        <f>テーブル1[[#This Row],[基礎Fire]]*テーブル1[[#This Row],[合計値]]/SUM(テーブル1[[#This Row],[基礎Shine]:[基礎Dark]])</f>
        <v>15.240638058786367</v>
      </c>
      <c r="Z117" s="9">
        <f>テーブル1[[#This Row],[基礎Wind]]*テーブル1[[#This Row],[合計値]]/SUM(テーブル1[[#This Row],[基礎Shine]:[基礎Dark]])</f>
        <v>0</v>
      </c>
      <c r="AA117" s="9">
        <f>テーブル1[[#This Row],[基礎Gaia]]*テーブル1[[#This Row],[合計値]]/SUM(テーブル1[[#This Row],[基礎Shine]:[基礎Dark]])</f>
        <v>7.6203190293931833</v>
      </c>
      <c r="AB117" s="9">
        <f>テーブル1[[#This Row],[基礎Aqua]]*テーブル1[[#This Row],[合計値]]/SUM(テーブル1[[#This Row],[基礎Shine]:[基礎Dark]])</f>
        <v>19.050797573482956</v>
      </c>
      <c r="AC117" s="9">
        <f>テーブル1[[#This Row],[基礎Dark]]*テーブル1[[#This Row],[合計値]]/SUM(テーブル1[[#This Row],[基礎Shine]:[基礎Dark]])</f>
        <v>0</v>
      </c>
      <c r="AD117" s="14">
        <v>1</v>
      </c>
      <c r="AE117" s="14"/>
      <c r="AF117" s="14">
        <v>1</v>
      </c>
      <c r="AG117" s="14"/>
      <c r="AH117" s="14">
        <v>11</v>
      </c>
      <c r="AI117" s="14">
        <v>3</v>
      </c>
      <c r="AJ117" s="14">
        <v>2</v>
      </c>
      <c r="AK117" s="14"/>
      <c r="AL117" s="14"/>
      <c r="AM117" s="14"/>
      <c r="AN117" s="14"/>
      <c r="AO117" s="14"/>
      <c r="AP117" s="14">
        <v>1</v>
      </c>
      <c r="AQ117" s="14"/>
      <c r="AR117" s="14">
        <v>14</v>
      </c>
      <c r="AS117" s="14"/>
      <c r="AT117" s="14">
        <v>2</v>
      </c>
      <c r="AU117" s="14">
        <v>1</v>
      </c>
      <c r="AV117" s="14"/>
      <c r="AW117" s="14"/>
      <c r="AX117" s="14"/>
      <c r="AY117" s="14"/>
      <c r="AZ117" s="14">
        <v>1</v>
      </c>
      <c r="BA117" s="13">
        <f>SUM(テーブル1[[#This Row],[攻撃]:[感覚]])</f>
        <v>37</v>
      </c>
      <c r="BB117" s="13" t="str">
        <f>LOWER(LEFT(テーブル1[[#This Row],[Type]],1))&amp;MID(SUBSTITUTE(PROPER(テーブル1[[#This Row],[Type]]),"_",""),2,LEN(テーブル1[[#This Row],[Type]]))</f>
        <v>beetroot</v>
      </c>
      <c r="BC117" s="13" t="str" cm="1">
        <f t="array" ref="BC11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 = 115("beetroot", { mirage }, 3, 35, 1.00, m(0.0, 8.0, 0.0, 4.0, 10.0, 0.0), a(1.0, 0.0, 1.0, 0.0, 11.0, 3.0, 2.0, 0.0, 0.0, 0.0, 0.0, 0.0, 1.0, 0.0, 14.0, 0.0, 2.0, 1.0, 0.0, 0.0, 0.0, 0.0, 1.0), c(0xC1727C, 0xA74D55, 0x96383D, 0x01A900))</v>
      </c>
      <c r="BD117" s="13" t="str">
        <f>"mirageFairy2019.fairy."&amp;テーブル1[[#This Row],[Type]]&amp;".name="&amp;テーブル1[[#This Row],[英名]]</f>
        <v>mirageFairy2019.fairy.beetroot.name=Beetrootia</v>
      </c>
      <c r="BE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F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8" x14ac:dyDescent="0.15">
      <c r="A118" s="4">
        <v>116</v>
      </c>
      <c r="B118" s="4">
        <v>1</v>
      </c>
      <c r="C118" s="4" t="s">
        <v>393</v>
      </c>
      <c r="D118" s="4" t="s">
        <v>551</v>
      </c>
      <c r="E118" s="6" t="s">
        <v>957</v>
      </c>
      <c r="F118" s="6" t="s">
        <v>841</v>
      </c>
      <c r="G118" s="6" t="s">
        <v>854</v>
      </c>
      <c r="H118" s="6" t="s">
        <v>960</v>
      </c>
      <c r="I118" s="6" t="s">
        <v>983</v>
      </c>
      <c r="J118" s="11" t="s">
        <v>872</v>
      </c>
      <c r="K118" s="3">
        <v>3</v>
      </c>
      <c r="L118" s="8">
        <v>46</v>
      </c>
      <c r="M118" s="7"/>
      <c r="N118" s="7">
        <v>2</v>
      </c>
      <c r="O118" s="7">
        <v>4</v>
      </c>
      <c r="P118" s="7">
        <v>7</v>
      </c>
      <c r="Q118" s="7">
        <v>10</v>
      </c>
      <c r="R118" s="7">
        <v>1</v>
      </c>
      <c r="S118" s="5">
        <v>1</v>
      </c>
      <c r="T118" s="5">
        <f>2^((テーブル1[[#This Row],[レア]]-1)/4)</f>
        <v>1.4142135623730951</v>
      </c>
      <c r="U118" s="5">
        <f>0.5^(((テーブル1[[#This Row],[基礎Shine]]/MAX(テーブル1[[#This Row],[基礎Shine]:[基礎Dark]])+テーブル1[[#This Row],[基礎Fire]]/MAX(M118:R118)+テーブル1[[#This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18" s="5">
        <f>テーブル1[[#This Row],[特殊倍率]]*テーブル1[[#This Row],[分散度倍率]]*テーブル1[[#This Row],[レア度倍率]]</f>
        <v>1.1647335864684558</v>
      </c>
      <c r="W118" s="10">
        <f>テーブル1[[#This Row],[コスト]]*テーブル1[[#This Row],[効率]]</f>
        <v>53.577744977548967</v>
      </c>
      <c r="X118" s="9">
        <f>テーブル1[[#This Row],[基礎Shine]]*テーブル1[[#This Row],[合計値]]/SUM(テーブル1[[#This Row],[基礎Shine]:[基礎Dark]])</f>
        <v>0</v>
      </c>
      <c r="Y118" s="9">
        <f>テーブル1[[#This Row],[基礎Fire]]*テーブル1[[#This Row],[合計値]]/SUM(テーブル1[[#This Row],[基礎Shine]:[基礎Dark]])</f>
        <v>4.4648120814624139</v>
      </c>
      <c r="Z118" s="9">
        <f>テーブル1[[#This Row],[基礎Wind]]*テーブル1[[#This Row],[合計値]]/SUM(テーブル1[[#This Row],[基礎Shine]:[基礎Dark]])</f>
        <v>8.9296241629248279</v>
      </c>
      <c r="AA118" s="9">
        <f>テーブル1[[#This Row],[基礎Gaia]]*テーブル1[[#This Row],[合計値]]/SUM(テーブル1[[#This Row],[基礎Shine]:[基礎Dark]])</f>
        <v>15.62684228511845</v>
      </c>
      <c r="AB118" s="9">
        <f>テーブル1[[#This Row],[基礎Aqua]]*テーブル1[[#This Row],[合計値]]/SUM(テーブル1[[#This Row],[基礎Shine]:[基礎Dark]])</f>
        <v>22.324060407312071</v>
      </c>
      <c r="AC118" s="9">
        <f>テーブル1[[#This Row],[基礎Dark]]*テーブル1[[#This Row],[合計値]]/SUM(テーブル1[[#This Row],[基礎Shine]:[基礎Dark]])</f>
        <v>2.232406040731207</v>
      </c>
      <c r="AD118" s="14"/>
      <c r="AE118" s="14">
        <v>2</v>
      </c>
      <c r="AF118" s="14"/>
      <c r="AG118" s="14"/>
      <c r="AH118" s="14"/>
      <c r="AI118" s="14">
        <v>1</v>
      </c>
      <c r="AJ118" s="14"/>
      <c r="AK118" s="14"/>
      <c r="AL118" s="14">
        <v>1</v>
      </c>
      <c r="AM118" s="14"/>
      <c r="AN118" s="14"/>
      <c r="AO118" s="14"/>
      <c r="AP118" s="14"/>
      <c r="AQ118" s="14"/>
      <c r="AR118" s="14">
        <v>15</v>
      </c>
      <c r="AS118" s="14">
        <v>2</v>
      </c>
      <c r="AT118" s="14">
        <v>6</v>
      </c>
      <c r="AU118" s="14"/>
      <c r="AV118" s="14"/>
      <c r="AW118" s="14"/>
      <c r="AX118" s="14"/>
      <c r="AY118" s="14"/>
      <c r="AZ118" s="14"/>
      <c r="BA118" s="13">
        <f>SUM(テーブル1[[#This Row],[攻撃]:[感覚]])</f>
        <v>27</v>
      </c>
      <c r="BB118" s="13" t="str">
        <f>LOWER(LEFT(テーブル1[[#This Row],[Type]],1))&amp;MID(SUBSTITUTE(PROPER(テーブル1[[#This Row],[Type]]),"_",""),2,LEN(テーブル1[[#This Row],[Type]]))</f>
        <v>pumpkinPie</v>
      </c>
      <c r="BC118" s="13" t="str" cm="1">
        <f t="array" ref="BC11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pumpkinPie = 116("pumpkin_pie", { mirage }, 3, 46, 1.00, m(0.0, 2.0, 4.0, 7.0, 10.0, 1.0), a(0.0, 2.0, 0.0, 0.0, 0.0, 1.0, 0.0, 0.0, 1.0, 0.0, 0.0, 0.0, 0.0, 0.0, 15.0, 2.0, 6.0, 0.0, 0.0, 0.0, 0.0, 0.0, 0.0), c(0xE48A40, 0xF0B96A, 0xB68538, 0xED783F))</v>
      </c>
      <c r="BD118" s="13" t="str">
        <f>"mirageFairy2019.fairy."&amp;テーブル1[[#This Row],[Type]]&amp;".name="&amp;テーブル1[[#This Row],[英名]]</f>
        <v>mirageFairy2019.fairy.pumpkin_pie.name=Pumpkine Pia</v>
      </c>
      <c r="BE118" s="13" t="str">
        <f>"mirageFairy2019.fairy."&amp;テーブル1[[#This Row],[Type]]&amp;".name="&amp;テーブル1[[#This Row],[短縮和名]]&amp;テーブル1[[#This Row],[和名]]</f>
        <v>mirageFairy2019.fairy.pumpkin_pie.name=南瓜餡餅精プンプキーネピャ</v>
      </c>
      <c r="BF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8" x14ac:dyDescent="0.15">
      <c r="A119" s="4">
        <v>117</v>
      </c>
      <c r="B119" s="4">
        <v>1</v>
      </c>
      <c r="C119" s="4" t="s">
        <v>393</v>
      </c>
      <c r="D119" s="4" t="s">
        <v>551</v>
      </c>
      <c r="E119" s="6" t="s">
        <v>958</v>
      </c>
      <c r="F119" s="6" t="s">
        <v>838</v>
      </c>
      <c r="G119" s="6" t="s">
        <v>853</v>
      </c>
      <c r="H119" s="6" t="s">
        <v>959</v>
      </c>
      <c r="I119" s="6" t="s">
        <v>830</v>
      </c>
      <c r="J119" s="11" t="s">
        <v>869</v>
      </c>
      <c r="K119" s="3">
        <v>3</v>
      </c>
      <c r="L119" s="8">
        <v>28</v>
      </c>
      <c r="M119" s="7"/>
      <c r="N119" s="7">
        <v>7</v>
      </c>
      <c r="O119" s="7">
        <v>2</v>
      </c>
      <c r="P119" s="7">
        <v>3</v>
      </c>
      <c r="Q119" s="7">
        <v>10</v>
      </c>
      <c r="R119" s="7"/>
      <c r="S119" s="5">
        <v>1</v>
      </c>
      <c r="T119" s="5">
        <f>2^((テーブル1[[#This Row],[レア]]-1)/4)</f>
        <v>1.4142135623730951</v>
      </c>
      <c r="U119" s="5">
        <f>0.5^(((テーブル1[[#This Row],[基礎Shine]]/MAX(テーブル1[[#This Row],[基礎Shine]:[基礎Dark]])+テーブル1[[#This Row],[基礎Fire]]/MAX(M119:R119)+テーブル1[[#This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9" s="5">
        <f>テーブル1[[#This Row],[特殊倍率]]*テーブル1[[#This Row],[分散度倍率]]*テーブル1[[#This Row],[レア度倍率]]</f>
        <v>1.1974787046189288</v>
      </c>
      <c r="W119" s="10">
        <f>テーブル1[[#This Row],[コスト]]*テーブル1[[#This Row],[効率]]</f>
        <v>33.529403729330006</v>
      </c>
      <c r="X119" s="9">
        <f>テーブル1[[#This Row],[基礎Shine]]*テーブル1[[#This Row],[合計値]]/SUM(テーブル1[[#This Row],[基礎Shine]:[基礎Dark]])</f>
        <v>0</v>
      </c>
      <c r="Y119" s="9">
        <f>テーブル1[[#This Row],[基礎Fire]]*テーブル1[[#This Row],[合計値]]/SUM(テーブル1[[#This Row],[基礎Shine]:[基礎Dark]])</f>
        <v>10.668446641150457</v>
      </c>
      <c r="Z119" s="9">
        <f>テーブル1[[#This Row],[基礎Wind]]*テーブル1[[#This Row],[合計値]]/SUM(テーブル1[[#This Row],[基礎Shine]:[基礎Dark]])</f>
        <v>3.0481276117572733</v>
      </c>
      <c r="AA119" s="9">
        <f>テーブル1[[#This Row],[基礎Gaia]]*テーブル1[[#This Row],[合計値]]/SUM(テーブル1[[#This Row],[基礎Shine]:[基礎Dark]])</f>
        <v>4.57219141763591</v>
      </c>
      <c r="AB119" s="9">
        <f>テーブル1[[#This Row],[基礎Aqua]]*テーブル1[[#This Row],[合計値]]/SUM(テーブル1[[#This Row],[基礎Shine]:[基礎Dark]])</f>
        <v>15.240638058786367</v>
      </c>
      <c r="AC119" s="9">
        <f>テーブル1[[#This Row],[基礎Dark]]*テーブル1[[#This Row],[合計値]]/SUM(テーブル1[[#This Row],[基礎Shine]:[基礎Dark]])</f>
        <v>0</v>
      </c>
      <c r="AD119" s="14">
        <v>1</v>
      </c>
      <c r="AE119" s="14">
        <v>1</v>
      </c>
      <c r="AF119" s="14"/>
      <c r="AG119" s="14"/>
      <c r="AH119" s="14">
        <v>13</v>
      </c>
      <c r="AI119" s="14">
        <v>7</v>
      </c>
      <c r="AJ119" s="14"/>
      <c r="AK119" s="14"/>
      <c r="AL119" s="14">
        <v>1</v>
      </c>
      <c r="AM119" s="14"/>
      <c r="AN119" s="14"/>
      <c r="AO119" s="14"/>
      <c r="AP119" s="14">
        <v>1</v>
      </c>
      <c r="AQ119" s="14"/>
      <c r="AR119" s="14">
        <v>13</v>
      </c>
      <c r="AS119" s="14"/>
      <c r="AT119" s="14">
        <v>3</v>
      </c>
      <c r="AU119" s="14">
        <v>1</v>
      </c>
      <c r="AV119" s="14"/>
      <c r="AW119" s="14"/>
      <c r="AX119" s="14"/>
      <c r="AY119" s="14"/>
      <c r="AZ119" s="14"/>
      <c r="BA119" s="13">
        <f>SUM(テーブル1[[#This Row],[攻撃]:[感覚]])</f>
        <v>41</v>
      </c>
      <c r="BB119" s="13" t="str">
        <f>LOWER(LEFT(テーブル1[[#This Row],[Type]],1))&amp;MID(SUBSTITUTE(PROPER(テーブル1[[#This Row],[Type]]),"_",""),2,LEN(テーブル1[[#This Row],[Type]]))</f>
        <v>beetrootSoup</v>
      </c>
      <c r="BC119" s="13" t="str" cm="1">
        <f t="array" ref="BC11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beetrootSoup = 117("beetroot_soup", { beetroot }, 3, 28, 1.00, m(0.0, 7.0, 2.0, 3.0, 10.0, 0.0), a(1.0, 1.0, 0.0, 0.0, 13.0, 7.0, 0.0, 0.0, 1.0, 0.0, 0.0, 0.0, 1.0, 0.0, 13.0, 0.0, 3.0, 1.0, 0.0, 0.0, 0.0, 0.0, 0.0), c(0xC70623, 0xDF0F27, 0xAC0616, 0x900000))</v>
      </c>
      <c r="BD119" s="13" t="str">
        <f>"mirageFairy2019.fairy."&amp;テーブル1[[#This Row],[Type]]&amp;".name="&amp;テーブル1[[#This Row],[英名]]</f>
        <v>mirageFairy2019.fairy.beetroot_soup.name=Beetroote Soupia</v>
      </c>
      <c r="BE119" s="13" t="str">
        <f>"mirageFairy2019.fairy."&amp;テーブル1[[#This Row],[Type]]&amp;".name="&amp;テーブル1[[#This Row],[短縮和名]]&amp;テーブル1[[#This Row],[和名]]</f>
        <v>mirageFairy2019.fairy.beetroot_soup.name=火焔菜汁精ベートローテソウピャ</v>
      </c>
      <c r="BF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8" x14ac:dyDescent="0.15">
      <c r="A120" s="4">
        <v>118</v>
      </c>
      <c r="B120" s="4">
        <v>1</v>
      </c>
      <c r="C120" s="4" t="s">
        <v>394</v>
      </c>
      <c r="D120" s="4" t="s">
        <v>836</v>
      </c>
      <c r="E120" s="6" t="s">
        <v>831</v>
      </c>
      <c r="F120" s="6" t="s">
        <v>837</v>
      </c>
      <c r="G120" s="6" t="s">
        <v>851</v>
      </c>
      <c r="H120" s="6" t="s">
        <v>850</v>
      </c>
      <c r="I120" s="6" t="s">
        <v>983</v>
      </c>
      <c r="J120" s="11" t="s">
        <v>870</v>
      </c>
      <c r="K120" s="3">
        <v>5</v>
      </c>
      <c r="L120" s="8">
        <v>11</v>
      </c>
      <c r="M120" s="7"/>
      <c r="N120" s="7">
        <v>99</v>
      </c>
      <c r="O120" s="7"/>
      <c r="P120" s="7"/>
      <c r="Q120" s="7">
        <v>10</v>
      </c>
      <c r="R120" s="7"/>
      <c r="S120" s="5">
        <v>1</v>
      </c>
      <c r="T120" s="5">
        <f>2^((テーブル1[[#This Row],[レア]]-1)/4)</f>
        <v>2</v>
      </c>
      <c r="U120" s="5">
        <f>0.5^(((テーブル1[[#This Row],[基礎Shine]]/MAX(テーブル1[[#This Row],[基礎Shine]:[基礎Dark]])+テーブル1[[#This Row],[基礎Fire]]/MAX(M120:R120)+テーブル1[[#This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V120" s="5">
        <f>テーブル1[[#This Row],[特殊倍率]]*テーブル1[[#This Row],[分散度倍率]]*テーブル1[[#This Row],[レア度倍率]]</f>
        <v>1.9721892245187356</v>
      </c>
      <c r="W120" s="10">
        <f>テーブル1[[#This Row],[コスト]]*テーブル1[[#This Row],[効率]]</f>
        <v>21.694081469706092</v>
      </c>
      <c r="X120" s="9">
        <f>テーブル1[[#This Row],[基礎Shine]]*テーブル1[[#This Row],[合計値]]/SUM(テーブル1[[#This Row],[基礎Shine]:[基礎Dark]])</f>
        <v>0</v>
      </c>
      <c r="Y120" s="9">
        <f>テーブル1[[#This Row],[基礎Fire]]*テーブル1[[#This Row],[合計値]]/SUM(テーブル1[[#This Row],[基礎Shine]:[基礎Dark]])</f>
        <v>19.703798766063329</v>
      </c>
      <c r="Z120" s="9">
        <f>テーブル1[[#This Row],[基礎Wind]]*テーブル1[[#This Row],[合計値]]/SUM(テーブル1[[#This Row],[基礎Shine]:[基礎Dark]])</f>
        <v>0</v>
      </c>
      <c r="AA120" s="9">
        <f>テーブル1[[#This Row],[基礎Gaia]]*テーブル1[[#This Row],[合計値]]/SUM(テーブル1[[#This Row],[基礎Shine]:[基礎Dark]])</f>
        <v>0</v>
      </c>
      <c r="AB120" s="9">
        <f>テーブル1[[#This Row],[基礎Aqua]]*テーブル1[[#This Row],[合計値]]/SUM(テーブル1[[#This Row],[基礎Shine]:[基礎Dark]])</f>
        <v>1.9902827036427606</v>
      </c>
      <c r="AC120" s="9">
        <f>テーブル1[[#This Row],[基礎Dark]]*テーブル1[[#This Row],[合計値]]/SUM(テーブル1[[#This Row],[基礎Shine]:[基礎Dark]])</f>
        <v>0</v>
      </c>
      <c r="AD120" s="14">
        <v>11</v>
      </c>
      <c r="AE120" s="14"/>
      <c r="AF120" s="14"/>
      <c r="AG120" s="14"/>
      <c r="AH120" s="14">
        <v>1</v>
      </c>
      <c r="AI120" s="14"/>
      <c r="AJ120" s="14"/>
      <c r="AK120" s="14">
        <v>11</v>
      </c>
      <c r="AL120" s="14"/>
      <c r="AM120" s="14"/>
      <c r="AN120" s="14"/>
      <c r="AO120" s="14">
        <v>8</v>
      </c>
      <c r="AP120" s="14"/>
      <c r="AQ120" s="14">
        <v>1</v>
      </c>
      <c r="AR120" s="14"/>
      <c r="AS120" s="14">
        <v>4</v>
      </c>
      <c r="AT120" s="14">
        <v>2</v>
      </c>
      <c r="AU120" s="14">
        <v>4</v>
      </c>
      <c r="AV120" s="14"/>
      <c r="AW120" s="14">
        <v>3</v>
      </c>
      <c r="AX120" s="14">
        <v>1</v>
      </c>
      <c r="AY120" s="14"/>
      <c r="AZ120" s="14">
        <v>5</v>
      </c>
      <c r="BA120" s="13">
        <f>SUM(テーブル1[[#This Row],[攻撃]:[感覚]])</f>
        <v>51</v>
      </c>
      <c r="BB120" s="13" t="str">
        <f>LOWER(LEFT(テーブル1[[#This Row],[Type]],1))&amp;MID(SUBSTITUTE(PROPER(テーブル1[[#This Row],[Type]]),"_",""),2,LEN(テーブル1[[#This Row],[Type]]))</f>
        <v>eleven</v>
      </c>
      <c r="BC120" s="13" t="str" cm="1">
        <f t="array" ref="BC12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eleven = 118("eleven", { mirage }, 5, 11, 1.00, m(0.0, 99.0, 0.0, 0.0, 10.0, 0.0), a(11.0, 0.0, 0.0, 0.0, 1.0, 0.0, 0.0, 11.0, 0.0, 0.0, 0.0, 8.0, 0.0, 1.0, 0.0, 4.0, 2.0, 4.0, 0.0, 3.0, 1.0, 0.0, 5.0), c(0x515151, 0x000000, 0x000000, 0x60F3D4))</v>
      </c>
      <c r="BD120" s="13" t="str">
        <f>"mirageFairy2019.fairy."&amp;テーブル1[[#This Row],[Type]]&amp;".name="&amp;テーブル1[[#This Row],[英名]]</f>
        <v>mirageFairy2019.fairy.eleven.name=Elevenia</v>
      </c>
      <c r="BE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F120" s="13">
        <f>テーブル1[[#This Row],[Gaia]]*(テーブル1[[#This Row],[Aqua]]+テーブル1[[#This Row],[収穫]])*テーブル1[[#This Row],[効率]]/テーブル1[[#This Row],[コスト]]</f>
        <v>0</v>
      </c>
    </row>
    <row r="121" spans="1:58" x14ac:dyDescent="0.15">
      <c r="A121" s="4">
        <v>119</v>
      </c>
      <c r="B121" s="4">
        <v>1</v>
      </c>
      <c r="C121" s="4" t="s">
        <v>390</v>
      </c>
      <c r="D121" s="4" t="s">
        <v>403</v>
      </c>
      <c r="E121" s="6" t="s">
        <v>961</v>
      </c>
      <c r="F121" s="6" t="s">
        <v>835</v>
      </c>
      <c r="G121" s="6" t="s">
        <v>852</v>
      </c>
      <c r="H121" s="6" t="s">
        <v>962</v>
      </c>
      <c r="I121" s="6" t="s">
        <v>706</v>
      </c>
      <c r="J121" s="11" t="s">
        <v>871</v>
      </c>
      <c r="K121" s="3">
        <v>5</v>
      </c>
      <c r="L121" s="8">
        <v>82</v>
      </c>
      <c r="M121" s="7">
        <v>10</v>
      </c>
      <c r="N121" s="7">
        <v>15</v>
      </c>
      <c r="O121" s="7">
        <v>23</v>
      </c>
      <c r="P121" s="7"/>
      <c r="Q121" s="7">
        <v>26</v>
      </c>
      <c r="R121" s="7"/>
      <c r="S121" s="5">
        <v>1.2</v>
      </c>
      <c r="T121" s="5">
        <f>2^((テーブル1[[#This Row],[レア]]-1)/4)</f>
        <v>2</v>
      </c>
      <c r="U121" s="5">
        <f>0.5^(((テーブル1[[#This Row],[基礎Shine]]/MAX(テーブル1[[#This Row],[基礎Shine]:[基礎Dark]])+テーブル1[[#This Row],[基礎Fire]]/MAX(M121:R121)+テーブル1[[#This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V121" s="5">
        <f>テーブル1[[#This Row],[特殊倍率]]*テーブル1[[#This Row],[分散度倍率]]*テーブル1[[#This Row],[レア度倍率]]</f>
        <v>1.858068431946365</v>
      </c>
      <c r="W121" s="10">
        <f>テーブル1[[#This Row],[コスト]]*テーブル1[[#This Row],[効率]]</f>
        <v>152.36161141960193</v>
      </c>
      <c r="X121" s="9">
        <f>テーブル1[[#This Row],[基礎Shine]]*テーブル1[[#This Row],[合計値]]/SUM(テーブル1[[#This Row],[基礎Shine]:[基礎Dark]])</f>
        <v>20.589406948594853</v>
      </c>
      <c r="Y121" s="9">
        <f>テーブル1[[#This Row],[基礎Fire]]*テーブル1[[#This Row],[合計値]]/SUM(テーブル1[[#This Row],[基礎Shine]:[基礎Dark]])</f>
        <v>30.884110422892281</v>
      </c>
      <c r="Z121" s="9">
        <f>テーブル1[[#This Row],[基礎Wind]]*テーブル1[[#This Row],[合計値]]/SUM(テーブル1[[#This Row],[基礎Shine]:[基礎Dark]])</f>
        <v>47.355635981768167</v>
      </c>
      <c r="AA121" s="9">
        <f>テーブル1[[#This Row],[基礎Gaia]]*テーブル1[[#This Row],[合計値]]/SUM(テーブル1[[#This Row],[基礎Shine]:[基礎Dark]])</f>
        <v>0</v>
      </c>
      <c r="AB121" s="9">
        <f>テーブル1[[#This Row],[基礎Aqua]]*テーブル1[[#This Row],[合計値]]/SUM(テーブル1[[#This Row],[基礎Shine]:[基礎Dark]])</f>
        <v>53.532458066346621</v>
      </c>
      <c r="AC121" s="9">
        <f>テーブル1[[#This Row],[基礎Dark]]*テーブル1[[#This Row],[合計値]]/SUM(テーブル1[[#This Row],[基礎Shine]:[基礎Dark]])</f>
        <v>0</v>
      </c>
      <c r="AD121" s="14"/>
      <c r="AE121" s="14">
        <v>1</v>
      </c>
      <c r="AF121" s="14"/>
      <c r="AG121" s="14">
        <v>18</v>
      </c>
      <c r="AH121" s="14">
        <v>6</v>
      </c>
      <c r="AI121" s="14"/>
      <c r="AJ121" s="14">
        <v>15</v>
      </c>
      <c r="AK121" s="14"/>
      <c r="AL121" s="14"/>
      <c r="AM121" s="14"/>
      <c r="AN121" s="14"/>
      <c r="AO121" s="14">
        <v>2</v>
      </c>
      <c r="AP121" s="14"/>
      <c r="AQ121" s="14">
        <v>6</v>
      </c>
      <c r="AR121" s="14"/>
      <c r="AS121" s="14">
        <v>5</v>
      </c>
      <c r="AT121" s="14">
        <v>11</v>
      </c>
      <c r="AU121" s="14">
        <v>12</v>
      </c>
      <c r="AV121" s="14"/>
      <c r="AW121" s="14">
        <v>1</v>
      </c>
      <c r="AX121" s="14"/>
      <c r="AY121" s="14">
        <v>3</v>
      </c>
      <c r="AZ121" s="14">
        <v>6</v>
      </c>
      <c r="BA121" s="13">
        <f>SUM(テーブル1[[#This Row],[攻撃]:[感覚]])</f>
        <v>86</v>
      </c>
      <c r="BB121" s="13" t="str">
        <f>LOWER(LEFT(テーブル1[[#This Row],[Type]],1))&amp;MID(SUBSTITUTE(PROPER(テーブル1[[#This Row],[Type]]),"_",""),2,LEN(テーブル1[[#This Row],[Type]]))</f>
        <v>imperialTopaz</v>
      </c>
      <c r="BC121" s="13" t="str" cm="1">
        <f t="array" ref="BC12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imperialTopaz = 119("imperial_topaz", { topaz }, 5, 82, 1.20, m(10.0, 15.0, 23.0, 0.0, 26.0, 0.0), a(0.0, 1.0, 0.0, 18.0, 6.0, 0.0, 15.0, 0.0, 0.0, 0.0, 0.0, 2.0, 0.0, 6.0, 0.0, 5.0, 11.0, 12.0, 0.0, 1.0, 0.0, 3.0, 6.0), c(0xFFD6AD, 0xFFCD94, 0xE89F4E, 0xFFB37E))</v>
      </c>
      <c r="BD121" s="13" t="str">
        <f>"mirageFairy2019.fairy."&amp;テーブル1[[#This Row],[Type]]&amp;".name="&amp;テーブル1[[#This Row],[英名]]</f>
        <v>mirageFairy2019.fairy.imperial_topaz.name=Imperiale Topazia</v>
      </c>
      <c r="BE121" s="13" t="str">
        <f>"mirageFairy2019.fairy."&amp;テーブル1[[#This Row],[Type]]&amp;".name="&amp;テーブル1[[#This Row],[短縮和名]]&amp;テーブル1[[#This Row],[和名]]</f>
        <v>mirageFairy2019.fairy.imperial_topaz.name=皇帝黄玉精インペリアーレトパージャ</v>
      </c>
      <c r="BF121" s="13">
        <f>テーブル1[[#This Row],[Gaia]]*(テーブル1[[#This Row],[Aqua]]+テーブル1[[#This Row],[収穫]])*テーブル1[[#This Row],[効率]]/テーブル1[[#This Row],[コスト]]</f>
        <v>0</v>
      </c>
    </row>
    <row r="122" spans="1:58" x14ac:dyDescent="0.15">
      <c r="A122" s="4">
        <v>120</v>
      </c>
      <c r="B122" s="4">
        <v>1</v>
      </c>
      <c r="C122" s="4" t="s">
        <v>393</v>
      </c>
      <c r="D122" s="4" t="s">
        <v>410</v>
      </c>
      <c r="E122" s="6" t="s">
        <v>896</v>
      </c>
      <c r="F122" s="6" t="s">
        <v>898</v>
      </c>
      <c r="G122" s="6" t="s">
        <v>899</v>
      </c>
      <c r="H122" s="6" t="s">
        <v>897</v>
      </c>
      <c r="I122" s="6" t="s">
        <v>983</v>
      </c>
      <c r="J122" s="11" t="s">
        <v>912</v>
      </c>
      <c r="K122" s="3">
        <v>1</v>
      </c>
      <c r="L122" s="8">
        <v>75</v>
      </c>
      <c r="M122" s="7"/>
      <c r="N122" s="7">
        <v>5</v>
      </c>
      <c r="O122" s="7"/>
      <c r="P122" s="7">
        <v>10</v>
      </c>
      <c r="Q122" s="7"/>
      <c r="R122" s="7">
        <v>5</v>
      </c>
      <c r="S122" s="5">
        <v>1</v>
      </c>
      <c r="T122" s="5">
        <f>2^((テーブル1[[#This Row],[レア]]-1)/4)</f>
        <v>1</v>
      </c>
      <c r="U122" s="5">
        <f>0.5^(((テーブル1[[#This Row],[基礎Shine]]/MAX(テーブル1[[#This Row],[基礎Shine]:[基礎Dark]])+テーブル1[[#This Row],[基礎Fire]]/MAX(M122:R122)+テーブル1[[#This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22" s="5">
        <f>テーブル1[[#This Row],[特殊倍率]]*テーブル1[[#This Row],[分散度倍率]]*テーブル1[[#This Row],[レア度倍率]]</f>
        <v>0.87055056329612412</v>
      </c>
      <c r="W122" s="10">
        <f>テーブル1[[#This Row],[コスト]]*テーブル1[[#This Row],[効率]]</f>
        <v>65.291292247209313</v>
      </c>
      <c r="X122" s="9">
        <f>テーブル1[[#This Row],[基礎Shine]]*テーブル1[[#This Row],[合計値]]/SUM(テーブル1[[#This Row],[基礎Shine]:[基礎Dark]])</f>
        <v>0</v>
      </c>
      <c r="Y122" s="9">
        <f>テーブル1[[#This Row],[基礎Fire]]*テーブル1[[#This Row],[合計値]]/SUM(テーブル1[[#This Row],[基礎Shine]:[基礎Dark]])</f>
        <v>16.322823061802328</v>
      </c>
      <c r="Z122" s="9">
        <f>テーブル1[[#This Row],[基礎Wind]]*テーブル1[[#This Row],[合計値]]/SUM(テーブル1[[#This Row],[基礎Shine]:[基礎Dark]])</f>
        <v>0</v>
      </c>
      <c r="AA122" s="9">
        <f>テーブル1[[#This Row],[基礎Gaia]]*テーブル1[[#This Row],[合計値]]/SUM(テーブル1[[#This Row],[基礎Shine]:[基礎Dark]])</f>
        <v>32.645646123604656</v>
      </c>
      <c r="AB122" s="9">
        <f>テーブル1[[#This Row],[基礎Aqua]]*テーブル1[[#This Row],[合計値]]/SUM(テーブル1[[#This Row],[基礎Shine]:[基礎Dark]])</f>
        <v>0</v>
      </c>
      <c r="AC122" s="9">
        <f>テーブル1[[#This Row],[基礎Dark]]*テーブル1[[#This Row],[合計値]]/SUM(テーブル1[[#This Row],[基礎Shine]:[基礎Dark]])</f>
        <v>16.322823061802328</v>
      </c>
      <c r="AD122" s="14"/>
      <c r="AE122" s="14">
        <v>1</v>
      </c>
      <c r="AF122" s="14"/>
      <c r="AG122" s="14"/>
      <c r="AH122" s="14"/>
      <c r="AI122" s="14"/>
      <c r="AJ122" s="14"/>
      <c r="AK122" s="14">
        <v>2</v>
      </c>
      <c r="AL122" s="14">
        <v>14</v>
      </c>
      <c r="AM122" s="14"/>
      <c r="AN122" s="14"/>
      <c r="AO122" s="14"/>
      <c r="AP122" s="14"/>
      <c r="AQ122" s="14">
        <v>1</v>
      </c>
      <c r="AR122" s="14"/>
      <c r="AS122" s="14">
        <v>1</v>
      </c>
      <c r="AT122" s="14"/>
      <c r="AU122" s="14"/>
      <c r="AV122" s="14"/>
      <c r="AW122" s="14"/>
      <c r="AX122" s="14"/>
      <c r="AY122" s="14"/>
      <c r="AZ122" s="14"/>
      <c r="BA122" s="13">
        <f>SUM(テーブル1[[#This Row],[攻撃]:[感覚]])</f>
        <v>19</v>
      </c>
      <c r="BB122" s="13" t="str">
        <f>LOWER(LEFT(テーブル1[[#This Row],[Type]],1))&amp;MID(SUBSTITUTE(PROPER(テーブル1[[#This Row],[Type]]),"_",""),2,LEN(テーブル1[[#This Row],[Type]]))</f>
        <v>door</v>
      </c>
      <c r="BC122" s="13" t="str" cm="1">
        <f t="array" ref="BC12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door = 120("door", { mirage }, 1, 75, 1.00, m(0.0, 5.0, 0.0, 10.0, 0.0, 5.0), a(0.0, 1.0, 0.0, 0.0, 0.0, 0.0, 0.0, 2.0, 14.0, 0.0, 0.0, 0.0, 0.0, 1.0, 0.0, 1.0, 0.0, 0.0, 0.0, 0.0, 0.0, 0.0, 0.0), c(0xFFFFFF, 0xD0A24C, 0xD1A440, 0x393B37))</v>
      </c>
      <c r="BD122" s="13" t="str">
        <f>"mirageFairy2019.fairy."&amp;テーブル1[[#This Row],[Type]]&amp;".name="&amp;テーブル1[[#This Row],[英名]]</f>
        <v>mirageFairy2019.fairy.door.name=Dooria</v>
      </c>
      <c r="BE122" s="13" t="str">
        <f>"mirageFairy2019.fairy."&amp;テーブル1[[#This Row],[Type]]&amp;".name="&amp;テーブル1[[#This Row],[短縮和名]]&amp;テーブル1[[#This Row],[和名]]</f>
        <v>mirageFairy2019.fairy.door.name=扉精ドーリャ</v>
      </c>
      <c r="BF122" s="13">
        <f>テーブル1[[#This Row],[Gaia]]*(テーブル1[[#This Row],[Aqua]]+テーブル1[[#This Row],[収穫]])*テーブル1[[#This Row],[効率]]/テーブル1[[#This Row],[コスト]]</f>
        <v>0</v>
      </c>
    </row>
    <row r="123" spans="1:58" x14ac:dyDescent="0.15">
      <c r="A123" s="4">
        <v>121</v>
      </c>
      <c r="B123" s="4">
        <v>1</v>
      </c>
      <c r="C123" s="4" t="s">
        <v>393</v>
      </c>
      <c r="D123" s="4" t="s">
        <v>410</v>
      </c>
      <c r="E123" s="6" t="s">
        <v>963</v>
      </c>
      <c r="F123" s="6" t="s">
        <v>900</v>
      </c>
      <c r="G123" s="6" t="s">
        <v>901</v>
      </c>
      <c r="H123" s="6" t="s">
        <v>964</v>
      </c>
      <c r="I123" s="6" t="s">
        <v>896</v>
      </c>
      <c r="J123" s="11" t="s">
        <v>913</v>
      </c>
      <c r="K123" s="3">
        <v>3</v>
      </c>
      <c r="L123" s="8">
        <v>84</v>
      </c>
      <c r="M123" s="7">
        <v>0.1</v>
      </c>
      <c r="N123" s="7">
        <v>7</v>
      </c>
      <c r="O123" s="7"/>
      <c r="P123" s="7">
        <v>10</v>
      </c>
      <c r="Q123" s="7"/>
      <c r="R123" s="7">
        <v>1</v>
      </c>
      <c r="S123" s="5">
        <v>1</v>
      </c>
      <c r="T123" s="5">
        <f>2^((テーブル1[[#This Row],[レア]]-1)/4)</f>
        <v>1.4142135623730951</v>
      </c>
      <c r="U123" s="5">
        <f>0.5^(((テーブル1[[#This Row],[基礎Shine]]/MAX(テーブル1[[#This Row],[基礎Shine]:[基礎Dark]])+テーブル1[[#This Row],[基礎Fire]]/MAX(M123:R123)+テーブル1[[#This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V123" s="5">
        <f>テーブル1[[#This Row],[特殊倍率]]*テーブル1[[#This Row],[分散度倍率]]*テーブル1[[#This Row],[レア度倍率]]</f>
        <v>1.264003098452807</v>
      </c>
      <c r="W123" s="10">
        <f>テーブル1[[#This Row],[コスト]]*テーブル1[[#This Row],[効率]]</f>
        <v>106.17626027003578</v>
      </c>
      <c r="X123" s="9">
        <f>テーブル1[[#This Row],[基礎Shine]]*テーブル1[[#This Row],[合計値]]/SUM(テーブル1[[#This Row],[基礎Shine]:[基礎Dark]])</f>
        <v>0.58660917276262869</v>
      </c>
      <c r="Y123" s="9">
        <f>テーブル1[[#This Row],[基礎Fire]]*テーブル1[[#This Row],[合計値]]/SUM(テーブル1[[#This Row],[基礎Shine]:[基礎Dark]])</f>
        <v>41.062642093384</v>
      </c>
      <c r="Z123" s="9">
        <f>テーブル1[[#This Row],[基礎Wind]]*テーブル1[[#This Row],[合計値]]/SUM(テーブル1[[#This Row],[基礎Shine]:[基礎Dark]])</f>
        <v>0</v>
      </c>
      <c r="AA123" s="9">
        <f>テーブル1[[#This Row],[基礎Gaia]]*テーブル1[[#This Row],[合計値]]/SUM(テーブル1[[#This Row],[基礎Shine]:[基礎Dark]])</f>
        <v>58.660917276262857</v>
      </c>
      <c r="AB123" s="9">
        <f>テーブル1[[#This Row],[基礎Aqua]]*テーブル1[[#This Row],[合計値]]/SUM(テーブル1[[#This Row],[基礎Shine]:[基礎Dark]])</f>
        <v>0</v>
      </c>
      <c r="AC123" s="9">
        <f>テーブル1[[#This Row],[基礎Dark]]*テーブル1[[#This Row],[合計値]]/SUM(テーブル1[[#This Row],[基礎Shine]:[基礎Dark]])</f>
        <v>5.8660917276262863</v>
      </c>
      <c r="AD123" s="14"/>
      <c r="AE123" s="14">
        <v>1</v>
      </c>
      <c r="AF123" s="14"/>
      <c r="AG123" s="14"/>
      <c r="AH123" s="14"/>
      <c r="AI123" s="14"/>
      <c r="AJ123" s="14"/>
      <c r="AK123" s="14">
        <v>2</v>
      </c>
      <c r="AL123" s="14">
        <v>17</v>
      </c>
      <c r="AM123" s="14"/>
      <c r="AN123" s="14"/>
      <c r="AO123" s="14"/>
      <c r="AP123" s="14"/>
      <c r="AQ123" s="14">
        <v>2</v>
      </c>
      <c r="AR123" s="14"/>
      <c r="AS123" s="14">
        <v>1</v>
      </c>
      <c r="AT123" s="14"/>
      <c r="AU123" s="14">
        <v>13</v>
      </c>
      <c r="AV123" s="14"/>
      <c r="AW123" s="14"/>
      <c r="AX123" s="14"/>
      <c r="AY123" s="14"/>
      <c r="AZ123" s="14"/>
      <c r="BA123" s="13">
        <f>SUM(テーブル1[[#This Row],[攻撃]:[感覚]])</f>
        <v>36</v>
      </c>
      <c r="BB123" s="13" t="str">
        <f>LOWER(LEFT(テーブル1[[#This Row],[Type]],1))&amp;MID(SUBSTITUTE(PROPER(テーブル1[[#This Row],[Type]]),"_",""),2,LEN(テーブル1[[#This Row],[Type]]))</f>
        <v>ironDoor</v>
      </c>
      <c r="BC123" s="13" t="str" cm="1">
        <f t="array" ref="BC12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ironDoor = 121("iron_door", { door }, 3, 84, 1.00, m(0.1, 7.0, 0.0, 10.0, 0.0, 1.0), a(0.0, 1.0, 0.0, 0.0, 0.0, 0.0, 0.0, 2.0, 17.0, 0.0, 0.0, 0.0, 0.0, 2.0, 0.0, 1.0, 0.0, 13.0, 0.0, 0.0, 0.0, 0.0, 0.0), c(0xFFFFFF, 0xCDCDCD, 0xCDCDCD, 0x959595))</v>
      </c>
      <c r="BD123" s="13" t="str">
        <f>"mirageFairy2019.fairy."&amp;テーブル1[[#This Row],[Type]]&amp;".name="&amp;テーブル1[[#This Row],[英名]]</f>
        <v>mirageFairy2019.fairy.iron_door.name=Irone Dooria</v>
      </c>
      <c r="BE123" s="13" t="str">
        <f>"mirageFairy2019.fairy."&amp;テーブル1[[#This Row],[Type]]&amp;".name="&amp;テーブル1[[#This Row],[短縮和名]]&amp;テーブル1[[#This Row],[和名]]</f>
        <v>mirageFairy2019.fairy.iron_door.name=鉄扉精イローネドーリャ</v>
      </c>
      <c r="BF123" s="13">
        <f>テーブル1[[#This Row],[Gaia]]*(テーブル1[[#This Row],[Aqua]]+テーブル1[[#This Row],[収穫]])*テーブル1[[#This Row],[効率]]/テーブル1[[#This Row],[コスト]]</f>
        <v>0</v>
      </c>
    </row>
    <row r="124" spans="1:58" x14ac:dyDescent="0.15">
      <c r="A124" s="4">
        <v>122</v>
      </c>
      <c r="B124" s="4">
        <v>1</v>
      </c>
      <c r="C124" s="4" t="s">
        <v>393</v>
      </c>
      <c r="D124" s="4" t="s">
        <v>552</v>
      </c>
      <c r="E124" s="6" t="s">
        <v>971</v>
      </c>
      <c r="F124" s="6" t="s">
        <v>894</v>
      </c>
      <c r="G124" s="6" t="s">
        <v>895</v>
      </c>
      <c r="H124" s="6" t="s">
        <v>974</v>
      </c>
      <c r="I124" s="6" t="s">
        <v>983</v>
      </c>
      <c r="J124" s="11" t="s">
        <v>915</v>
      </c>
      <c r="K124" s="3">
        <v>3</v>
      </c>
      <c r="L124" s="8">
        <v>30</v>
      </c>
      <c r="M124" s="7"/>
      <c r="N124" s="7">
        <v>10</v>
      </c>
      <c r="O124" s="7"/>
      <c r="P124" s="7">
        <v>2</v>
      </c>
      <c r="Q124" s="7"/>
      <c r="R124" s="7">
        <v>1</v>
      </c>
      <c r="S124" s="5">
        <v>1</v>
      </c>
      <c r="T124" s="5">
        <f>2^((テーブル1[[#This Row],[レア]]-1)/4)</f>
        <v>1.4142135623730951</v>
      </c>
      <c r="U124" s="5">
        <f>0.5^(((テーブル1[[#This Row],[基礎Shine]]/MAX(テーブル1[[#This Row],[基礎Shine]:[基礎Dark]])+テーブル1[[#This Row],[基礎Fire]]/MAX(M124:R124)+テーブル1[[#This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4" s="5">
        <f>テーブル1[[#This Row],[特殊倍率]]*テーブル1[[#This Row],[分散度倍率]]*テーブル1[[#This Row],[レア度倍率]]</f>
        <v>1.356604327447672</v>
      </c>
      <c r="W124" s="10">
        <f>テーブル1[[#This Row],[コスト]]*テーブル1[[#This Row],[効率]]</f>
        <v>40.698129823430158</v>
      </c>
      <c r="X124" s="9">
        <f>テーブル1[[#This Row],[基礎Shine]]*テーブル1[[#This Row],[合計値]]/SUM(テーブル1[[#This Row],[基礎Shine]:[基礎Dark]])</f>
        <v>0</v>
      </c>
      <c r="Y124" s="9">
        <f>テーブル1[[#This Row],[基礎Fire]]*テーブル1[[#This Row],[合計値]]/SUM(テーブル1[[#This Row],[基礎Shine]:[基礎Dark]])</f>
        <v>31.306253710330889</v>
      </c>
      <c r="Z124" s="9">
        <f>テーブル1[[#This Row],[基礎Wind]]*テーブル1[[#This Row],[合計値]]/SUM(テーブル1[[#This Row],[基礎Shine]:[基礎Dark]])</f>
        <v>0</v>
      </c>
      <c r="AA124" s="9">
        <f>テーブル1[[#This Row],[基礎Gaia]]*テーブル1[[#This Row],[合計値]]/SUM(テーブル1[[#This Row],[基礎Shine]:[基礎Dark]])</f>
        <v>6.2612507420661778</v>
      </c>
      <c r="AB124" s="9">
        <f>テーブル1[[#This Row],[基礎Aqua]]*テーブル1[[#This Row],[合計値]]/SUM(テーブル1[[#This Row],[基礎Shine]:[基礎Dark]])</f>
        <v>0</v>
      </c>
      <c r="AC124" s="9">
        <f>テーブル1[[#This Row],[基礎Dark]]*テーブル1[[#This Row],[合計値]]/SUM(テーブル1[[#This Row],[基礎Shine]:[基礎Dark]])</f>
        <v>3.1306253710330889</v>
      </c>
      <c r="AD124" s="14"/>
      <c r="AE124" s="14">
        <v>1</v>
      </c>
      <c r="AF124" s="14"/>
      <c r="AG124" s="14">
        <v>3</v>
      </c>
      <c r="AH124" s="14"/>
      <c r="AI124" s="14"/>
      <c r="AJ124" s="14"/>
      <c r="AK124" s="14">
        <v>1</v>
      </c>
      <c r="AL124" s="14"/>
      <c r="AM124" s="14"/>
      <c r="AN124" s="14"/>
      <c r="AO124" s="14"/>
      <c r="AP124" s="14"/>
      <c r="AQ124" s="14"/>
      <c r="AR124" s="14"/>
      <c r="AS124" s="14">
        <v>5</v>
      </c>
      <c r="AT124" s="14">
        <v>1</v>
      </c>
      <c r="AU124" s="14"/>
      <c r="AV124" s="14"/>
      <c r="AW124" s="14"/>
      <c r="AX124" s="14">
        <v>9</v>
      </c>
      <c r="AY124" s="14"/>
      <c r="AZ124" s="14">
        <v>8</v>
      </c>
      <c r="BA124" s="13">
        <f>SUM(テーブル1[[#This Row],[攻撃]:[感覚]])</f>
        <v>28</v>
      </c>
      <c r="BB124" s="13" t="str">
        <f>LOWER(LEFT(テーブル1[[#This Row],[Type]],1))&amp;MID(SUBSTITUTE(PROPER(テーブル1[[#This Row],[Type]]),"_",""),2,LEN(テーブル1[[#This Row],[Type]]))</f>
        <v>redstoneRepeater</v>
      </c>
      <c r="BC124" s="13" t="str" cm="1">
        <f t="array" ref="BC12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redstoneRepeater = 122("redstone_repeater", { mirage }, 3, 30, 1.00, m(0.0, 10.0, 0.0, 2.0, 0.0, 1.0), a(0.0, 1.0, 0.0, 3.0, 0.0, 0.0, 0.0, 1.0, 0.0, 0.0, 0.0, 0.0, 0.0, 0.0, 0.0, 5.0, 1.0, 0.0, 0.0, 0.0, 9.0, 0.0, 8.0), c(0xFFFFFF, 0xFCFC95, 0xCBCBCB, 0xD40102))</v>
      </c>
      <c r="BD124" s="13" t="str">
        <f>"mirageFairy2019.fairy."&amp;テーブル1[[#This Row],[Type]]&amp;".name="&amp;テーブル1[[#This Row],[英名]]</f>
        <v>mirageFairy2019.fairy.redstone_repeater.name=Redstone Repeateria</v>
      </c>
      <c r="BE124" s="13" t="str">
        <f>"mirageFairy2019.fairy."&amp;テーブル1[[#This Row],[Type]]&amp;".name="&amp;テーブル1[[#This Row],[短縮和名]]&amp;テーブル1[[#This Row],[和名]]</f>
        <v>mirageFairy2019.fairy.redstone_repeater.name=赤石中継器精レドストーネレペアテーリャ</v>
      </c>
      <c r="BF124" s="13">
        <f>テーブル1[[#This Row],[Gaia]]*(テーブル1[[#This Row],[Aqua]]+テーブル1[[#This Row],[収穫]])*テーブル1[[#This Row],[効率]]/テーブル1[[#This Row],[コスト]]</f>
        <v>0</v>
      </c>
    </row>
    <row r="125" spans="1:58" x14ac:dyDescent="0.15">
      <c r="A125" s="4">
        <v>123</v>
      </c>
      <c r="B125" s="4">
        <v>1</v>
      </c>
      <c r="C125" s="4" t="s">
        <v>393</v>
      </c>
      <c r="D125" s="4" t="s">
        <v>552</v>
      </c>
      <c r="E125" s="6" t="s">
        <v>972</v>
      </c>
      <c r="F125" s="6" t="s">
        <v>892</v>
      </c>
      <c r="G125" s="6" t="s">
        <v>893</v>
      </c>
      <c r="H125" s="6" t="s">
        <v>973</v>
      </c>
      <c r="I125" s="6" t="s">
        <v>983</v>
      </c>
      <c r="J125" s="11" t="s">
        <v>914</v>
      </c>
      <c r="K125" s="3">
        <v>3</v>
      </c>
      <c r="L125" s="8">
        <v>34</v>
      </c>
      <c r="M125" s="7"/>
      <c r="N125" s="7">
        <v>10</v>
      </c>
      <c r="O125" s="7">
        <v>1</v>
      </c>
      <c r="P125" s="7">
        <v>2</v>
      </c>
      <c r="Q125" s="7"/>
      <c r="R125" s="7"/>
      <c r="S125" s="5">
        <v>1</v>
      </c>
      <c r="T125" s="5">
        <f>2^((テーブル1[[#This Row],[レア]]-1)/4)</f>
        <v>1.4142135623730951</v>
      </c>
      <c r="U125" s="5">
        <f>0.5^(((テーブル1[[#This Row],[基礎Shine]]/MAX(テーブル1[[#This Row],[基礎Shine]:[基礎Dark]])+テーブル1[[#This Row],[基礎Fire]]/MAX(M125:R125)+テーブル1[[#This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5" s="5">
        <f>テーブル1[[#This Row],[特殊倍率]]*テーブル1[[#This Row],[分散度倍率]]*テーブル1[[#This Row],[レア度倍率]]</f>
        <v>1.356604327447672</v>
      </c>
      <c r="W125" s="10">
        <f>テーブル1[[#This Row],[コスト]]*テーブル1[[#This Row],[効率]]</f>
        <v>46.124547133220851</v>
      </c>
      <c r="X125" s="9">
        <f>テーブル1[[#This Row],[基礎Shine]]*テーブル1[[#This Row],[合計値]]/SUM(テーブル1[[#This Row],[基礎Shine]:[基礎Dark]])</f>
        <v>0</v>
      </c>
      <c r="Y125" s="9">
        <f>テーブル1[[#This Row],[基礎Fire]]*テーブル1[[#This Row],[合計値]]/SUM(テーブル1[[#This Row],[基礎Shine]:[基礎Dark]])</f>
        <v>35.480420871708347</v>
      </c>
      <c r="Z125" s="9">
        <f>テーブル1[[#This Row],[基礎Wind]]*テーブル1[[#This Row],[合計値]]/SUM(テーブル1[[#This Row],[基礎Shine]:[基礎Dark]])</f>
        <v>3.5480420871708347</v>
      </c>
      <c r="AA125" s="9">
        <f>テーブル1[[#This Row],[基礎Gaia]]*テーブル1[[#This Row],[合計値]]/SUM(テーブル1[[#This Row],[基礎Shine]:[基礎Dark]])</f>
        <v>7.0960841743416694</v>
      </c>
      <c r="AB125" s="9">
        <f>テーブル1[[#This Row],[基礎Aqua]]*テーブル1[[#This Row],[合計値]]/SUM(テーブル1[[#This Row],[基礎Shine]:[基礎Dark]])</f>
        <v>0</v>
      </c>
      <c r="AC125" s="9">
        <f>テーブル1[[#This Row],[基礎Dark]]*テーブル1[[#This Row],[合計値]]/SUM(テーブル1[[#This Row],[基礎Shine]:[基礎Dark]])</f>
        <v>0</v>
      </c>
      <c r="AD125" s="14"/>
      <c r="AE125" s="14">
        <v>2</v>
      </c>
      <c r="AF125" s="14"/>
      <c r="AG125" s="14">
        <v>2</v>
      </c>
      <c r="AH125" s="14"/>
      <c r="AI125" s="14"/>
      <c r="AJ125" s="14"/>
      <c r="AK125" s="14">
        <v>1</v>
      </c>
      <c r="AL125" s="14"/>
      <c r="AM125" s="14"/>
      <c r="AN125" s="14"/>
      <c r="AO125" s="14"/>
      <c r="AP125" s="14"/>
      <c r="AQ125" s="14"/>
      <c r="AR125" s="14"/>
      <c r="AS125" s="14">
        <v>9</v>
      </c>
      <c r="AT125" s="14">
        <v>1</v>
      </c>
      <c r="AU125" s="14"/>
      <c r="AV125" s="14"/>
      <c r="AW125" s="14"/>
      <c r="AX125" s="14">
        <v>6</v>
      </c>
      <c r="AY125" s="14"/>
      <c r="AZ125" s="14">
        <v>11</v>
      </c>
      <c r="BA125" s="13">
        <f>SUM(テーブル1[[#This Row],[攻撃]:[感覚]])</f>
        <v>32</v>
      </c>
      <c r="BB125" s="13" t="str">
        <f>LOWER(LEFT(テーブル1[[#This Row],[Type]],1))&amp;MID(SUBSTITUTE(PROPER(テーブル1[[#This Row],[Type]]),"_",""),2,LEN(テーブル1[[#This Row],[Type]]))</f>
        <v>redstoneComparator</v>
      </c>
      <c r="BC125" s="13" t="str" cm="1">
        <f t="array" ref="BC12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redstoneComparator = 123("redstone_comparator", { mirage }, 3, 34, 1.00, m(0.0, 10.0, 1.0, 2.0, 0.0, 0.0), a(0.0, 2.0, 0.0, 2.0, 0.0, 0.0, 0.0, 1.0, 0.0, 0.0, 0.0, 0.0, 0.0, 0.0, 0.0, 9.0, 1.0, 0.0, 0.0, 0.0, 6.0, 0.0, 11.0), c(0xFFFFFF, 0xEAA199, 0xCBCBCB, 0xD40102))</v>
      </c>
      <c r="BD125" s="13" t="str">
        <f>"mirageFairy2019.fairy."&amp;テーブル1[[#This Row],[Type]]&amp;".name="&amp;テーブル1[[#This Row],[英名]]</f>
        <v>mirageFairy2019.fairy.redstone_comparator.name=Redstone Comparatoria</v>
      </c>
      <c r="BE125" s="13" t="str">
        <f>"mirageFairy2019.fairy."&amp;テーブル1[[#This Row],[Type]]&amp;".name="&amp;テーブル1[[#This Row],[短縮和名]]&amp;テーブル1[[#This Row],[和名]]</f>
        <v>mirageFairy2019.fairy.redstone_comparator.name=赤石比較器精レドストーネコンパラトーリャ</v>
      </c>
      <c r="BF125" s="13">
        <f>テーブル1[[#This Row],[Gaia]]*(テーブル1[[#This Row],[Aqua]]+テーブル1[[#This Row],[収穫]])*テーブル1[[#This Row],[効率]]/テーブル1[[#This Row],[コスト]]</f>
        <v>0</v>
      </c>
    </row>
    <row r="126" spans="1:58" x14ac:dyDescent="0.15">
      <c r="A126" s="4">
        <v>124</v>
      </c>
      <c r="B126" s="4">
        <v>1</v>
      </c>
      <c r="C126" s="4" t="s">
        <v>392</v>
      </c>
      <c r="D126" s="4" t="s">
        <v>408</v>
      </c>
      <c r="E126" s="6" t="s">
        <v>970</v>
      </c>
      <c r="F126" s="6" t="s">
        <v>891</v>
      </c>
      <c r="G126" s="6" t="s">
        <v>890</v>
      </c>
      <c r="H126" s="6" t="s">
        <v>969</v>
      </c>
      <c r="I126" s="6" t="s">
        <v>983</v>
      </c>
      <c r="J126" s="11" t="s">
        <v>910</v>
      </c>
      <c r="K126" s="3">
        <v>4</v>
      </c>
      <c r="L126" s="8">
        <v>32</v>
      </c>
      <c r="M126" s="7">
        <v>1</v>
      </c>
      <c r="N126" s="7"/>
      <c r="O126" s="7">
        <v>13</v>
      </c>
      <c r="P126" s="7"/>
      <c r="Q126" s="7">
        <v>10</v>
      </c>
      <c r="R126" s="7">
        <v>5</v>
      </c>
      <c r="S126" s="5">
        <v>1</v>
      </c>
      <c r="T126" s="5">
        <f>2^((テーブル1[[#This Row],[レア]]-1)/4)</f>
        <v>1.681792830507429</v>
      </c>
      <c r="U126" s="5">
        <f>0.5^(((テーブル1[[#This Row],[基礎Shine]]/MAX(テーブル1[[#This Row],[基礎Shine]:[基礎Dark]])+テーブル1[[#This Row],[基礎Fire]]/MAX(M126:R126)+テーブル1[[#This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V126" s="5">
        <f>テーブル1[[#This Row],[特殊倍率]]*テーブル1[[#This Row],[分散度倍率]]*テーブル1[[#This Row],[レア度倍率]]</f>
        <v>1.4179888160859631</v>
      </c>
      <c r="W126" s="10">
        <f>テーブル1[[#This Row],[コスト]]*テーブル1[[#This Row],[効率]]</f>
        <v>45.375642114750818</v>
      </c>
      <c r="X126" s="9">
        <f>テーブル1[[#This Row],[基礎Shine]]*テーブル1[[#This Row],[合計値]]/SUM(テーブル1[[#This Row],[基礎Shine]:[基礎Dark]])</f>
        <v>1.5646773143017523</v>
      </c>
      <c r="Y126" s="9">
        <f>テーブル1[[#This Row],[基礎Fire]]*テーブル1[[#This Row],[合計値]]/SUM(テーブル1[[#This Row],[基礎Shine]:[基礎Dark]])</f>
        <v>0</v>
      </c>
      <c r="Z126" s="9">
        <f>テーブル1[[#This Row],[基礎Wind]]*テーブル1[[#This Row],[合計値]]/SUM(テーブル1[[#This Row],[基礎Shine]:[基礎Dark]])</f>
        <v>20.340805085922781</v>
      </c>
      <c r="AA126" s="9">
        <f>テーブル1[[#This Row],[基礎Gaia]]*テーブル1[[#This Row],[合計値]]/SUM(テーブル1[[#This Row],[基礎Shine]:[基礎Dark]])</f>
        <v>0</v>
      </c>
      <c r="AB126" s="9">
        <f>テーブル1[[#This Row],[基礎Aqua]]*テーブル1[[#This Row],[合計値]]/SUM(テーブル1[[#This Row],[基礎Shine]:[基礎Dark]])</f>
        <v>15.646773143017523</v>
      </c>
      <c r="AC126" s="9">
        <f>テーブル1[[#This Row],[基礎Dark]]*テーブル1[[#This Row],[合計値]]/SUM(テーブル1[[#This Row],[基礎Shine]:[基礎Dark]])</f>
        <v>7.8233865715087614</v>
      </c>
      <c r="AD126" s="14"/>
      <c r="AE126" s="14"/>
      <c r="AF126" s="14">
        <v>1</v>
      </c>
      <c r="AG126" s="14"/>
      <c r="AH126" s="14"/>
      <c r="AI126" s="14">
        <v>1</v>
      </c>
      <c r="AJ126" s="14"/>
      <c r="AK126" s="14">
        <v>2</v>
      </c>
      <c r="AL126" s="14"/>
      <c r="AM126" s="14">
        <v>8</v>
      </c>
      <c r="AN126" s="14"/>
      <c r="AO126" s="14"/>
      <c r="AP126" s="14">
        <v>1</v>
      </c>
      <c r="AQ126" s="14"/>
      <c r="AR126" s="14">
        <v>8</v>
      </c>
      <c r="AS126" s="14"/>
      <c r="AT126" s="14">
        <v>2</v>
      </c>
      <c r="AU126" s="14"/>
      <c r="AV126" s="14"/>
      <c r="AW126" s="14"/>
      <c r="AX126" s="14"/>
      <c r="AY126" s="14"/>
      <c r="AZ126" s="14">
        <v>3</v>
      </c>
      <c r="BA126" s="13">
        <f>SUM(テーブル1[[#This Row],[攻撃]:[感覚]])</f>
        <v>26</v>
      </c>
      <c r="BB126" s="13" t="str">
        <f>LOWER(LEFT(テーブル1[[#This Row],[Type]],1))&amp;MID(SUBSTITUTE(PROPER(テーブル1[[#This Row],[Type]]),"_",""),2,LEN(テーブル1[[#This Row],[Type]]))</f>
        <v>chorusFruit</v>
      </c>
      <c r="BC126" s="13" t="str" cm="1">
        <f t="array" ref="BC12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chorusFruit = 124("chorus_fruit", { mirage }, 4, 32, 1.00, m(1.0, 0.0, 13.0, 0.0, 10.0, 5.0), a(0.0, 0.0, 1.0, 0.0, 0.0, 1.0, 0.0, 2.0, 0.0, 8.0, 0.0, 0.0, 1.0, 0.0, 8.0, 0.0, 2.0, 0.0, 0.0, 0.0, 0.0, 0.0, 3.0), c(0xE1D7E1, 0x816481, 0x785978, 0x672D7A))</v>
      </c>
      <c r="BD126" s="13" t="str">
        <f>"mirageFairy2019.fairy."&amp;テーブル1[[#This Row],[Type]]&amp;".name="&amp;テーブル1[[#This Row],[英名]]</f>
        <v>mirageFairy2019.fairy.chorus_fruit.name=Choruse Fruitia</v>
      </c>
      <c r="BE126" s="13" t="str">
        <f>"mirageFairy2019.fairy."&amp;テーブル1[[#This Row],[Type]]&amp;".name="&amp;テーブル1[[#This Row],[短縮和名]]&amp;テーブル1[[#This Row],[和名]]</f>
        <v>mirageFairy2019.fairy.chorus_fruit.name=紫頌果精キョルーセフルイチャ</v>
      </c>
      <c r="BF126" s="13">
        <f>テーブル1[[#This Row],[Gaia]]*(テーブル1[[#This Row],[Aqua]]+テーブル1[[#This Row],[収穫]])*テーブル1[[#This Row],[効率]]/テーブル1[[#This Row],[コスト]]</f>
        <v>0</v>
      </c>
    </row>
    <row r="127" spans="1:58" x14ac:dyDescent="0.15">
      <c r="A127" s="4">
        <v>125</v>
      </c>
      <c r="B127" s="4">
        <v>1</v>
      </c>
      <c r="C127" s="4" t="s">
        <v>393</v>
      </c>
      <c r="D127" s="4" t="s">
        <v>551</v>
      </c>
      <c r="E127" s="6" t="s">
        <v>966</v>
      </c>
      <c r="F127" s="6" t="s">
        <v>888</v>
      </c>
      <c r="G127" s="6" t="s">
        <v>889</v>
      </c>
      <c r="H127" s="6" t="s">
        <v>967</v>
      </c>
      <c r="I127" s="6" t="s">
        <v>983</v>
      </c>
      <c r="J127" s="11" t="s">
        <v>916</v>
      </c>
      <c r="K127" s="3">
        <v>3</v>
      </c>
      <c r="L127" s="8">
        <v>22</v>
      </c>
      <c r="M127" s="7"/>
      <c r="N127" s="7">
        <v>3</v>
      </c>
      <c r="O127" s="7">
        <v>11</v>
      </c>
      <c r="P127" s="7">
        <v>5</v>
      </c>
      <c r="Q127" s="7">
        <v>10</v>
      </c>
      <c r="R127" s="7">
        <v>3</v>
      </c>
      <c r="S127" s="5">
        <v>1</v>
      </c>
      <c r="T127" s="5">
        <f>2^((テーブル1[[#This Row],[レア]]-1)/4)</f>
        <v>1.4142135623730951</v>
      </c>
      <c r="U127" s="5">
        <f>0.5^(((テーブル1[[#This Row],[基礎Shine]]/MAX(テーブル1[[#This Row],[基礎Shine]:[基礎Dark]])+テーブル1[[#This Row],[基礎Fire]]/MAX(M127:R127)+テーブル1[[#This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V127" s="5">
        <f>テーブル1[[#This Row],[特殊倍率]]*テーブル1[[#This Row],[分散度倍率]]*テーブル1[[#This Row],[レア度倍率]]</f>
        <v>1.0853661484420849</v>
      </c>
      <c r="W127" s="10">
        <f>テーブル1[[#This Row],[コスト]]*テーブル1[[#This Row],[効率]]</f>
        <v>23.87805526572587</v>
      </c>
      <c r="X127" s="9">
        <f>テーブル1[[#This Row],[基礎Shine]]*テーブル1[[#This Row],[合計値]]/SUM(テーブル1[[#This Row],[基礎Shine]:[基礎Dark]])</f>
        <v>0</v>
      </c>
      <c r="Y127" s="9">
        <f>テーブル1[[#This Row],[基礎Fire]]*テーブル1[[#This Row],[合計値]]/SUM(テーブル1[[#This Row],[基礎Shine]:[基礎Dark]])</f>
        <v>2.2385676811618005</v>
      </c>
      <c r="Z127" s="9">
        <f>テーブル1[[#This Row],[基礎Wind]]*テーブル1[[#This Row],[合計値]]/SUM(テーブル1[[#This Row],[基礎Shine]:[基礎Dark]])</f>
        <v>8.2080814975932679</v>
      </c>
      <c r="AA127" s="9">
        <f>テーブル1[[#This Row],[基礎Gaia]]*テーブル1[[#This Row],[合計値]]/SUM(テーブル1[[#This Row],[基礎Shine]:[基礎Dark]])</f>
        <v>3.7309461352696669</v>
      </c>
      <c r="AB127" s="9">
        <f>テーブル1[[#This Row],[基礎Aqua]]*テーブル1[[#This Row],[合計値]]/SUM(テーブル1[[#This Row],[基礎Shine]:[基礎Dark]])</f>
        <v>7.4618922705393338</v>
      </c>
      <c r="AC127" s="9">
        <f>テーブル1[[#This Row],[基礎Dark]]*テーブル1[[#This Row],[合計値]]/SUM(テーブル1[[#This Row],[基礎Shine]:[基礎Dark]])</f>
        <v>2.2385676811618005</v>
      </c>
      <c r="AD127" s="14"/>
      <c r="AE127" s="14">
        <v>2</v>
      </c>
      <c r="AF127" s="14"/>
      <c r="AG127" s="14"/>
      <c r="AH127" s="14">
        <v>4</v>
      </c>
      <c r="AI127" s="14">
        <v>6</v>
      </c>
      <c r="AJ127" s="14"/>
      <c r="AK127" s="14"/>
      <c r="AL127" s="14">
        <v>1</v>
      </c>
      <c r="AM127" s="14"/>
      <c r="AN127" s="14"/>
      <c r="AO127" s="14"/>
      <c r="AP127" s="14">
        <v>2</v>
      </c>
      <c r="AQ127" s="14"/>
      <c r="AR127" s="14">
        <v>14</v>
      </c>
      <c r="AS127" s="14">
        <v>1</v>
      </c>
      <c r="AT127" s="14">
        <v>3</v>
      </c>
      <c r="AU127" s="14"/>
      <c r="AV127" s="14"/>
      <c r="AW127" s="14"/>
      <c r="AX127" s="14"/>
      <c r="AY127" s="14"/>
      <c r="AZ127" s="14"/>
      <c r="BA127" s="13">
        <f>SUM(テーブル1[[#This Row],[攻撃]:[感覚]])</f>
        <v>33</v>
      </c>
      <c r="BB127" s="13" t="str">
        <f>LOWER(LEFT(テーブル1[[#This Row],[Type]],1))&amp;MID(SUBSTITUTE(PROPER(テーブル1[[#This Row],[Type]]),"_",""),2,LEN(テーブル1[[#This Row],[Type]]))</f>
        <v>mushroomStew</v>
      </c>
      <c r="BC127" s="13" t="str" cm="1">
        <f t="array" ref="BC12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mushroomStew = 125("mushroom_stew", { mirage }, 3, 22, 1.00, m(0.0, 3.0, 11.0, 5.0, 10.0, 3.0), a(0.0, 2.0, 0.0, 0.0, 4.0, 6.0, 0.0, 0.0, 1.0, 0.0, 0.0, 0.0, 2.0, 0.0, 14.0, 1.0, 3.0, 0.0, 0.0, 0.0, 0.0, 0.0, 0.0), c(0xFFB17E, 0xFF9666, 0xFF8A4A, 0xE7936A))</v>
      </c>
      <c r="BD127" s="13" t="str">
        <f>"mirageFairy2019.fairy."&amp;テーブル1[[#This Row],[Type]]&amp;".name="&amp;テーブル1[[#This Row],[英名]]</f>
        <v>mirageFairy2019.fairy.mushroom_stew.name=Mushroome Stewia</v>
      </c>
      <c r="BE127" s="13" t="str">
        <f>"mirageFairy2019.fairy."&amp;テーブル1[[#This Row],[Type]]&amp;".name="&amp;テーブル1[[#This Row],[短縮和名]]&amp;テーブル1[[#This Row],[和名]]</f>
        <v>mirageFairy2019.fairy.mushroom_stew.name=茸煮精ムシュローメステーウャ</v>
      </c>
      <c r="BF127" s="13">
        <f>テーブル1[[#This Row],[Gaia]]*(テーブル1[[#This Row],[Aqua]]+テーブル1[[#This Row],[収穫]])*テーブル1[[#This Row],[効率]]/テーブル1[[#This Row],[コスト]]</f>
        <v>1.3734774869157316</v>
      </c>
    </row>
    <row r="128" spans="1:58" x14ac:dyDescent="0.15">
      <c r="A128" s="4">
        <v>126</v>
      </c>
      <c r="B128" s="4">
        <v>1</v>
      </c>
      <c r="C128" s="4" t="s">
        <v>391</v>
      </c>
      <c r="D128" s="4" t="s">
        <v>905</v>
      </c>
      <c r="E128" s="6" t="s">
        <v>965</v>
      </c>
      <c r="F128" s="6" t="s">
        <v>886</v>
      </c>
      <c r="G128" s="6" t="s">
        <v>887</v>
      </c>
      <c r="H128" s="6" t="s">
        <v>968</v>
      </c>
      <c r="I128" s="6" t="s">
        <v>983</v>
      </c>
      <c r="J128" s="11" t="s">
        <v>909</v>
      </c>
      <c r="K128" s="3">
        <v>4</v>
      </c>
      <c r="L128" s="8">
        <v>29</v>
      </c>
      <c r="M128" s="7"/>
      <c r="N128" s="7">
        <v>7</v>
      </c>
      <c r="O128" s="7">
        <v>7</v>
      </c>
      <c r="P128" s="7"/>
      <c r="Q128" s="7">
        <v>10</v>
      </c>
      <c r="R128" s="7"/>
      <c r="S128" s="5">
        <v>1</v>
      </c>
      <c r="T128" s="5">
        <f>2^((テーブル1[[#This Row],[レア]]-1)/4)</f>
        <v>1.681792830507429</v>
      </c>
      <c r="U128" s="5">
        <f>0.5^(((テーブル1[[#This Row],[基礎Shine]]/MAX(テーブル1[[#This Row],[基礎Shine]:[基礎Dark]])+テーブル1[[#This Row],[基礎Fire]]/MAX(M128:R128)+テーブル1[[#This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28" s="5">
        <f>テーブル1[[#This Row],[特殊倍率]]*テーブル1[[#This Row],[分散度倍率]]*テーブル1[[#This Row],[レア度倍率]]</f>
        <v>1.3851094681109246</v>
      </c>
      <c r="W128" s="10">
        <f>テーブル1[[#This Row],[コスト]]*テーブル1[[#This Row],[効率]]</f>
        <v>40.168174575216817</v>
      </c>
      <c r="X128" s="9">
        <f>テーブル1[[#This Row],[基礎Shine]]*テーブル1[[#This Row],[合計値]]/SUM(テーブル1[[#This Row],[基礎Shine]:[基礎Dark]])</f>
        <v>0</v>
      </c>
      <c r="Y128" s="9">
        <f>テーブル1[[#This Row],[基礎Fire]]*テーブル1[[#This Row],[合計値]]/SUM(テーブル1[[#This Row],[基礎Shine]:[基礎Dark]])</f>
        <v>11.715717584438238</v>
      </c>
      <c r="Z128" s="9">
        <f>テーブル1[[#This Row],[基礎Wind]]*テーブル1[[#This Row],[合計値]]/SUM(テーブル1[[#This Row],[基礎Shine]:[基礎Dark]])</f>
        <v>11.715717584438238</v>
      </c>
      <c r="AA128" s="9">
        <f>テーブル1[[#This Row],[基礎Gaia]]*テーブル1[[#This Row],[合計値]]/SUM(テーブル1[[#This Row],[基礎Shine]:[基礎Dark]])</f>
        <v>0</v>
      </c>
      <c r="AB128" s="9">
        <f>テーブル1[[#This Row],[基礎Aqua]]*テーブル1[[#This Row],[合計値]]/SUM(テーブル1[[#This Row],[基礎Shine]:[基礎Dark]])</f>
        <v>16.736739406340341</v>
      </c>
      <c r="AC128" s="9">
        <f>テーブル1[[#This Row],[基礎Dark]]*テーブル1[[#This Row],[合計値]]/SUM(テーブル1[[#This Row],[基礎Shine]:[基礎Dark]])</f>
        <v>0</v>
      </c>
      <c r="AD128" s="14"/>
      <c r="AE128" s="14"/>
      <c r="AF128" s="14"/>
      <c r="AG128" s="14"/>
      <c r="AH128" s="14"/>
      <c r="AI128" s="14">
        <v>3</v>
      </c>
      <c r="AJ128" s="14"/>
      <c r="AK128" s="14"/>
      <c r="AL128" s="14"/>
      <c r="AM128" s="14"/>
      <c r="AN128" s="14"/>
      <c r="AO128" s="14"/>
      <c r="AP128" s="14">
        <v>1</v>
      </c>
      <c r="AQ128" s="14"/>
      <c r="AR128" s="14">
        <v>8</v>
      </c>
      <c r="AS128" s="14"/>
      <c r="AT128" s="14">
        <v>2</v>
      </c>
      <c r="AU128" s="14"/>
      <c r="AV128" s="14"/>
      <c r="AW128" s="14">
        <v>2</v>
      </c>
      <c r="AX128" s="14"/>
      <c r="AY128" s="14">
        <v>3</v>
      </c>
      <c r="AZ128" s="14"/>
      <c r="BA128" s="13">
        <f>SUM(テーブル1[[#This Row],[攻撃]:[感覚]])</f>
        <v>19</v>
      </c>
      <c r="BB128" s="13" t="str">
        <f>LOWER(LEFT(テーブル1[[#This Row],[Type]],1))&amp;MID(SUBSTITUTE(PROPER(テーブル1[[#This Row],[Type]]),"_",""),2,LEN(テーブル1[[#This Row],[Type]]))</f>
        <v>rawRabbit</v>
      </c>
      <c r="BC128" s="13" t="str" cm="1">
        <f t="array" ref="BC12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rawRabbit = 126("raw_rabbit", { mirage }, 4, 29, 1.00, m(0.0, 7.0, 7.0, 0.0, 10.0, 0.0), a(0.0, 0.0, 0.0, 0.0, 0.0, 3.0, 0.0, 0.0, 0.0, 0.0, 0.0, 0.0, 1.0, 0.0, 8.0, 0.0, 2.0, 0.0, 0.0, 2.0, 0.0, 3.0, 0.0), c(0xFFDBCE, 0xEFBCAC, 0xEFBCAC, 0x9E937F))</v>
      </c>
      <c r="BD128" s="13" t="str">
        <f>"mirageFairy2019.fairy."&amp;テーブル1[[#This Row],[Type]]&amp;".name="&amp;テーブル1[[#This Row],[英名]]</f>
        <v>mirageFairy2019.fairy.raw_rabbit.name=Rawe Rabbitia</v>
      </c>
      <c r="BE128" s="13" t="str">
        <f>"mirageFairy2019.fairy."&amp;テーブル1[[#This Row],[Type]]&amp;".name="&amp;テーブル1[[#This Row],[短縮和名]]&amp;テーブル1[[#This Row],[和名]]</f>
        <v>mirageFairy2019.fairy.raw_rabbit.name=生兎精ラーウェラッビーチャ</v>
      </c>
      <c r="BF128" s="13">
        <f>テーブル1[[#This Row],[Gaia]]*(テーブル1[[#This Row],[Aqua]]+テーブル1[[#This Row],[収穫]])*テーブル1[[#This Row],[効率]]/テーブル1[[#This Row],[コスト]]</f>
        <v>0</v>
      </c>
    </row>
    <row r="129" spans="1:58" x14ac:dyDescent="0.15">
      <c r="A129" s="4">
        <v>127</v>
      </c>
      <c r="B129" s="4">
        <v>1</v>
      </c>
      <c r="C129" s="4" t="s">
        <v>392</v>
      </c>
      <c r="D129" s="4" t="s">
        <v>409</v>
      </c>
      <c r="E129" s="6" t="s">
        <v>975</v>
      </c>
      <c r="F129" s="6" t="s">
        <v>979</v>
      </c>
      <c r="G129" s="6" t="s">
        <v>885</v>
      </c>
      <c r="H129" s="6" t="s">
        <v>976</v>
      </c>
      <c r="I129" s="6" t="s">
        <v>983</v>
      </c>
      <c r="J129" s="11" t="s">
        <v>911</v>
      </c>
      <c r="K129" s="3">
        <v>3</v>
      </c>
      <c r="L129" s="8">
        <v>40</v>
      </c>
      <c r="M129" s="7">
        <v>3</v>
      </c>
      <c r="N129" s="7">
        <v>15</v>
      </c>
      <c r="O129" s="7">
        <v>4</v>
      </c>
      <c r="P129" s="7"/>
      <c r="Q129" s="7">
        <v>10</v>
      </c>
      <c r="R129" s="7"/>
      <c r="S129" s="5">
        <v>1</v>
      </c>
      <c r="T129" s="5">
        <f>2^((テーブル1[[#This Row],[レア]]-1)/4)</f>
        <v>1.4142135623730951</v>
      </c>
      <c r="U129" s="5">
        <f>0.5^(((テーブル1[[#This Row],[基礎Shine]]/MAX(テーブル1[[#This Row],[基礎Shine]:[基礎Dark]])+テーブル1[[#This Row],[基礎Fire]]/MAX(M129:R129)+テーブル1[[#This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V129" s="5">
        <f>テーブル1[[#This Row],[特殊倍率]]*テーブル1[[#This Row],[分散度倍率]]*テーブル1[[#This Row],[レア度倍率]]</f>
        <v>1.2085970563467681</v>
      </c>
      <c r="W129" s="10">
        <f>テーブル1[[#This Row],[コスト]]*テーブル1[[#This Row],[効率]]</f>
        <v>48.343882253870724</v>
      </c>
      <c r="X129" s="9">
        <f>テーブル1[[#This Row],[基礎Shine]]*テーブル1[[#This Row],[合計値]]/SUM(テーブル1[[#This Row],[基礎Shine]:[基礎Dark]])</f>
        <v>4.5322389613003802</v>
      </c>
      <c r="Y129" s="9">
        <f>テーブル1[[#This Row],[基礎Fire]]*テーブル1[[#This Row],[合計値]]/SUM(テーブル1[[#This Row],[基礎Shine]:[基礎Dark]])</f>
        <v>22.661194806501904</v>
      </c>
      <c r="Z129" s="9">
        <f>テーブル1[[#This Row],[基礎Wind]]*テーブル1[[#This Row],[合計値]]/SUM(テーブル1[[#This Row],[基礎Shine]:[基礎Dark]])</f>
        <v>6.0429852817338405</v>
      </c>
      <c r="AA129" s="9">
        <f>テーブル1[[#This Row],[基礎Gaia]]*テーブル1[[#This Row],[合計値]]/SUM(テーブル1[[#This Row],[基礎Shine]:[基礎Dark]])</f>
        <v>0</v>
      </c>
      <c r="AB129" s="9">
        <f>テーブル1[[#This Row],[基礎Aqua]]*テーブル1[[#This Row],[合計値]]/SUM(テーブル1[[#This Row],[基礎Shine]:[基礎Dark]])</f>
        <v>15.107463204334602</v>
      </c>
      <c r="AC129" s="9">
        <f>テーブル1[[#This Row],[基礎Dark]]*テーブル1[[#This Row],[合計値]]/SUM(テーブル1[[#This Row],[基礎Shine]:[基礎Dark]])</f>
        <v>0</v>
      </c>
      <c r="AD129" s="14"/>
      <c r="AE129" s="14"/>
      <c r="AF129" s="14">
        <v>6</v>
      </c>
      <c r="AG129" s="14"/>
      <c r="AH129" s="14"/>
      <c r="AI129" s="14">
        <v>2</v>
      </c>
      <c r="AJ129" s="14">
        <v>6</v>
      </c>
      <c r="AK129" s="14"/>
      <c r="AL129" s="14">
        <v>2</v>
      </c>
      <c r="AM129" s="14"/>
      <c r="AN129" s="14"/>
      <c r="AO129" s="14">
        <v>1</v>
      </c>
      <c r="AP129" s="14">
        <v>4</v>
      </c>
      <c r="AQ129" s="14">
        <v>3</v>
      </c>
      <c r="AR129" s="14">
        <v>5</v>
      </c>
      <c r="AS129" s="14">
        <v>13</v>
      </c>
      <c r="AT129" s="14">
        <v>1</v>
      </c>
      <c r="AU129" s="14"/>
      <c r="AV129" s="14"/>
      <c r="AW129" s="14"/>
      <c r="AX129" s="14"/>
      <c r="AY129" s="14">
        <v>3</v>
      </c>
      <c r="AZ129" s="14">
        <v>9</v>
      </c>
      <c r="BA129" s="13">
        <f>SUM(テーブル1[[#This Row],[攻撃]:[感覚]])</f>
        <v>55</v>
      </c>
      <c r="BB129" s="13" t="str">
        <f>LOWER(LEFT(テーブル1[[#This Row],[Type]],1))&amp;MID(SUBSTITUTE(PROPER(テーブル1[[#This Row],[Type]]),"_",""),2,LEN(テーブル1[[#This Row],[Type]]))</f>
        <v>mirageFlower</v>
      </c>
      <c r="BC129" s="13" t="str" cm="1">
        <f t="array" ref="BC12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mirageFlower = 127("mirage_flower", { mirage }, 3, 40, 1.00, m(3.0, 15.0, 4.0, 0.0, 10.0, 0.0), a(0.0, 0.0, 6.0, 0.0, 0.0, 2.0, 6.0, 0.0, 2.0, 0.0, 0.0, 1.0, 4.0, 3.0, 5.0, 13.0, 1.0, 0.0, 0.0, 0.0, 0.0, 3.0, 9.0), c(0xA3F5FF, 0x7CF3F5, 0x7CF3F5, 0x00E88A))</v>
      </c>
      <c r="BD129" s="13" t="str">
        <f>"mirageFairy2019.fairy."&amp;テーブル1[[#This Row],[Type]]&amp;".name="&amp;テーブル1[[#This Row],[英名]]</f>
        <v>mirageFairy2019.fairy.mirage_flower.name=Mirage Floweria</v>
      </c>
      <c r="BE129" s="13" t="str">
        <f>"mirageFairy2019.fairy."&amp;テーブル1[[#This Row],[Type]]&amp;".name="&amp;テーブル1[[#This Row],[短縮和名]]&amp;テーブル1[[#This Row],[和名]]</f>
        <v>mirageFairy2019.fairy.mirage_flower.name=妖花精ミラーゲフロウェーリャ</v>
      </c>
      <c r="BF129" s="13">
        <f>テーブル1[[#This Row],[Gaia]]*(テーブル1[[#This Row],[Aqua]]+テーブル1[[#This Row],[収穫]])*テーブル1[[#This Row],[効率]]/テーブル1[[#This Row],[コスト]]</f>
        <v>0</v>
      </c>
    </row>
    <row r="130" spans="1:58" x14ac:dyDescent="0.15">
      <c r="A130" s="4">
        <v>128</v>
      </c>
      <c r="B130" s="4">
        <v>1</v>
      </c>
      <c r="C130" s="4" t="s">
        <v>394</v>
      </c>
      <c r="D130" s="4" t="s">
        <v>412</v>
      </c>
      <c r="E130" s="6" t="s">
        <v>881</v>
      </c>
      <c r="F130" s="6" t="s">
        <v>882</v>
      </c>
      <c r="G130" s="6" t="s">
        <v>884</v>
      </c>
      <c r="H130" s="6" t="s">
        <v>883</v>
      </c>
      <c r="I130" s="6" t="s">
        <v>669</v>
      </c>
      <c r="J130" s="11" t="s">
        <v>917</v>
      </c>
      <c r="K130" s="3">
        <v>3</v>
      </c>
      <c r="L130" s="8">
        <v>84</v>
      </c>
      <c r="M130" s="7">
        <v>1</v>
      </c>
      <c r="N130" s="7">
        <v>6</v>
      </c>
      <c r="O130" s="7">
        <v>10</v>
      </c>
      <c r="P130" s="7">
        <v>1</v>
      </c>
      <c r="Q130" s="7">
        <v>7</v>
      </c>
      <c r="R130" s="7">
        <v>21</v>
      </c>
      <c r="S130" s="5">
        <v>1</v>
      </c>
      <c r="T130" s="5">
        <f>2^((テーブル1[[#This Row],[レア]]-1)/4)</f>
        <v>1.4142135623730951</v>
      </c>
      <c r="U130" s="5">
        <f>0.5^(((テーブル1[[#This Row],[基礎Shine]]/MAX(テーブル1[[#This Row],[基礎Shine]:[基礎Dark]])+テーブル1[[#This Row],[基礎Fire]]/MAX(M130:R130)+テーブル1[[#This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V130" s="5">
        <f>テーブル1[[#This Row],[特殊倍率]]*テーブル1[[#This Row],[分散度倍率]]*テーブル1[[#This Row],[レア度倍率]]</f>
        <v>1.1990607563610018</v>
      </c>
      <c r="W130" s="10">
        <f>テーブル1[[#This Row],[コスト]]*テーブル1[[#This Row],[効率]]</f>
        <v>100.72110353432416</v>
      </c>
      <c r="X130" s="9">
        <f>テーブル1[[#This Row],[基礎Shine]]*テーブル1[[#This Row],[合計値]]/SUM(テーブル1[[#This Row],[基礎Shine]:[基礎Dark]])</f>
        <v>2.1895892072679164</v>
      </c>
      <c r="Y130" s="9">
        <f>テーブル1[[#This Row],[基礎Fire]]*テーブル1[[#This Row],[合計値]]/SUM(テーブル1[[#This Row],[基礎Shine]:[基礎Dark]])</f>
        <v>13.1375352436075</v>
      </c>
      <c r="Z130" s="9">
        <f>テーブル1[[#This Row],[基礎Wind]]*テーブル1[[#This Row],[合計値]]/SUM(テーブル1[[#This Row],[基礎Shine]:[基礎Dark]])</f>
        <v>21.895892072679164</v>
      </c>
      <c r="AA130" s="9">
        <f>テーブル1[[#This Row],[基礎Gaia]]*テーブル1[[#This Row],[合計値]]/SUM(テーブル1[[#This Row],[基礎Shine]:[基礎Dark]])</f>
        <v>2.1895892072679164</v>
      </c>
      <c r="AB130" s="9">
        <f>テーブル1[[#This Row],[基礎Aqua]]*テーブル1[[#This Row],[合計値]]/SUM(テーブル1[[#This Row],[基礎Shine]:[基礎Dark]])</f>
        <v>15.327124450875417</v>
      </c>
      <c r="AC130" s="9">
        <f>テーブル1[[#This Row],[基礎Dark]]*テーブル1[[#This Row],[合計値]]/SUM(テーブル1[[#This Row],[基礎Shine]:[基礎Dark]])</f>
        <v>45.98137335262625</v>
      </c>
      <c r="AD130" s="14"/>
      <c r="AE130" s="14"/>
      <c r="AF130" s="14"/>
      <c r="AG130" s="14">
        <v>8</v>
      </c>
      <c r="AH130" s="14">
        <v>4</v>
      </c>
      <c r="AI130" s="14">
        <v>1</v>
      </c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>
        <v>1</v>
      </c>
      <c r="AU130" s="14">
        <v>4</v>
      </c>
      <c r="AV130" s="14"/>
      <c r="AW130" s="14">
        <v>4</v>
      </c>
      <c r="AX130" s="14"/>
      <c r="AY130" s="14">
        <v>17</v>
      </c>
      <c r="AZ130" s="14"/>
      <c r="BA130" s="13">
        <f>SUM(テーブル1[[#This Row],[攻撃]:[感覚]])</f>
        <v>39</v>
      </c>
      <c r="BB130" s="13" t="str">
        <f>LOWER(LEFT(テーブル1[[#This Row],[Type]],1))&amp;MID(SUBSTITUTE(PROPER(テーブル1[[#This Row],[Type]]),"_",""),2,LEN(テーブル1[[#This Row],[Type]]))</f>
        <v>sunrise</v>
      </c>
      <c r="BC130" s="13" t="str" cm="1">
        <f t="array" ref="BC13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sunrise = 128("sunrise", { time }, 3, 84, 1.00, m(1.0, 6.0, 10.0, 1.0, 7.0, 21.0), a(0.0, 0.0, 0.0, 8.0, 4.0, 1.0, 0.0, 0.0, 0.0, 0.0, 0.0, 0.0, 0.0, 0.0, 0.0, 0.0, 1.0, 4.0, 0.0, 4.0, 0.0, 17.0, 0.0), c(0xFFE260, 0xFF873A, 0xFF873A, 0xFF1D00))</v>
      </c>
      <c r="BD130" s="13" t="str">
        <f>"mirageFairy2019.fairy."&amp;テーブル1[[#This Row],[Type]]&amp;".name="&amp;テーブル1[[#This Row],[英名]]</f>
        <v>mirageFairy2019.fairy.sunrise.name=Sunrisia</v>
      </c>
      <c r="BE130" s="13" t="str">
        <f>"mirageFairy2019.fairy."&amp;テーブル1[[#This Row],[Type]]&amp;".name="&amp;テーブル1[[#This Row],[短縮和名]]&amp;テーブル1[[#This Row],[和名]]</f>
        <v>mirageFairy2019.fairy.sunrise.name=日昇精スンリーシャ</v>
      </c>
      <c r="BF130" s="13">
        <f>テーブル1[[#This Row],[Gaia]]*(テーブル1[[#This Row],[Aqua]]+テーブル1[[#This Row],[収穫]])*テーブル1[[#This Row],[効率]]/テーブル1[[#This Row],[コスト]]</f>
        <v>0.47905483827336764</v>
      </c>
    </row>
    <row r="131" spans="1:58" x14ac:dyDescent="0.15">
      <c r="A131" s="4">
        <v>129</v>
      </c>
      <c r="B131" s="4">
        <v>1</v>
      </c>
      <c r="C131" s="4" t="s">
        <v>605</v>
      </c>
      <c r="D131" s="4" t="s">
        <v>606</v>
      </c>
      <c r="E131" s="6" t="s">
        <v>906</v>
      </c>
      <c r="F131" s="6" t="s">
        <v>880</v>
      </c>
      <c r="G131" s="6" t="s">
        <v>908</v>
      </c>
      <c r="H131" s="6" t="s">
        <v>907</v>
      </c>
      <c r="I131" s="6" t="s">
        <v>983</v>
      </c>
      <c r="J131" s="11" t="s">
        <v>1027</v>
      </c>
      <c r="K131" s="3">
        <v>5</v>
      </c>
      <c r="L131" s="8">
        <v>11</v>
      </c>
      <c r="M131" s="7">
        <v>10</v>
      </c>
      <c r="N131" s="7">
        <v>5</v>
      </c>
      <c r="O131" s="7">
        <v>22</v>
      </c>
      <c r="P131" s="7"/>
      <c r="Q131" s="7">
        <v>13</v>
      </c>
      <c r="R131" s="7"/>
      <c r="S131" s="5">
        <v>1.2</v>
      </c>
      <c r="T131" s="5">
        <f>2^((テーブル1[[#This Row],[レア]]-1)/4)</f>
        <v>2</v>
      </c>
      <c r="U131" s="5">
        <f>0.5^(((テーブル1[[#This Row],[基礎Shine]]/MAX(テーブル1[[#This Row],[基礎Shine]:[基礎Dark]])+テーブル1[[#This Row],[基礎Fire]]/MAX(M131:R131)+テーブル1[[#This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V131" s="5">
        <f>テーブル1[[#This Row],[特殊倍率]]*テーブル1[[#This Row],[分散度倍率]]*テーブル1[[#This Row],[レア度倍率]]</f>
        <v>2.0118028758566111</v>
      </c>
      <c r="W131" s="10">
        <f>テーブル1[[#This Row],[コスト]]*テーブル1[[#This Row],[効率]]</f>
        <v>22.129831634422722</v>
      </c>
      <c r="X131" s="9">
        <f>テーブル1[[#This Row],[基礎Shine]]*テーブル1[[#This Row],[合計値]]/SUM(テーブル1[[#This Row],[基礎Shine]:[基礎Dark]])</f>
        <v>4.4259663268845442</v>
      </c>
      <c r="Y131" s="9">
        <f>テーブル1[[#This Row],[基礎Fire]]*テーブル1[[#This Row],[合計値]]/SUM(テーブル1[[#This Row],[基礎Shine]:[基礎Dark]])</f>
        <v>2.2129831634422721</v>
      </c>
      <c r="Z131" s="9">
        <f>テーブル1[[#This Row],[基礎Wind]]*テーブル1[[#This Row],[合計値]]/SUM(テーブル1[[#This Row],[基礎Shine]:[基礎Dark]])</f>
        <v>9.7371259191459973</v>
      </c>
      <c r="AA131" s="9">
        <f>テーブル1[[#This Row],[基礎Gaia]]*テーブル1[[#This Row],[合計値]]/SUM(テーブル1[[#This Row],[基礎Shine]:[基礎Dark]])</f>
        <v>0</v>
      </c>
      <c r="AB131" s="9">
        <f>テーブル1[[#This Row],[基礎Aqua]]*テーブル1[[#This Row],[合計値]]/SUM(テーブル1[[#This Row],[基礎Shine]:[基礎Dark]])</f>
        <v>5.7537562249499077</v>
      </c>
      <c r="AC131" s="9">
        <f>テーブル1[[#This Row],[基礎Dark]]*テーブル1[[#This Row],[合計値]]/SUM(テーブル1[[#This Row],[基礎Shine]:[基礎Dark]])</f>
        <v>0</v>
      </c>
      <c r="AD131" s="14"/>
      <c r="AE131" s="14"/>
      <c r="AF131" s="14"/>
      <c r="AG131" s="14"/>
      <c r="AH131" s="14"/>
      <c r="AI131" s="14"/>
      <c r="AJ131" s="14"/>
      <c r="AK131" s="14"/>
      <c r="AL131" s="14">
        <v>6</v>
      </c>
      <c r="AM131" s="14">
        <v>13</v>
      </c>
      <c r="AN131" s="14"/>
      <c r="AO131" s="14"/>
      <c r="AP131" s="14"/>
      <c r="AQ131" s="14"/>
      <c r="AR131" s="14">
        <v>4</v>
      </c>
      <c r="AS131" s="14">
        <v>14</v>
      </c>
      <c r="AT131" s="14"/>
      <c r="AU131" s="14"/>
      <c r="AV131" s="14"/>
      <c r="AW131" s="14"/>
      <c r="AX131" s="14"/>
      <c r="AY131" s="14">
        <v>2</v>
      </c>
      <c r="AZ131" s="14">
        <v>18</v>
      </c>
      <c r="BA131" s="13">
        <f>SUM(テーブル1[[#This Row],[攻撃]:[感覚]])</f>
        <v>57</v>
      </c>
      <c r="BB131" s="13" t="str">
        <f>LOWER(LEFT(テーブル1[[#This Row],[Type]],1))&amp;MID(SUBSTITUTE(PROPER(テーブル1[[#This Row],[Type]]),"_",""),2,LEN(テーブル1[[#This Row],[Type]]))</f>
        <v>hatsuyume</v>
      </c>
      <c r="BC131" s="13" t="str" cm="1">
        <f t="array" ref="BC13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hatsuyume = 129("hatsuyume", { mirage }, 5, 11, 1.20, m(10.0, 5.0, 22.0, 0.0, 13.0, 0.0), a(0.0, 0.0, 0.0, 0.0, 0.0, 0.0, 0.0, 0.0, 6.0, 13.0, 0.0, 0.0, 0.0, 0.0, 4.0, 14.0, 0.0, 0.0, 0.0, 0.0, 0.0, 2.0, 18.0), c(0xFFBE80, 0xB8FFE4, 0xA5FFD5, 0x2FFFA7))</v>
      </c>
      <c r="BD131" s="13" t="str">
        <f>"mirageFairy2019.fairy."&amp;テーブル1[[#This Row],[Type]]&amp;".name="&amp;テーブル1[[#This Row],[英名]]</f>
        <v>mirageFairy2019.fairy.hatsuyume.name=Hatsuyumia</v>
      </c>
      <c r="BE131" s="13" t="str">
        <f>"mirageFairy2019.fairy."&amp;テーブル1[[#This Row],[Type]]&amp;".name="&amp;テーブル1[[#This Row],[短縮和名]]&amp;テーブル1[[#This Row],[和名]]</f>
        <v>mirageFairy2019.fairy.hatsuyume.name=初夢精ハツユーミャ</v>
      </c>
      <c r="BF131" s="13">
        <f>テーブル1[[#This Row],[Gaia]]*(テーブル1[[#This Row],[Aqua]]+テーブル1[[#This Row],[収穫]])*テーブル1[[#This Row],[効率]]/テーブル1[[#This Row],[コスト]]</f>
        <v>0</v>
      </c>
    </row>
    <row r="132" spans="1:58" x14ac:dyDescent="0.15">
      <c r="A132" s="4">
        <v>130</v>
      </c>
      <c r="B132" s="4">
        <v>1</v>
      </c>
      <c r="C132" s="4" t="s">
        <v>391</v>
      </c>
      <c r="D132" s="4" t="s">
        <v>405</v>
      </c>
      <c r="E132" s="6" t="s">
        <v>987</v>
      </c>
      <c r="F132" s="6" t="s">
        <v>1008</v>
      </c>
      <c r="G132" s="6" t="s">
        <v>1020</v>
      </c>
      <c r="H132" s="6" t="s">
        <v>1019</v>
      </c>
      <c r="I132" s="6" t="s">
        <v>983</v>
      </c>
      <c r="J132" s="11" t="s">
        <v>1023</v>
      </c>
      <c r="K132" s="3">
        <v>5</v>
      </c>
      <c r="L132" s="8">
        <v>50</v>
      </c>
      <c r="M132" s="7">
        <v>10</v>
      </c>
      <c r="N132" s="7">
        <v>10</v>
      </c>
      <c r="O132" s="7">
        <v>10</v>
      </c>
      <c r="P132" s="7">
        <v>10</v>
      </c>
      <c r="Q132" s="7">
        <v>10</v>
      </c>
      <c r="R132" s="7">
        <v>10</v>
      </c>
      <c r="S132" s="5">
        <v>1</v>
      </c>
      <c r="T132" s="5">
        <f>2^((テーブル1[[#This Row],[レア]]-1)/4)</f>
        <v>2</v>
      </c>
      <c r="U132" s="5">
        <f>0.5^(((テーブル1[[#This Row],[基礎Shine]]/MAX(テーブル1[[#This Row],[基礎Shine]:[基礎Dark]])+テーブル1[[#This Row],[基礎Fire]]/MAX(M132:R132)+テーブル1[[#This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0.5</v>
      </c>
      <c r="V132" s="5">
        <f>テーブル1[[#This Row],[特殊倍率]]*テーブル1[[#This Row],[分散度倍率]]*テーブル1[[#This Row],[レア度倍率]]</f>
        <v>1</v>
      </c>
      <c r="W132" s="10">
        <f>テーブル1[[#This Row],[コスト]]*テーブル1[[#This Row],[効率]]</f>
        <v>50</v>
      </c>
      <c r="X132" s="9">
        <f>テーブル1[[#This Row],[基礎Shine]]*テーブル1[[#This Row],[合計値]]/SUM(テーブル1[[#This Row],[基礎Shine]:[基礎Dark]])</f>
        <v>8.3333333333333339</v>
      </c>
      <c r="Y132" s="9">
        <f>テーブル1[[#This Row],[基礎Fire]]*テーブル1[[#This Row],[合計値]]/SUM(テーブル1[[#This Row],[基礎Shine]:[基礎Dark]])</f>
        <v>8.3333333333333339</v>
      </c>
      <c r="Z132" s="9">
        <f>テーブル1[[#This Row],[基礎Wind]]*テーブル1[[#This Row],[合計値]]/SUM(テーブル1[[#This Row],[基礎Shine]:[基礎Dark]])</f>
        <v>8.3333333333333339</v>
      </c>
      <c r="AA132" s="9">
        <f>テーブル1[[#This Row],[基礎Gaia]]*テーブル1[[#This Row],[合計値]]/SUM(テーブル1[[#This Row],[基礎Shine]:[基礎Dark]])</f>
        <v>8.3333333333333339</v>
      </c>
      <c r="AB132" s="9">
        <f>テーブル1[[#This Row],[基礎Aqua]]*テーブル1[[#This Row],[合計値]]/SUM(テーブル1[[#This Row],[基礎Shine]:[基礎Dark]])</f>
        <v>8.3333333333333339</v>
      </c>
      <c r="AC132" s="9">
        <f>テーブル1[[#This Row],[基礎Dark]]*テーブル1[[#This Row],[合計値]]/SUM(テーブル1[[#This Row],[基礎Shine]:[基礎Dark]])</f>
        <v>8.3333333333333339</v>
      </c>
      <c r="AD132" s="14">
        <v>10</v>
      </c>
      <c r="AE132" s="14">
        <v>10</v>
      </c>
      <c r="AF132" s="14">
        <v>10</v>
      </c>
      <c r="AG132" s="14"/>
      <c r="AH132" s="14"/>
      <c r="AI132" s="14">
        <v>2</v>
      </c>
      <c r="AJ132" s="14"/>
      <c r="AK132" s="14">
        <v>10</v>
      </c>
      <c r="AL132" s="14">
        <v>5</v>
      </c>
      <c r="AM132" s="14"/>
      <c r="AN132" s="14">
        <v>3</v>
      </c>
      <c r="AO132" s="14">
        <v>10</v>
      </c>
      <c r="AP132" s="14">
        <v>3</v>
      </c>
      <c r="AQ132" s="14">
        <v>3</v>
      </c>
      <c r="AR132" s="14">
        <v>10</v>
      </c>
      <c r="AS132" s="14">
        <v>10</v>
      </c>
      <c r="AT132" s="14">
        <v>3</v>
      </c>
      <c r="AU132" s="14">
        <v>1</v>
      </c>
      <c r="AV132" s="14"/>
      <c r="AW132" s="14"/>
      <c r="AX132" s="14"/>
      <c r="AY132" s="14">
        <v>3</v>
      </c>
      <c r="AZ132" s="14">
        <v>10</v>
      </c>
      <c r="BA132" s="13">
        <f>SUM(テーブル1[[#This Row],[攻撃]:[感覚]])</f>
        <v>103</v>
      </c>
      <c r="BB132" s="13" t="str">
        <f>LOWER(LEFT(テーブル1[[#This Row],[Type]],1))&amp;MID(SUBSTITUTE(PROPER(テーブル1[[#This Row],[Type]]),"_",""),2,LEN(テーブル1[[#This Row],[Type]]))</f>
        <v>player</v>
      </c>
      <c r="BC132" s="13" t="str" cm="1">
        <f t="array" ref="BC13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player = 130("player", { mirage }, 5, 50, 1.00, m(10.0, 10.0, 10.0, 10.0, 10.0, 10.0), a(10.0, 10.0, 10.0, 0.0, 0.0, 2.0, 0.0, 10.0, 5.0, 0.0, 3.0, 10.0, 3.0, 3.0, 10.0, 10.0, 3.0, 1.0, 0.0, 0.0, 0.0, 3.0, 10.0), c(0xB58D63, 0x00AAAA, 0x322976, 0x4B3422))</v>
      </c>
      <c r="BD132" s="13" t="str">
        <f>"mirageFairy2019.fairy."&amp;テーブル1[[#This Row],[Type]]&amp;".name="&amp;テーブル1[[#This Row],[英名]]</f>
        <v>mirageFairy2019.fairy.player.name=Playeria</v>
      </c>
      <c r="BE132" s="13" t="str">
        <f>"mirageFairy2019.fairy."&amp;テーブル1[[#This Row],[Type]]&amp;".name="&amp;テーブル1[[#This Row],[短縮和名]]&amp;テーブル1[[#This Row],[和名]]</f>
        <v>mirageFairy2019.fairy.player.name=人精プライェーリャ</v>
      </c>
      <c r="BF132" s="13">
        <f>テーブル1[[#This Row],[Gaia]]*(テーブル1[[#This Row],[Aqua]]+テーブル1[[#This Row],[収穫]])*テーブル1[[#This Row],[効率]]/テーブル1[[#This Row],[コスト]]</f>
        <v>3.0555555555555558</v>
      </c>
    </row>
    <row r="133" spans="1:58" x14ac:dyDescent="0.15">
      <c r="A133" s="4">
        <v>131</v>
      </c>
      <c r="B133" s="4">
        <v>1</v>
      </c>
      <c r="C133" s="4" t="s">
        <v>391</v>
      </c>
      <c r="D133" s="4" t="s">
        <v>903</v>
      </c>
      <c r="E133" s="6" t="s">
        <v>988</v>
      </c>
      <c r="F133" s="6" t="s">
        <v>1013</v>
      </c>
      <c r="G133" s="6" t="s">
        <v>1014</v>
      </c>
      <c r="H133" s="6" t="s">
        <v>1012</v>
      </c>
      <c r="I133" s="6" t="s">
        <v>71</v>
      </c>
      <c r="J133" s="11" t="s">
        <v>1024</v>
      </c>
      <c r="K133" s="3">
        <v>5</v>
      </c>
      <c r="L133" s="8">
        <v>41</v>
      </c>
      <c r="M133" s="7"/>
      <c r="N133" s="7">
        <v>8</v>
      </c>
      <c r="O133" s="7">
        <v>10</v>
      </c>
      <c r="P133" s="7">
        <v>13</v>
      </c>
      <c r="Q133" s="7">
        <v>9</v>
      </c>
      <c r="R133" s="7"/>
      <c r="S133" s="5">
        <v>1</v>
      </c>
      <c r="T133" s="5">
        <f>2^((テーブル1[[#This Row],[レア]]-1)/4)</f>
        <v>2</v>
      </c>
      <c r="U133" s="5">
        <f>0.5^(((テーブル1[[#This Row],[基礎Shine]]/MAX(テーブル1[[#This Row],[基礎Shine]:[基礎Dark]])+テーブル1[[#This Row],[基礎Fire]]/MAX(M133:R133)+テーブル1[[#This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0.7498195697943224</v>
      </c>
      <c r="V133" s="5">
        <f>テーブル1[[#This Row],[特殊倍率]]*テーブル1[[#This Row],[分散度倍率]]*テーブル1[[#This Row],[レア度倍率]]</f>
        <v>1.4996391395886448</v>
      </c>
      <c r="W133" s="10">
        <f>テーブル1[[#This Row],[コスト]]*テーブル1[[#This Row],[効率]]</f>
        <v>61.485204723134437</v>
      </c>
      <c r="X133" s="9">
        <f>テーブル1[[#This Row],[基礎Shine]]*テーブル1[[#This Row],[合計値]]/SUM(テーブル1[[#This Row],[基礎Shine]:[基礎Dark]])</f>
        <v>0</v>
      </c>
      <c r="Y133" s="9">
        <f>テーブル1[[#This Row],[基礎Fire]]*テーブル1[[#This Row],[合計値]]/SUM(テーブル1[[#This Row],[基礎Shine]:[基礎Dark]])</f>
        <v>12.297040944626888</v>
      </c>
      <c r="Z133" s="9">
        <f>テーブル1[[#This Row],[基礎Wind]]*テーブル1[[#This Row],[合計値]]/SUM(テーブル1[[#This Row],[基礎Shine]:[基礎Dark]])</f>
        <v>15.371301180783609</v>
      </c>
      <c r="AA133" s="9">
        <f>テーブル1[[#This Row],[基礎Gaia]]*テーブル1[[#This Row],[合計値]]/SUM(テーブル1[[#This Row],[基礎Shine]:[基礎Dark]])</f>
        <v>19.982691535018692</v>
      </c>
      <c r="AB133" s="9">
        <f>テーブル1[[#This Row],[基礎Aqua]]*テーブル1[[#This Row],[合計値]]/SUM(テーブル1[[#This Row],[基礎Shine]:[基礎Dark]])</f>
        <v>13.834171062705249</v>
      </c>
      <c r="AC133" s="9">
        <f>テーブル1[[#This Row],[基礎Dark]]*テーブル1[[#This Row],[合計値]]/SUM(テーブル1[[#This Row],[基礎Shine]:[基礎Dark]])</f>
        <v>0</v>
      </c>
      <c r="AD133" s="14">
        <v>18</v>
      </c>
      <c r="AE133" s="14">
        <v>1</v>
      </c>
      <c r="AF133" s="14"/>
      <c r="AG133" s="14"/>
      <c r="AH133" s="14">
        <v>5</v>
      </c>
      <c r="AI133" s="14">
        <v>2</v>
      </c>
      <c r="AJ133" s="14"/>
      <c r="AK133" s="14"/>
      <c r="AL133" s="14"/>
      <c r="AM133" s="14"/>
      <c r="AN133" s="14">
        <v>5</v>
      </c>
      <c r="AO133" s="14">
        <v>23</v>
      </c>
      <c r="AP133" s="14">
        <v>8</v>
      </c>
      <c r="AQ133" s="14"/>
      <c r="AR133" s="14">
        <v>5</v>
      </c>
      <c r="AS133" s="14">
        <v>3</v>
      </c>
      <c r="AT133" s="14">
        <v>9</v>
      </c>
      <c r="AU133" s="14">
        <v>1</v>
      </c>
      <c r="AV133" s="14"/>
      <c r="AW133" s="14"/>
      <c r="AX133" s="14">
        <v>8</v>
      </c>
      <c r="AY133" s="14">
        <v>1</v>
      </c>
      <c r="AZ133" s="14">
        <v>4</v>
      </c>
      <c r="BA133" s="13">
        <f>SUM(テーブル1[[#This Row],[攻撃]:[感覚]])</f>
        <v>93</v>
      </c>
      <c r="BB133" s="13" t="str">
        <f>LOWER(LEFT(テーブル1[[#This Row],[Type]],1))&amp;MID(SUBSTITUTE(PROPER(テーブル1[[#This Row],[Type]]),"_",""),2,LEN(テーブル1[[#This Row],[Type]]))</f>
        <v>chargedCreeper</v>
      </c>
      <c r="BC133" s="13" t="str" cm="1">
        <f t="array" ref="BC13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chargedCreeper = 131("charged_creeper", { creeper }, 5, 41, 1.00, m(0.0, 8.0, 10.0, 13.0, 9.0, 0.0), a(18.0, 1.0, 0.0, 0.0, 5.0, 2.0, 0.0, 0.0, 0.0, 0.0, 5.0, 23.0, 8.0, 0.0, 5.0, 3.0, 9.0, 1.0, 0.0, 0.0, 8.0, 1.0, 4.0), c(0x5BAA53, 0xD6FFCF, 0x5EE74C, 0x7AD5FF))</v>
      </c>
      <c r="BD133" s="13" t="str">
        <f>"mirageFairy2019.fairy."&amp;テーブル1[[#This Row],[Type]]&amp;".name="&amp;テーブル1[[#This Row],[英名]]</f>
        <v>mirageFairy2019.fairy.charged_creeper.name=Chargede Creeperia</v>
      </c>
      <c r="BE133" s="13" t="str">
        <f>"mirageFairy2019.fairy."&amp;テーブル1[[#This Row],[Type]]&amp;".name="&amp;テーブル1[[#This Row],[短縮和名]]&amp;テーブル1[[#This Row],[和名]]</f>
        <v>mirageFairy2019.fairy.charged_creeper.name=巨匠精キャルゲーデツレペーリャ</v>
      </c>
      <c r="BF133" s="13">
        <f>テーブル1[[#This Row],[Gaia]]*(テーブル1[[#This Row],[Aqua]]+テーブル1[[#This Row],[収穫]])*テーブル1[[#This Row],[効率]]/テーブル1[[#This Row],[コスト]]</f>
        <v>10.111370775543211</v>
      </c>
    </row>
    <row r="134" spans="1:58" x14ac:dyDescent="0.15">
      <c r="A134" s="4">
        <v>132</v>
      </c>
      <c r="B134" s="4">
        <v>1</v>
      </c>
      <c r="C134" s="4" t="s">
        <v>392</v>
      </c>
      <c r="D134" s="4" t="s">
        <v>408</v>
      </c>
      <c r="E134" s="6" t="s">
        <v>985</v>
      </c>
      <c r="F134" s="6" t="s">
        <v>1002</v>
      </c>
      <c r="G134" s="6" t="s">
        <v>999</v>
      </c>
      <c r="H134" s="6" t="s">
        <v>998</v>
      </c>
      <c r="I134" s="6" t="s">
        <v>983</v>
      </c>
      <c r="J134" s="11" t="s">
        <v>1025</v>
      </c>
      <c r="K134" s="3">
        <v>2</v>
      </c>
      <c r="L134" s="8">
        <v>39</v>
      </c>
      <c r="M134" s="7">
        <v>0.1</v>
      </c>
      <c r="N134" s="7"/>
      <c r="O134" s="7"/>
      <c r="P134" s="7">
        <v>4</v>
      </c>
      <c r="Q134" s="7">
        <v>10</v>
      </c>
      <c r="R134" s="7">
        <v>3</v>
      </c>
      <c r="S134" s="5">
        <v>1</v>
      </c>
      <c r="T134" s="5">
        <f>2^((テーブル1[[#This Row],[レア]]-1)/4)</f>
        <v>1.189207115002721</v>
      </c>
      <c r="U134" s="5">
        <f>0.5^(((テーブル1[[#This Row],[基礎Shine]]/MAX(テーブル1[[#This Row],[基礎Shine]:[基礎Dark]])+テーブル1[[#This Row],[基礎Fire]]/MAX(M134:R134)+テーブル1[[#This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0.90626193826733437</v>
      </c>
      <c r="V134" s="5">
        <f>テーブル1[[#This Row],[特殊倍率]]*テーブル1[[#This Row],[分散度倍率]]*テーブル1[[#This Row],[レア度倍率]]</f>
        <v>1.0777331450436707</v>
      </c>
      <c r="W134" s="10">
        <f>テーブル1[[#This Row],[コスト]]*テーブル1[[#This Row],[効率]]</f>
        <v>42.031592656703154</v>
      </c>
      <c r="X134" s="9">
        <f>テーブル1[[#This Row],[基礎Shine]]*テーブル1[[#This Row],[合計値]]/SUM(テーブル1[[#This Row],[基礎Shine]:[基礎Dark]])</f>
        <v>0.24579878746610029</v>
      </c>
      <c r="Y134" s="9">
        <f>テーブル1[[#This Row],[基礎Fire]]*テーブル1[[#This Row],[合計値]]/SUM(テーブル1[[#This Row],[基礎Shine]:[基礎Dark]])</f>
        <v>0</v>
      </c>
      <c r="Z134" s="9">
        <f>テーブル1[[#This Row],[基礎Wind]]*テーブル1[[#This Row],[合計値]]/SUM(テーブル1[[#This Row],[基礎Shine]:[基礎Dark]])</f>
        <v>0</v>
      </c>
      <c r="AA134" s="9">
        <f>テーブル1[[#This Row],[基礎Gaia]]*テーブル1[[#This Row],[合計値]]/SUM(テーブル1[[#This Row],[基礎Shine]:[基礎Dark]])</f>
        <v>9.8319514986440115</v>
      </c>
      <c r="AB134" s="9">
        <f>テーブル1[[#This Row],[基礎Aqua]]*テーブル1[[#This Row],[合計値]]/SUM(テーブル1[[#This Row],[基礎Shine]:[基礎Dark]])</f>
        <v>24.579878746610028</v>
      </c>
      <c r="AC134" s="9">
        <f>テーブル1[[#This Row],[基礎Dark]]*テーブル1[[#This Row],[合計値]]/SUM(テーブル1[[#This Row],[基礎Shine]:[基礎Dark]])</f>
        <v>7.3739636239830091</v>
      </c>
      <c r="AD134" s="14">
        <v>1</v>
      </c>
      <c r="AE134" s="14">
        <v>1</v>
      </c>
      <c r="AF134" s="14">
        <v>2</v>
      </c>
      <c r="AG134" s="14"/>
      <c r="AH134" s="14"/>
      <c r="AI134" s="14">
        <v>3</v>
      </c>
      <c r="AJ134" s="14"/>
      <c r="AK134" s="14"/>
      <c r="AL134" s="14">
        <v>1</v>
      </c>
      <c r="AM134" s="14"/>
      <c r="AN134" s="14"/>
      <c r="AO134" s="14"/>
      <c r="AP134" s="14">
        <v>2</v>
      </c>
      <c r="AQ134" s="14">
        <v>2</v>
      </c>
      <c r="AR134" s="14">
        <v>7</v>
      </c>
      <c r="AS134" s="14"/>
      <c r="AT134" s="14">
        <v>3</v>
      </c>
      <c r="AU134" s="14"/>
      <c r="AV134" s="14"/>
      <c r="AW134" s="14"/>
      <c r="AX134" s="14"/>
      <c r="AY134" s="14"/>
      <c r="AZ134" s="14">
        <v>1</v>
      </c>
      <c r="BA134" s="13">
        <f>SUM(テーブル1[[#This Row],[攻撃]:[感覚]])</f>
        <v>23</v>
      </c>
      <c r="BB134" s="13" t="str">
        <f>LOWER(LEFT(テーブル1[[#This Row],[Type]],1))&amp;MID(SUBSTITUTE(PROPER(テーブル1[[#This Row],[Type]]),"_",""),2,LEN(テーブル1[[#This Row],[Type]]))</f>
        <v>sugarCane</v>
      </c>
      <c r="BC134" s="13" t="str" cm="1">
        <f t="array" ref="BC13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sugarCane = 132("sugar_cane", { mirage }, 2, 39, 1.00, m(0.1, 0.0, 0.0, 4.0, 10.0, 3.0), a(1.0, 1.0, 2.0, 0.0, 0.0, 3.0, 0.0, 0.0, 1.0, 0.0, 0.0, 0.0, 2.0, 2.0, 7.0, 0.0, 3.0, 0.0, 0.0, 0.0, 0.0, 0.0, 1.0), c(0xAADB74, 0xAADB74, 0x96C166, 0x01A900))</v>
      </c>
      <c r="BD134" s="13" t="str">
        <f>"mirageFairy2019.fairy."&amp;テーブル1[[#This Row],[Type]]&amp;".name="&amp;テーブル1[[#This Row],[英名]]</f>
        <v>mirageFairy2019.fairy.sugar_cane.name=Sugare Cania</v>
      </c>
      <c r="BE134" s="13" t="str">
        <f>"mirageFairy2019.fairy."&amp;テーブル1[[#This Row],[Type]]&amp;".name="&amp;テーブル1[[#This Row],[短縮和名]]&amp;テーブル1[[#This Row],[和名]]</f>
        <v>mirageFairy2019.fairy.sugar_cane.name=砂糖黍精スガーレツァーニャ</v>
      </c>
      <c r="BF134" s="13">
        <f>テーブル1[[#This Row],[Gaia]]*(テーブル1[[#This Row],[Aqua]]+テーブル1[[#This Row],[収穫]])*テーブル1[[#This Row],[効率]]/テーブル1[[#This Row],[コスト]]</f>
        <v>7.221698539816245</v>
      </c>
    </row>
    <row r="135" spans="1:58" x14ac:dyDescent="0.15">
      <c r="A135" s="4">
        <v>133</v>
      </c>
      <c r="B135" s="4">
        <v>1</v>
      </c>
      <c r="C135" s="4" t="s">
        <v>392</v>
      </c>
      <c r="D135" s="4" t="s">
        <v>408</v>
      </c>
      <c r="E135" s="6" t="s">
        <v>986</v>
      </c>
      <c r="F135" s="6" t="s">
        <v>1001</v>
      </c>
      <c r="G135" s="6" t="s">
        <v>1000</v>
      </c>
      <c r="H135" s="6" t="s">
        <v>1004</v>
      </c>
      <c r="I135" s="6" t="s">
        <v>983</v>
      </c>
      <c r="J135" s="11" t="s">
        <v>1026</v>
      </c>
      <c r="K135" s="3">
        <v>3</v>
      </c>
      <c r="L135" s="8">
        <v>38</v>
      </c>
      <c r="M135" s="7"/>
      <c r="N135" s="7"/>
      <c r="O135" s="7"/>
      <c r="P135" s="7">
        <v>2</v>
      </c>
      <c r="Q135" s="7">
        <v>10</v>
      </c>
      <c r="R135" s="7"/>
      <c r="S135" s="5">
        <v>1</v>
      </c>
      <c r="T135" s="5">
        <f>2^((テーブル1[[#This Row],[レア]]-1)/4)</f>
        <v>1.4142135623730951</v>
      </c>
      <c r="U135" s="5">
        <f>0.5^(((テーブル1[[#This Row],[基礎Shine]]/MAX(テーブル1[[#This Row],[基礎Shine]:[基礎Dark]])+テーブル1[[#This Row],[基礎Fire]]/MAX(M135:R135)+テーブル1[[#This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35" s="5">
        <f>テーブル1[[#This Row],[特殊倍率]]*テーブル1[[#This Row],[分散度倍率]]*テーブル1[[#This Row],[レア度倍率]]</f>
        <v>1.3755418181397439</v>
      </c>
      <c r="W135" s="10">
        <f>テーブル1[[#This Row],[コスト]]*テーブル1[[#This Row],[効率]]</f>
        <v>52.270589089310263</v>
      </c>
      <c r="X135" s="9">
        <f>テーブル1[[#This Row],[基礎Shine]]*テーブル1[[#This Row],[合計値]]/SUM(テーブル1[[#This Row],[基礎Shine]:[基礎Dark]])</f>
        <v>0</v>
      </c>
      <c r="Y135" s="9">
        <f>テーブル1[[#This Row],[基礎Fire]]*テーブル1[[#This Row],[合計値]]/SUM(テーブル1[[#This Row],[基礎Shine]:[基礎Dark]])</f>
        <v>0</v>
      </c>
      <c r="Z135" s="9">
        <f>テーブル1[[#This Row],[基礎Wind]]*テーブル1[[#This Row],[合計値]]/SUM(テーブル1[[#This Row],[基礎Shine]:[基礎Dark]])</f>
        <v>0</v>
      </c>
      <c r="AA135" s="9">
        <f>テーブル1[[#This Row],[基礎Gaia]]*テーブル1[[#This Row],[合計値]]/SUM(テーブル1[[#This Row],[基礎Shine]:[基礎Dark]])</f>
        <v>8.7117648482183778</v>
      </c>
      <c r="AB135" s="9">
        <f>テーブル1[[#This Row],[基礎Aqua]]*テーブル1[[#This Row],[合計値]]/SUM(テーブル1[[#This Row],[基礎Shine]:[基礎Dark]])</f>
        <v>43.558824241091884</v>
      </c>
      <c r="AC135" s="9">
        <f>テーブル1[[#This Row],[基礎Dark]]*テーブル1[[#This Row],[合計値]]/SUM(テーブル1[[#This Row],[基礎Shine]:[基礎Dark]])</f>
        <v>0</v>
      </c>
      <c r="AD135" s="14"/>
      <c r="AE135" s="14"/>
      <c r="AF135" s="14">
        <v>1</v>
      </c>
      <c r="AG135" s="14"/>
      <c r="AH135" s="14"/>
      <c r="AI135" s="14">
        <v>2</v>
      </c>
      <c r="AJ135" s="14"/>
      <c r="AK135" s="14"/>
      <c r="AL135" s="14"/>
      <c r="AM135" s="14"/>
      <c r="AN135" s="14"/>
      <c r="AO135" s="14"/>
      <c r="AP135" s="14">
        <v>2</v>
      </c>
      <c r="AQ135" s="14"/>
      <c r="AR135" s="14">
        <v>12</v>
      </c>
      <c r="AS135" s="14"/>
      <c r="AT135" s="14">
        <v>3</v>
      </c>
      <c r="AU135" s="14"/>
      <c r="AV135" s="14"/>
      <c r="AW135" s="14"/>
      <c r="AX135" s="14"/>
      <c r="AY135" s="14"/>
      <c r="AZ135" s="14">
        <v>1</v>
      </c>
      <c r="BA135" s="13">
        <f>SUM(テーブル1[[#This Row],[攻撃]:[感覚]])</f>
        <v>21</v>
      </c>
      <c r="BB135" s="13" t="str">
        <f>LOWER(LEFT(テーブル1[[#This Row],[Type]],1))&amp;MID(SUBSTITUTE(PROPER(テーブル1[[#This Row],[Type]]),"_",""),2,LEN(テーブル1[[#This Row],[Type]]))</f>
        <v>potato</v>
      </c>
      <c r="BC135" s="13" t="str" cm="1">
        <f t="array" ref="BC13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potato = 133("potato", { mirage }, 3, 38, 1.00, m(0.0, 0.0, 0.0, 2.0, 10.0, 0.0), a(0.0, 0.0, 1.0, 0.0, 0.0, 2.0, 0.0, 0.0, 0.0, 0.0, 0.0, 0.0, 2.0, 0.0, 12.0, 0.0, 3.0, 0.0, 0.0, 0.0, 0.0, 0.0, 1.0), c(0xF4EDAD, 0xF2B362, 0xF1AE5B, 0x01A900))</v>
      </c>
      <c r="BD135" s="13" t="str">
        <f>"mirageFairy2019.fairy."&amp;テーブル1[[#This Row],[Type]]&amp;".name="&amp;テーブル1[[#This Row],[英名]]</f>
        <v>mirageFairy2019.fairy.potato.name=Potatia</v>
      </c>
      <c r="BE135" s="13" t="str">
        <f>"mirageFairy2019.fairy."&amp;テーブル1[[#This Row],[Type]]&amp;".name="&amp;テーブル1[[#This Row],[短縮和名]]&amp;テーブル1[[#This Row],[和名]]</f>
        <v>mirageFairy2019.fairy.potato.name=芋精ポターチャ</v>
      </c>
      <c r="BF135" s="13">
        <f>テーブル1[[#This Row],[Gaia]]*(テーブル1[[#This Row],[Aqua]]+テーブル1[[#This Row],[収穫]])*テーブル1[[#This Row],[効率]]/テーブル1[[#This Row],[コスト]]</f>
        <v>14.051738800795611</v>
      </c>
    </row>
    <row r="136" spans="1:58" x14ac:dyDescent="0.15">
      <c r="A136" s="4">
        <v>134</v>
      </c>
      <c r="B136" s="4">
        <v>1</v>
      </c>
      <c r="C136" s="4" t="s">
        <v>393</v>
      </c>
      <c r="D136" s="4" t="s">
        <v>552</v>
      </c>
      <c r="E136" s="6" t="s">
        <v>989</v>
      </c>
      <c r="F136" s="6" t="s">
        <v>1016</v>
      </c>
      <c r="G136" s="6" t="s">
        <v>1018</v>
      </c>
      <c r="H136" s="6" t="s">
        <v>1017</v>
      </c>
      <c r="I136" s="6" t="s">
        <v>983</v>
      </c>
      <c r="J136" s="11" t="s">
        <v>1028</v>
      </c>
      <c r="K136" s="3">
        <v>3</v>
      </c>
      <c r="L136" s="8">
        <v>18</v>
      </c>
      <c r="M136" s="7"/>
      <c r="N136" s="7">
        <v>10</v>
      </c>
      <c r="O136" s="7">
        <v>2</v>
      </c>
      <c r="P136" s="7">
        <v>4</v>
      </c>
      <c r="Q136" s="7">
        <v>9</v>
      </c>
      <c r="R136" s="7">
        <v>4</v>
      </c>
      <c r="S136" s="5">
        <v>1</v>
      </c>
      <c r="T136" s="5">
        <f>2^((テーブル1[[#This Row],[レア]]-1)/4)</f>
        <v>1.4142135623730951</v>
      </c>
      <c r="U136" s="5">
        <f>0.5^(((テーブル1[[#This Row],[基礎Shine]]/MAX(テーブル1[[#This Row],[基礎Shine]:[基礎Dark]])+テーブル1[[#This Row],[基礎Fire]]/MAX(M136:R136)+テーブル1[[#This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V136" s="5">
        <f>テーブル1[[#This Row],[特殊倍率]]*テーブル1[[#This Row],[分散度倍率]]*テーブル1[[#This Row],[レア度倍率]]</f>
        <v>1.0867348625260582</v>
      </c>
      <c r="W136" s="10">
        <f>テーブル1[[#This Row],[コスト]]*テーブル1[[#This Row],[効率]]</f>
        <v>19.561227525469047</v>
      </c>
      <c r="X136" s="9">
        <f>テーブル1[[#This Row],[基礎Shine]]*テーブル1[[#This Row],[合計値]]/SUM(テーブル1[[#This Row],[基礎Shine]:[基礎Dark]])</f>
        <v>0</v>
      </c>
      <c r="Y136" s="9">
        <f>テーブル1[[#This Row],[基礎Fire]]*テーブル1[[#This Row],[合計値]]/SUM(テーブル1[[#This Row],[基礎Shine]:[基礎Dark]])</f>
        <v>6.7452508708513959</v>
      </c>
      <c r="Z136" s="9">
        <f>テーブル1[[#This Row],[基礎Wind]]*テーブル1[[#This Row],[合計値]]/SUM(テーブル1[[#This Row],[基礎Shine]:[基礎Dark]])</f>
        <v>1.3490501741702792</v>
      </c>
      <c r="AA136" s="9">
        <f>テーブル1[[#This Row],[基礎Gaia]]*テーブル1[[#This Row],[合計値]]/SUM(テーブル1[[#This Row],[基礎Shine]:[基礎Dark]])</f>
        <v>2.6981003483405583</v>
      </c>
      <c r="AB136" s="9">
        <f>テーブル1[[#This Row],[基礎Aqua]]*テーブル1[[#This Row],[合計値]]/SUM(テーブル1[[#This Row],[基礎Shine]:[基礎Dark]])</f>
        <v>6.0707257837662558</v>
      </c>
      <c r="AC136" s="9">
        <f>テーブル1[[#This Row],[基礎Dark]]*テーブル1[[#This Row],[合計値]]/SUM(テーブル1[[#This Row],[基礎Shine]:[基礎Dark]])</f>
        <v>2.6981003483405583</v>
      </c>
      <c r="AD136" s="14"/>
      <c r="AE136" s="14">
        <v>1</v>
      </c>
      <c r="AF136" s="14"/>
      <c r="AG136" s="14"/>
      <c r="AH136" s="14"/>
      <c r="AI136" s="14"/>
      <c r="AJ136" s="14"/>
      <c r="AK136" s="14">
        <v>12</v>
      </c>
      <c r="AL136" s="14"/>
      <c r="AM136" s="14"/>
      <c r="AN136" s="14"/>
      <c r="AO136" s="14"/>
      <c r="AP136" s="14"/>
      <c r="AQ136" s="14"/>
      <c r="AR136" s="14"/>
      <c r="AS136" s="14">
        <v>5</v>
      </c>
      <c r="AT136" s="14"/>
      <c r="AU136" s="14"/>
      <c r="AV136" s="14"/>
      <c r="AW136" s="14"/>
      <c r="AX136" s="14"/>
      <c r="AY136" s="14">
        <v>1</v>
      </c>
      <c r="AZ136" s="14">
        <v>7</v>
      </c>
      <c r="BA136" s="13">
        <f>SUM(テーブル1[[#This Row],[攻撃]:[感覚]])</f>
        <v>26</v>
      </c>
      <c r="BB136" s="13" t="str">
        <f>LOWER(LEFT(テーブル1[[#This Row],[Type]],1))&amp;MID(SUBSTITUTE(PROPER(テーブル1[[#This Row],[Type]]),"_",""),2,LEN(テーブル1[[#This Row],[Type]]))</f>
        <v>note</v>
      </c>
      <c r="BC136" s="13" t="str" cm="1">
        <f t="array" ref="BC13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note = 134("note", { mirage }, 3, 18, 1.00, m(0.0, 10.0, 2.0, 4.0, 9.0, 4.0), a(0.0, 1.0, 0.0, 0.0, 0.0, 0.0, 0.0, 12.0, 0.0, 0.0, 0.0, 0.0, 0.0, 0.0, 0.0, 5.0, 0.0, 0.0, 0.0, 0.0, 0.0, 1.0, 7.0), c(0xFFFFFF, 0x955A3E, 0x915840, 0xD40102))</v>
      </c>
      <c r="BD136" s="13" t="str">
        <f>"mirageFairy2019.fairy."&amp;テーブル1[[#This Row],[Type]]&amp;".name="&amp;テーブル1[[#This Row],[英名]]</f>
        <v>mirageFairy2019.fairy.note.name=Notia</v>
      </c>
      <c r="BE136" s="13" t="str">
        <f>"mirageFairy2019.fairy."&amp;テーブル1[[#This Row],[Type]]&amp;".name="&amp;テーブル1[[#This Row],[短縮和名]]&amp;テーブル1[[#This Row],[和名]]</f>
        <v>mirageFairy2019.fairy.note.name=音符精ノーチャ</v>
      </c>
      <c r="BF136" s="13">
        <f>テーブル1[[#This Row],[Gaia]]*(テーブル1[[#This Row],[Aqua]]+テーブル1[[#This Row],[収穫]])*テーブル1[[#This Row],[効率]]/テーブル1[[#This Row],[コスト]]</f>
        <v>0.98889415174882522</v>
      </c>
    </row>
    <row r="137" spans="1:58" x14ac:dyDescent="0.15">
      <c r="A137" s="4">
        <v>135</v>
      </c>
      <c r="B137" s="4">
        <v>1</v>
      </c>
      <c r="C137" s="4" t="s">
        <v>393</v>
      </c>
      <c r="D137" s="4" t="s">
        <v>410</v>
      </c>
      <c r="E137" s="6" t="s">
        <v>1034</v>
      </c>
      <c r="F137" s="6" t="s">
        <v>1003</v>
      </c>
      <c r="G137" s="6" t="s">
        <v>1036</v>
      </c>
      <c r="H137" s="6" t="s">
        <v>1035</v>
      </c>
      <c r="I137" s="6" t="s">
        <v>983</v>
      </c>
      <c r="J137" s="11" t="s">
        <v>1030</v>
      </c>
      <c r="K137" s="3">
        <v>4</v>
      </c>
      <c r="L137" s="8">
        <v>58</v>
      </c>
      <c r="M137" s="7">
        <v>0.1</v>
      </c>
      <c r="N137" s="7">
        <v>6</v>
      </c>
      <c r="O137" s="7">
        <v>5</v>
      </c>
      <c r="P137" s="7">
        <v>10</v>
      </c>
      <c r="Q137" s="7">
        <v>13</v>
      </c>
      <c r="R137" s="7"/>
      <c r="S137" s="5">
        <v>1</v>
      </c>
      <c r="T137" s="5">
        <f>2^((テーブル1[[#This Row],[レア]]-1)/4)</f>
        <v>1.681792830507429</v>
      </c>
      <c r="U137" s="5">
        <f>0.5^(((テーブル1[[#This Row],[基礎Shine]]/MAX(テーブル1[[#This Row],[基礎Shine]:[基礎Dark]])+テーブル1[[#This Row],[基礎Fire]]/MAX(M137:R137)+テーブル1[[#This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0.79851123714162364</v>
      </c>
      <c r="V137" s="5">
        <f>テーブル1[[#This Row],[特殊倍率]]*テーブル1[[#This Row],[分散度倍率]]*テーブル1[[#This Row],[レア度倍率]]</f>
        <v>1.3429304737044001</v>
      </c>
      <c r="W137" s="10">
        <f>テーブル1[[#This Row],[コスト]]*テーブル1[[#This Row],[効率]]</f>
        <v>77.889967474855212</v>
      </c>
      <c r="X137" s="9">
        <f>テーブル1[[#This Row],[基礎Shine]]*テーブル1[[#This Row],[合計値]]/SUM(テーブル1[[#This Row],[基礎Shine]:[基礎Dark]])</f>
        <v>0.22841632690573377</v>
      </c>
      <c r="Y137" s="9">
        <f>テーブル1[[#This Row],[基礎Fire]]*テーブル1[[#This Row],[合計値]]/SUM(テーブル1[[#This Row],[基礎Shine]:[基礎Dark]])</f>
        <v>13.704979614344024</v>
      </c>
      <c r="Z137" s="9">
        <f>テーブル1[[#This Row],[基礎Wind]]*テーブル1[[#This Row],[合計値]]/SUM(テーブル1[[#This Row],[基礎Shine]:[基礎Dark]])</f>
        <v>11.420816345286687</v>
      </c>
      <c r="AA137" s="9">
        <f>テーブル1[[#This Row],[基礎Gaia]]*テーブル1[[#This Row],[合計値]]/SUM(テーブル1[[#This Row],[基礎Shine]:[基礎Dark]])</f>
        <v>22.841632690573373</v>
      </c>
      <c r="AB137" s="9">
        <f>テーブル1[[#This Row],[基礎Aqua]]*テーブル1[[#This Row],[合計値]]/SUM(テーブル1[[#This Row],[基礎Shine]:[基礎Dark]])</f>
        <v>29.694122497745386</v>
      </c>
      <c r="AC137" s="9">
        <f>テーブル1[[#This Row],[基礎Dark]]*テーブル1[[#This Row],[合計値]]/SUM(テーブル1[[#This Row],[基礎Shine]:[基礎Dark]])</f>
        <v>0</v>
      </c>
      <c r="AD137" s="14"/>
      <c r="AE137" s="14">
        <v>1</v>
      </c>
      <c r="AF137" s="14"/>
      <c r="AG137" s="14"/>
      <c r="AH137" s="14"/>
      <c r="AI137" s="14"/>
      <c r="AJ137" s="14">
        <v>1</v>
      </c>
      <c r="AK137" s="14">
        <v>16</v>
      </c>
      <c r="AL137" s="14">
        <v>2</v>
      </c>
      <c r="AM137" s="14"/>
      <c r="AN137" s="14">
        <v>1</v>
      </c>
      <c r="AO137" s="14"/>
      <c r="AP137" s="14"/>
      <c r="AQ137" s="14">
        <v>2</v>
      </c>
      <c r="AR137" s="14"/>
      <c r="AS137" s="14">
        <v>8</v>
      </c>
      <c r="AT137" s="14"/>
      <c r="AU137" s="14"/>
      <c r="AV137" s="14"/>
      <c r="AW137" s="14"/>
      <c r="AX137" s="14"/>
      <c r="AY137" s="14"/>
      <c r="AZ137" s="14">
        <v>6</v>
      </c>
      <c r="BA137" s="13">
        <f>SUM(テーブル1[[#This Row],[攻撃]:[感覚]])</f>
        <v>37</v>
      </c>
      <c r="BB137" s="13" t="str">
        <f>LOWER(LEFT(テーブル1[[#This Row],[Type]],1))&amp;MID(SUBSTITUTE(PROPER(テーブル1[[#This Row],[Type]]),"_",""),2,LEN(テーブル1[[#This Row],[Type]]))</f>
        <v>jukebox</v>
      </c>
      <c r="BC137" s="13" t="str" cm="1">
        <f t="array" ref="BC13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jukebox = 135("jukebox", { mirage }, 4, 58, 1.00, m(0.1, 6.0, 5.0, 10.0, 13.0, 0.0), a(0.0, 1.0, 0.0, 0.0, 0.0, 0.0, 1.0, 16.0, 2.0, 0.0, 1.0, 0.0, 0.0, 2.0, 0.0, 8.0, 0.0, 0.0, 0.0, 0.0, 0.0, 0.0, 6.0), c(0xFFFFFF, 0x955A3E, 0x915840, 0x30DBBD))</v>
      </c>
      <c r="BD137" s="13" t="str">
        <f>"mirageFairy2019.fairy."&amp;テーブル1[[#This Row],[Type]]&amp;".name="&amp;テーブル1[[#This Row],[英名]]</f>
        <v>mirageFairy2019.fairy.jukebox.name=Jukeboxia</v>
      </c>
      <c r="BE137" s="13" t="str">
        <f>"mirageFairy2019.fairy."&amp;テーブル1[[#This Row],[Type]]&amp;".name="&amp;テーブル1[[#This Row],[短縮和名]]&amp;テーブル1[[#This Row],[和名]]</f>
        <v>mirageFairy2019.fairy.jukebox.name=蓄音機精ジュケボーシャ</v>
      </c>
      <c r="BF137" s="13">
        <f>テーブル1[[#This Row],[Gaia]]*(テーブル1[[#This Row],[Aqua]]+テーブル1[[#This Row],[収穫]])*テーブル1[[#This Row],[効率]]/テーブル1[[#This Row],[コスト]]</f>
        <v>15.704466036795814</v>
      </c>
    </row>
    <row r="138" spans="1:58" x14ac:dyDescent="0.15">
      <c r="A138" s="4">
        <v>136</v>
      </c>
      <c r="B138" s="4">
        <v>1</v>
      </c>
      <c r="C138" s="4" t="s">
        <v>393</v>
      </c>
      <c r="D138" s="4" t="s">
        <v>410</v>
      </c>
      <c r="E138" s="6" t="s">
        <v>984</v>
      </c>
      <c r="F138" s="6" t="s">
        <v>1015</v>
      </c>
      <c r="G138" s="6" t="s">
        <v>996</v>
      </c>
      <c r="H138" s="6" t="s">
        <v>995</v>
      </c>
      <c r="I138" s="6" t="s">
        <v>983</v>
      </c>
      <c r="J138" s="11" t="s">
        <v>1031</v>
      </c>
      <c r="K138" s="3">
        <v>3</v>
      </c>
      <c r="L138" s="8">
        <v>37</v>
      </c>
      <c r="M138" s="7">
        <v>2</v>
      </c>
      <c r="N138" s="7"/>
      <c r="O138" s="7">
        <v>10</v>
      </c>
      <c r="P138" s="7">
        <v>10</v>
      </c>
      <c r="Q138" s="7"/>
      <c r="R138" s="7"/>
      <c r="S138" s="5">
        <v>1</v>
      </c>
      <c r="T138" s="5">
        <f>2^((テーブル1[[#This Row],[レア]]-1)/4)</f>
        <v>1.4142135623730951</v>
      </c>
      <c r="U138" s="5">
        <f>0.5^(((テーブル1[[#This Row],[基礎Shine]]/MAX(テーブル1[[#This Row],[基礎Shine]:[基礎Dark]])+テーブル1[[#This Row],[基礎Fire]]/MAX(M138:R138)+テーブル1[[#This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38" s="5">
        <f>テーブル1[[#This Row],[特殊倍率]]*テーブル1[[#This Row],[分散度倍率]]*テーブル1[[#This Row],[レア度倍率]]</f>
        <v>1.1974787046189288</v>
      </c>
      <c r="W138" s="10">
        <f>テーブル1[[#This Row],[コスト]]*テーブル1[[#This Row],[効率]]</f>
        <v>44.306712070900367</v>
      </c>
      <c r="X138" s="9">
        <f>テーブル1[[#This Row],[基礎Shine]]*テーブル1[[#This Row],[合計値]]/SUM(テーブル1[[#This Row],[基礎Shine]:[基礎Dark]])</f>
        <v>4.0278829155363969</v>
      </c>
      <c r="Y138" s="9">
        <f>テーブル1[[#This Row],[基礎Fire]]*テーブル1[[#This Row],[合計値]]/SUM(テーブル1[[#This Row],[基礎Shine]:[基礎Dark]])</f>
        <v>0</v>
      </c>
      <c r="Z138" s="9">
        <f>テーブル1[[#This Row],[基礎Wind]]*テーブル1[[#This Row],[合計値]]/SUM(テーブル1[[#This Row],[基礎Shine]:[基礎Dark]])</f>
        <v>20.139414577681986</v>
      </c>
      <c r="AA138" s="9">
        <f>テーブル1[[#This Row],[基礎Gaia]]*テーブル1[[#This Row],[合計値]]/SUM(テーブル1[[#This Row],[基礎Shine]:[基礎Dark]])</f>
        <v>20.139414577681986</v>
      </c>
      <c r="AB138" s="9">
        <f>テーブル1[[#This Row],[基礎Aqua]]*テーブル1[[#This Row],[合計値]]/SUM(テーブル1[[#This Row],[基礎Shine]:[基礎Dark]])</f>
        <v>0</v>
      </c>
      <c r="AC138" s="9">
        <f>テーブル1[[#This Row],[基礎Dark]]*テーブル1[[#This Row],[合計値]]/SUM(テーブル1[[#This Row],[基礎Shine]:[基礎Dark]])</f>
        <v>0</v>
      </c>
      <c r="AD138" s="14">
        <v>1</v>
      </c>
      <c r="AE138" s="14"/>
      <c r="AF138" s="14"/>
      <c r="AG138" s="14">
        <v>2</v>
      </c>
      <c r="AH138" s="14">
        <v>2</v>
      </c>
      <c r="AI138" s="14"/>
      <c r="AJ138" s="14"/>
      <c r="AK138" s="14">
        <v>1</v>
      </c>
      <c r="AL138" s="14"/>
      <c r="AM138" s="14">
        <v>14</v>
      </c>
      <c r="AN138" s="14"/>
      <c r="AO138" s="14">
        <v>2</v>
      </c>
      <c r="AP138" s="14"/>
      <c r="AQ138" s="14"/>
      <c r="AR138" s="14">
        <v>4</v>
      </c>
      <c r="AS138" s="14">
        <v>1</v>
      </c>
      <c r="AT138" s="14"/>
      <c r="AU138" s="14">
        <v>6</v>
      </c>
      <c r="AV138" s="14"/>
      <c r="AW138" s="14"/>
      <c r="AX138" s="14"/>
      <c r="AY138" s="14"/>
      <c r="AZ138" s="14"/>
      <c r="BA138" s="13">
        <f>SUM(テーブル1[[#This Row],[攻撃]:[感覚]])</f>
        <v>33</v>
      </c>
      <c r="BB138" s="13" t="str">
        <f>LOWER(LEFT(テーブル1[[#This Row],[Type]],1))&amp;MID(SUBSTITUTE(PROPER(テーブル1[[#This Row],[Type]]),"_",""),2,LEN(テーブル1[[#This Row],[Type]]))</f>
        <v>netherPortal</v>
      </c>
      <c r="BC138" s="13" t="str" cm="1">
        <f t="array" ref="BC13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netherPortal = 136("nether_portal", { mirage }, 3, 37, 1.00, m(2.0, 0.0, 10.0, 10.0, 0.0, 0.0), a(1.0, 0.0, 0.0, 2.0, 2.0, 0.0, 0.0, 1.0, 0.0, 14.0, 0.0, 2.0, 0.0, 0.0, 4.0, 1.0, 0.0, 6.0, 0.0, 0.0, 0.0, 0.0, 0.0), c(0xFFFFFF, 0xA873DB, 0x491B81, 0x0F0033))</v>
      </c>
      <c r="BD138" s="13" t="str">
        <f>"mirageFairy2019.fairy."&amp;テーブル1[[#This Row],[Type]]&amp;".name="&amp;テーブル1[[#This Row],[英名]]</f>
        <v>mirageFairy2019.fairy.nether_portal.name=Nethere Portalia</v>
      </c>
      <c r="BE138" s="13" t="str">
        <f>"mirageFairy2019.fairy."&amp;テーブル1[[#This Row],[Type]]&amp;".name="&amp;テーブル1[[#This Row],[短縮和名]]&amp;テーブル1[[#This Row],[和名]]</f>
        <v>mirageFairy2019.fairy.nether_portal.name=地獄門精ネテーレポルターリャ</v>
      </c>
      <c r="BF138" s="13">
        <f>テーブル1[[#This Row],[Gaia]]*(テーブル1[[#This Row],[Aqua]]+テーブル1[[#This Row],[収穫]])*テーブル1[[#This Row],[効率]]/テーブル1[[#This Row],[コスト]]</f>
        <v>0</v>
      </c>
    </row>
    <row r="139" spans="1:58" x14ac:dyDescent="0.15">
      <c r="A139" s="4">
        <v>137</v>
      </c>
      <c r="B139" s="4">
        <v>1</v>
      </c>
      <c r="C139" s="4" t="s">
        <v>605</v>
      </c>
      <c r="D139" s="4" t="s">
        <v>606</v>
      </c>
      <c r="E139" s="6" t="s">
        <v>983</v>
      </c>
      <c r="F139" s="6" t="s">
        <v>993</v>
      </c>
      <c r="G139" s="6" t="s">
        <v>992</v>
      </c>
      <c r="H139" s="6" t="s">
        <v>994</v>
      </c>
      <c r="I139" s="6" t="s">
        <v>1038</v>
      </c>
      <c r="J139" s="11" t="s">
        <v>1032</v>
      </c>
      <c r="K139" s="3">
        <v>5</v>
      </c>
      <c r="L139" s="8">
        <v>50</v>
      </c>
      <c r="M139" s="7">
        <v>10</v>
      </c>
      <c r="N139" s="7">
        <v>5</v>
      </c>
      <c r="O139" s="7">
        <v>5</v>
      </c>
      <c r="P139" s="7">
        <v>2</v>
      </c>
      <c r="Q139" s="7">
        <v>2</v>
      </c>
      <c r="R139" s="7">
        <v>1</v>
      </c>
      <c r="S139" s="5">
        <v>1</v>
      </c>
      <c r="T139" s="5">
        <f>2^((テーブル1[[#This Row],[レア]]-1)/4)</f>
        <v>2</v>
      </c>
      <c r="U139" s="5">
        <f>0.5^(((テーブル1[[#This Row],[基礎Shine]]/MAX(テーブル1[[#This Row],[基礎Shine]:[基礎Dark]])+テーブル1[[#This Row],[基礎Fire]]/MAX(M139:R139)+テーブル1[[#This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39" s="5">
        <f>テーブル1[[#This Row],[特殊倍率]]*テーブル1[[#This Row],[分散度倍率]]*テーブル1[[#This Row],[レア度倍率]]</f>
        <v>1.6245047927124709</v>
      </c>
      <c r="W139" s="10">
        <f>テーブル1[[#This Row],[コスト]]*テーブル1[[#This Row],[効率]]</f>
        <v>81.225239635623552</v>
      </c>
      <c r="X139" s="9">
        <f>テーブル1[[#This Row],[基礎Shine]]*テーブル1[[#This Row],[合計値]]/SUM(テーブル1[[#This Row],[基礎Shine]:[基礎Dark]])</f>
        <v>32.490095854249418</v>
      </c>
      <c r="Y139" s="9">
        <f>テーブル1[[#This Row],[基礎Fire]]*テーブル1[[#This Row],[合計値]]/SUM(テーブル1[[#This Row],[基礎Shine]:[基礎Dark]])</f>
        <v>16.245047927124709</v>
      </c>
      <c r="Z139" s="9">
        <f>テーブル1[[#This Row],[基礎Wind]]*テーブル1[[#This Row],[合計値]]/SUM(テーブル1[[#This Row],[基礎Shine]:[基礎Dark]])</f>
        <v>16.245047927124709</v>
      </c>
      <c r="AA139" s="9">
        <f>テーブル1[[#This Row],[基礎Gaia]]*テーブル1[[#This Row],[合計値]]/SUM(テーブル1[[#This Row],[基礎Shine]:[基礎Dark]])</f>
        <v>6.4980191708498838</v>
      </c>
      <c r="AB139" s="9">
        <f>テーブル1[[#This Row],[基礎Aqua]]*テーブル1[[#This Row],[合計値]]/SUM(テーブル1[[#This Row],[基礎Shine]:[基礎Dark]])</f>
        <v>6.4980191708498838</v>
      </c>
      <c r="AC139" s="9">
        <f>テーブル1[[#This Row],[基礎Dark]]*テーブル1[[#This Row],[合計値]]/SUM(テーブル1[[#This Row],[基礎Shine]:[基礎Dark]])</f>
        <v>3.2490095854249419</v>
      </c>
      <c r="AD139" s="14"/>
      <c r="AE139" s="14"/>
      <c r="AF139" s="14">
        <v>2</v>
      </c>
      <c r="AG139" s="14">
        <v>2</v>
      </c>
      <c r="AH139" s="14"/>
      <c r="AI139" s="14"/>
      <c r="AJ139" s="14">
        <v>8</v>
      </c>
      <c r="AK139" s="14"/>
      <c r="AL139" s="14"/>
      <c r="AM139" s="14">
        <v>16</v>
      </c>
      <c r="AN139" s="14"/>
      <c r="AO139" s="14"/>
      <c r="AP139" s="14">
        <v>7</v>
      </c>
      <c r="AQ139" s="14">
        <v>3</v>
      </c>
      <c r="AR139" s="14">
        <v>2</v>
      </c>
      <c r="AS139" s="14">
        <v>18</v>
      </c>
      <c r="AT139" s="14"/>
      <c r="AU139" s="14">
        <v>6</v>
      </c>
      <c r="AV139" s="14"/>
      <c r="AW139" s="14"/>
      <c r="AX139" s="14"/>
      <c r="AY139" s="14">
        <v>10</v>
      </c>
      <c r="AZ139" s="14">
        <v>13</v>
      </c>
      <c r="BA139" s="13">
        <f>SUM(テーブル1[[#This Row],[攻撃]:[感覚]])</f>
        <v>87</v>
      </c>
      <c r="BB139" s="13" t="str">
        <f>LOWER(LEFT(テーブル1[[#This Row],[Type]],1))&amp;MID(SUBSTITUTE(PROPER(テーブル1[[#This Row],[Type]]),"_",""),2,LEN(テーブル1[[#This Row],[Type]]))</f>
        <v>mirage</v>
      </c>
      <c r="BC139" s="13" t="str" cm="1">
        <f t="array" ref="BC13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 = 137("mirage", { null }, 5, 50, 1.00, m(10.0, 5.0, 5.0, 2.0, 2.0, 1.0), a(0.0, 0.0, 2.0, 2.0, 0.0, 0.0, 8.0, 0.0, 0.0, 16.0, 0.0, 0.0, 7.0, 3.0, 2.0, 18.0, 0.0, 6.0, 0.0, 0.0, 0.0, 10.0, 13.0), c(0xFFBE80, 0x84FFFF, 0x66FFFF, 0xFFAFE0))</v>
      </c>
      <c r="BD139" s="13" t="str">
        <f>"mirageFairy2019.fairy."&amp;テーブル1[[#This Row],[Type]]&amp;".name="&amp;テーブル1[[#This Row],[英名]]</f>
        <v>mirageFairy2019.fairy.mirage.name=Miragia</v>
      </c>
      <c r="BE139" s="13" t="str">
        <f>"mirageFairy2019.fairy."&amp;テーブル1[[#This Row],[Type]]&amp;".name="&amp;テーブル1[[#This Row],[短縮和名]]&amp;テーブル1[[#This Row],[和名]]</f>
        <v>mirageFairy2019.fairy.mirage.name=妖精ミラージャ</v>
      </c>
      <c r="BF139" s="13">
        <f>テーブル1[[#This Row],[Gaia]]*(テーブル1[[#This Row],[Aqua]]+テーブル1[[#This Row],[収穫]])*テーブル1[[#This Row],[効率]]/テーブル1[[#This Row],[コスト]]</f>
        <v>1.7941125634937811</v>
      </c>
    </row>
    <row r="140" spans="1:58" x14ac:dyDescent="0.15">
      <c r="A140" s="4">
        <v>138</v>
      </c>
      <c r="B140" s="4">
        <v>1</v>
      </c>
      <c r="C140" s="4" t="s">
        <v>390</v>
      </c>
      <c r="D140" s="4" t="s">
        <v>404</v>
      </c>
      <c r="E140" s="6" t="s">
        <v>990</v>
      </c>
      <c r="F140" s="6" t="s">
        <v>1005</v>
      </c>
      <c r="G140" s="6" t="s">
        <v>1006</v>
      </c>
      <c r="H140" s="6" t="s">
        <v>1007</v>
      </c>
      <c r="I140" s="6" t="s">
        <v>568</v>
      </c>
      <c r="J140" s="11" t="s">
        <v>1021</v>
      </c>
      <c r="K140" s="3">
        <v>1</v>
      </c>
      <c r="L140" s="8">
        <v>56</v>
      </c>
      <c r="M140" s="7"/>
      <c r="N140" s="7">
        <v>11</v>
      </c>
      <c r="O140" s="7"/>
      <c r="P140" s="7">
        <v>10</v>
      </c>
      <c r="Q140" s="7"/>
      <c r="R140" s="7">
        <v>14</v>
      </c>
      <c r="S140" s="5">
        <v>1</v>
      </c>
      <c r="T140" s="5">
        <f>2^((テーブル1[[#This Row],[レア]]-1)/4)</f>
        <v>1</v>
      </c>
      <c r="U140" s="5">
        <f>0.5^(((テーブル1[[#This Row],[基礎Shine]]/MAX(テーブル1[[#This Row],[基礎Shine]:[基礎Dark]])+テーブル1[[#This Row],[基礎Fire]]/MAX(M140:R140)+テーブル1[[#This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40" s="5">
        <f>テーブル1[[#This Row],[特殊倍率]]*テーブル1[[#This Row],[分散度倍率]]*テーブル1[[#This Row],[レア度倍率]]</f>
        <v>0.81225239635623547</v>
      </c>
      <c r="W140" s="10">
        <f>テーブル1[[#This Row],[コスト]]*テーブル1[[#This Row],[効率]]</f>
        <v>45.486134195949184</v>
      </c>
      <c r="X140" s="9">
        <f>テーブル1[[#This Row],[基礎Shine]]*テーブル1[[#This Row],[合計値]]/SUM(テーブル1[[#This Row],[基礎Shine]:[基礎Dark]])</f>
        <v>0</v>
      </c>
      <c r="Y140" s="9">
        <f>テーブル1[[#This Row],[基礎Fire]]*テーブル1[[#This Row],[合計値]]/SUM(テーブル1[[#This Row],[基礎Shine]:[基礎Dark]])</f>
        <v>14.295642175869745</v>
      </c>
      <c r="Z140" s="9">
        <f>テーブル1[[#This Row],[基礎Wind]]*テーブル1[[#This Row],[合計値]]/SUM(テーブル1[[#This Row],[基礎Shine]:[基礎Dark]])</f>
        <v>0</v>
      </c>
      <c r="AA140" s="9">
        <f>テーブル1[[#This Row],[基礎Gaia]]*テーブル1[[#This Row],[合計値]]/SUM(テーブル1[[#This Row],[基礎Shine]:[基礎Dark]])</f>
        <v>12.996038341699766</v>
      </c>
      <c r="AB140" s="9">
        <f>テーブル1[[#This Row],[基礎Aqua]]*テーブル1[[#This Row],[合計値]]/SUM(テーブル1[[#This Row],[基礎Shine]:[基礎Dark]])</f>
        <v>0</v>
      </c>
      <c r="AC140" s="9">
        <f>テーブル1[[#This Row],[基礎Dark]]*テーブル1[[#This Row],[合計値]]/SUM(テーブル1[[#This Row],[基礎Shine]:[基礎Dark]])</f>
        <v>18.194453678379674</v>
      </c>
      <c r="AD140" s="14"/>
      <c r="AE140" s="14">
        <v>1</v>
      </c>
      <c r="AF140" s="14"/>
      <c r="AG140" s="14"/>
      <c r="AH140" s="14">
        <v>3</v>
      </c>
      <c r="AI140" s="14"/>
      <c r="AJ140" s="14"/>
      <c r="AK140" s="14"/>
      <c r="AL140" s="14"/>
      <c r="AM140" s="14"/>
      <c r="AN140" s="14"/>
      <c r="AO140" s="14"/>
      <c r="AP140" s="14">
        <v>5</v>
      </c>
      <c r="AQ140" s="14"/>
      <c r="AR140" s="14">
        <v>1</v>
      </c>
      <c r="AS140" s="14"/>
      <c r="AT140" s="14">
        <v>10</v>
      </c>
      <c r="AU140" s="14">
        <v>1</v>
      </c>
      <c r="AV140" s="14"/>
      <c r="AW140" s="14"/>
      <c r="AX140" s="14"/>
      <c r="AY140" s="14">
        <v>6</v>
      </c>
      <c r="AZ140" s="14"/>
      <c r="BA140" s="13">
        <f>SUM(テーブル1[[#This Row],[攻撃]:[感覚]])</f>
        <v>27</v>
      </c>
      <c r="BB140" s="13" t="str">
        <f>LOWER(LEFT(テーブル1[[#This Row],[Type]],1))&amp;MID(SUBSTITUTE(PROPER(テーブル1[[#This Row],[Type]]),"_",""),2,LEN(テーブル1[[#This Row],[Type]]))</f>
        <v>coalDust</v>
      </c>
      <c r="BC140" s="13" t="str" cm="1">
        <f t="array" ref="BC14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coalDust = 138("coal_dust", { coal }, 1, 56, 1.00, m(0.0, 11.0, 0.0, 10.0, 0.0, 14.0), a(0.0, 1.0, 0.0, 0.0, 3.0, 0.0, 0.0, 0.0, 0.0, 0.0, 0.0, 0.0, 5.0, 0.0, 1.0, 0.0, 10.0, 1.0, 0.0, 0.0, 0.0, 6.0, 0.0), c(0x2B2724, 0x464646, 0x2D2D2D, 0x060606))</v>
      </c>
      <c r="BD140" s="13" t="str">
        <f>"mirageFairy2019.fairy."&amp;テーブル1[[#This Row],[Type]]&amp;".name="&amp;テーブル1[[#This Row],[英名]]</f>
        <v>mirageFairy2019.fairy.coal_dust.name=Coale Dustia</v>
      </c>
      <c r="BE140" s="13" t="str">
        <f>"mirageFairy2019.fairy."&amp;テーブル1[[#This Row],[Type]]&amp;".name="&amp;テーブル1[[#This Row],[短縮和名]]&amp;テーブル1[[#This Row],[和名]]</f>
        <v>mirageFairy2019.fairy.coal_dust.name=石炭粉精ツォアーレドゥスチャ</v>
      </c>
      <c r="BF140" s="13">
        <f>テーブル1[[#This Row],[Gaia]]*(テーブル1[[#This Row],[Aqua]]+テーブル1[[#This Row],[収穫]])*テーブル1[[#This Row],[効率]]/テーブル1[[#This Row],[コスト]]</f>
        <v>0</v>
      </c>
    </row>
    <row r="141" spans="1:58" x14ac:dyDescent="0.15">
      <c r="A141" s="4">
        <v>139</v>
      </c>
      <c r="B141" s="4">
        <v>1</v>
      </c>
      <c r="C141" s="4" t="s">
        <v>390</v>
      </c>
      <c r="D141" s="4" t="s">
        <v>403</v>
      </c>
      <c r="E141" s="6" t="s">
        <v>991</v>
      </c>
      <c r="F141" s="6" t="s">
        <v>1011</v>
      </c>
      <c r="G141" s="6" t="s">
        <v>1009</v>
      </c>
      <c r="H141" s="6" t="s">
        <v>1010</v>
      </c>
      <c r="I141" s="6" t="s">
        <v>51</v>
      </c>
      <c r="J141" s="11" t="s">
        <v>1033</v>
      </c>
      <c r="K141" s="3">
        <v>4</v>
      </c>
      <c r="L141" s="8">
        <v>61</v>
      </c>
      <c r="M141" s="7">
        <v>10</v>
      </c>
      <c r="N141" s="7">
        <v>17</v>
      </c>
      <c r="O141" s="7">
        <v>16</v>
      </c>
      <c r="P141" s="7">
        <v>56</v>
      </c>
      <c r="Q141" s="7">
        <v>19</v>
      </c>
      <c r="R141" s="7">
        <v>5</v>
      </c>
      <c r="S141" s="5">
        <v>1</v>
      </c>
      <c r="T141" s="5">
        <f>2^((テーブル1[[#This Row],[レア]]-1)/4)</f>
        <v>1.681792830507429</v>
      </c>
      <c r="U141" s="5">
        <f>0.5^(((テーブル1[[#This Row],[基礎Shine]]/MAX(テーブル1[[#This Row],[基礎Shine]:[基礎Dark]])+テーブル1[[#This Row],[基礎Fire]]/MAX(M141:R141)+テーブル1[[#This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0.84716464410769332</v>
      </c>
      <c r="V141" s="5">
        <f>テーブル1[[#This Row],[特殊倍率]]*テーブル1[[#This Row],[分散度倍率]]*テーブル1[[#This Row],[レア度倍率]]</f>
        <v>1.4247554247196963</v>
      </c>
      <c r="W141" s="10">
        <f>テーブル1[[#This Row],[コスト]]*テーブル1[[#This Row],[効率]]</f>
        <v>86.910080907901474</v>
      </c>
      <c r="X141" s="9">
        <f>テーブル1[[#This Row],[基礎Shine]]*テーブル1[[#This Row],[合計値]]/SUM(テーブル1[[#This Row],[基礎Shine]:[基礎Dark]])</f>
        <v>7.0658602364147542</v>
      </c>
      <c r="Y141" s="9">
        <f>テーブル1[[#This Row],[基礎Fire]]*テーブル1[[#This Row],[合計値]]/SUM(テーブル1[[#This Row],[基礎Shine]:[基礎Dark]])</f>
        <v>12.01196240190508</v>
      </c>
      <c r="Z141" s="9">
        <f>テーブル1[[#This Row],[基礎Wind]]*テーブル1[[#This Row],[合計値]]/SUM(テーブル1[[#This Row],[基礎Shine]:[基礎Dark]])</f>
        <v>11.305376378263606</v>
      </c>
      <c r="AA141" s="9">
        <f>テーブル1[[#This Row],[基礎Gaia]]*テーブル1[[#This Row],[合計値]]/SUM(テーブル1[[#This Row],[基礎Shine]:[基礎Dark]])</f>
        <v>39.568817323922623</v>
      </c>
      <c r="AB141" s="9">
        <f>テーブル1[[#This Row],[基礎Aqua]]*テーブル1[[#This Row],[合計値]]/SUM(テーブル1[[#This Row],[基礎Shine]:[基礎Dark]])</f>
        <v>13.425134449188032</v>
      </c>
      <c r="AC141" s="9">
        <f>テーブル1[[#This Row],[基礎Dark]]*テーブル1[[#This Row],[合計値]]/SUM(テーブル1[[#This Row],[基礎Shine]:[基礎Dark]])</f>
        <v>3.5329301182073771</v>
      </c>
      <c r="AD141" s="14"/>
      <c r="AE141" s="14">
        <v>1</v>
      </c>
      <c r="AF141" s="14"/>
      <c r="AG141" s="14">
        <v>8</v>
      </c>
      <c r="AH141" s="14"/>
      <c r="AI141" s="14"/>
      <c r="AJ141" s="14">
        <v>3</v>
      </c>
      <c r="AK141" s="14"/>
      <c r="AL141" s="14"/>
      <c r="AM141" s="14"/>
      <c r="AN141" s="14"/>
      <c r="AO141" s="14">
        <v>11</v>
      </c>
      <c r="AP141" s="14"/>
      <c r="AQ141" s="14">
        <v>8</v>
      </c>
      <c r="AR141" s="14"/>
      <c r="AS141" s="14">
        <v>2</v>
      </c>
      <c r="AT141" s="14"/>
      <c r="AU141" s="14"/>
      <c r="AV141" s="14"/>
      <c r="AW141" s="14">
        <v>13</v>
      </c>
      <c r="AX141" s="14"/>
      <c r="AY141" s="14">
        <v>7</v>
      </c>
      <c r="AZ141" s="14"/>
      <c r="BA141" s="13">
        <f>SUM(テーブル1[[#This Row],[攻撃]:[感覚]])</f>
        <v>53</v>
      </c>
      <c r="BB141" s="13" t="str">
        <f>LOWER(LEFT(テーブル1[[#This Row],[Type]],1))&amp;MID(SUBSTITUTE(PROPER(テーブル1[[#This Row],[Type]]),"_",""),2,LEN(テーブル1[[#This Row],[Type]]))</f>
        <v>diamondDust</v>
      </c>
      <c r="BC141" s="13" t="str" cm="1">
        <f t="array" ref="BC14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diamondDust = 139("diamond_dust", { diamond }, 4, 61, 1.00, m(10.0, 17.0, 16.0, 56.0, 19.0, 5.0), a(0.0, 1.0, 0.0, 8.0, 0.0, 0.0, 3.0, 0.0, 0.0, 0.0, 0.0, 11.0, 0.0, 8.0, 0.0, 2.0, 0.0, 0.0, 0.0, 13.0, 0.0, 7.0, 0.0), c(0xE9FAFF, 0xE5FFFF, 0xDBE3F4, 0xE6FFF9))</v>
      </c>
      <c r="BD141" s="13" t="str">
        <f>"mirageFairy2019.fairy."&amp;テーブル1[[#This Row],[Type]]&amp;".name="&amp;テーブル1[[#This Row],[英名]]</f>
        <v>mirageFairy2019.fairy.diamond_dust.name=Diamonde Dustia</v>
      </c>
      <c r="BE141" s="13" t="str">
        <f>"mirageFairy2019.fairy."&amp;テーブル1[[#This Row],[Type]]&amp;".name="&amp;テーブル1[[#This Row],[短縮和名]]&amp;テーブル1[[#This Row],[和名]]</f>
        <v>mirageFairy2019.fairy.diamond_dust.name=金剛石粉精ディアモンデドゥスチャ</v>
      </c>
      <c r="BF141" s="13">
        <f>テーブル1[[#This Row],[Gaia]]*(テーブル1[[#This Row],[Aqua]]+テーブル1[[#This Row],[収穫]])*テーブル1[[#This Row],[効率]]/テーブル1[[#This Row],[コスト]]</f>
        <v>12.407440400645394</v>
      </c>
    </row>
    <row r="142" spans="1:58" x14ac:dyDescent="0.15">
      <c r="A142" s="4"/>
      <c r="B142" s="4">
        <v>2</v>
      </c>
      <c r="C142" s="4" t="s">
        <v>382</v>
      </c>
      <c r="D142" s="4" t="s">
        <v>395</v>
      </c>
      <c r="E142" s="6" t="s">
        <v>2</v>
      </c>
      <c r="F142" s="6"/>
      <c r="G142" s="6" t="s">
        <v>434</v>
      </c>
      <c r="H142" s="6" t="s">
        <v>433</v>
      </c>
      <c r="I142" s="6"/>
      <c r="J142" s="11" t="s">
        <v>211</v>
      </c>
      <c r="K142" s="3">
        <v>6</v>
      </c>
      <c r="L142" s="8">
        <v>15</v>
      </c>
      <c r="M142" s="7">
        <v>1</v>
      </c>
      <c r="N142" s="7"/>
      <c r="O142" s="7">
        <v>10</v>
      </c>
      <c r="P142" s="7"/>
      <c r="Q142" s="7"/>
      <c r="R142" s="7"/>
      <c r="S142" s="5">
        <v>1</v>
      </c>
      <c r="T142" s="5" t="e">
        <f>2^((テーブル1[[#This Row],[レア]]-1)/4)</f>
        <v>#VALUE!</v>
      </c>
      <c r="U142" s="5" t="e">
        <f>0.5^(((テーブル1[[#This Row],[基礎Shine]]/MAX(テーブル1[[#This Row],[基礎Shine]:[基礎Dark]])+テーブル1[[#This Row],[基礎Fire]]/MAX(M142:R142)+テーブル1[[#This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42" s="5" t="e">
        <f>テーブル1[[#This Row],[分散度倍率]]*テーブル1[[#This Row],[レア度倍率]]</f>
        <v>#VALUE!</v>
      </c>
      <c r="W142" s="10" t="e">
        <f>テーブル1[[#This Row],[コスト]]*テーブル1[[#This Row],[効率]]</f>
        <v>#VALUE!</v>
      </c>
      <c r="X142" s="9" t="e">
        <f>テーブル1[[#This Row],[基礎Shine]]*テーブル1[[#This Row],[合計値]]/SUM(テーブル1[[#This Row],[基礎Shine]:[基礎Dark]])</f>
        <v>#VALUE!</v>
      </c>
      <c r="Y142" s="9" t="e">
        <f>テーブル1[[#This Row],[基礎Fire]]*テーブル1[[#This Row],[合計値]]/SUM(テーブル1[[#This Row],[基礎Shine]:[基礎Dark]])</f>
        <v>#VALUE!</v>
      </c>
      <c r="Z142" s="9" t="e">
        <f>テーブル1[[#This Row],[基礎Wind]]*テーブル1[[#This Row],[合計値]]/SUM(テーブル1[[#This Row],[基礎Shine]:[基礎Dark]])</f>
        <v>#VALUE!</v>
      </c>
      <c r="AA142" s="9" t="e">
        <f>テーブル1[[#This Row],[基礎Gaia]]*テーブル1[[#This Row],[合計値]]/SUM(テーブル1[[#This Row],[基礎Shine]:[基礎Dark]])</f>
        <v>#VALUE!</v>
      </c>
      <c r="AB142" s="9" t="e">
        <f>テーブル1[[#This Row],[基礎Aqua]]*テーブル1[[#This Row],[合計値]]/SUM(テーブル1[[#This Row],[基礎Shine]:[基礎Dark]])</f>
        <v>#VALUE!</v>
      </c>
      <c r="AC142" s="9" t="e">
        <f>テーブル1[[#This Row],[基礎Dark]]*テーブル1[[#This Row],[合計値]]/SUM(テーブル1[[#This Row],[基礎Shine]:[基礎Dark]])</f>
        <v>#VALUE!</v>
      </c>
      <c r="AD142" s="14">
        <v>1</v>
      </c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3"/>
      <c r="BB142" s="13"/>
      <c r="BC14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42" s="13" t="e">
        <f>"item.mirageFairy."&amp;テーブル1[[#This Row],[Type]]&amp;".name="&amp;テーブル1[[#This Row],[英名]]</f>
        <v>#VALUE!</v>
      </c>
      <c r="BE142" s="13" t="e">
        <f>"item.mirageFairy."&amp;テーブル1[[#This Row],[Type]]&amp;".name="&amp;テーブル1[[#This Row],[和名]]</f>
        <v>#VALUE!</v>
      </c>
      <c r="BF142" s="13"/>
    </row>
    <row r="143" spans="1:58" x14ac:dyDescent="0.15">
      <c r="A143" s="4"/>
      <c r="B143" s="4">
        <v>2</v>
      </c>
      <c r="C143" s="4" t="s">
        <v>382</v>
      </c>
      <c r="D143" s="4" t="s">
        <v>396</v>
      </c>
      <c r="E143" s="6" t="s">
        <v>4</v>
      </c>
      <c r="F143" s="6"/>
      <c r="G143" s="6" t="s">
        <v>435</v>
      </c>
      <c r="H143" s="6" t="s">
        <v>436</v>
      </c>
      <c r="I143" s="6"/>
      <c r="J143" s="11" t="s">
        <v>212</v>
      </c>
      <c r="K143" s="3">
        <v>5</v>
      </c>
      <c r="L143" s="8">
        <v>50</v>
      </c>
      <c r="M143" s="7">
        <v>1</v>
      </c>
      <c r="N143" s="7"/>
      <c r="O143" s="7"/>
      <c r="P143" s="7">
        <v>3</v>
      </c>
      <c r="Q143" s="7">
        <v>10</v>
      </c>
      <c r="R143" s="7"/>
      <c r="S143" s="5">
        <v>1</v>
      </c>
      <c r="T143" s="5" t="e">
        <f>2^((テーブル1[[#This Row],[レア]]-1)/4)</f>
        <v>#VALUE!</v>
      </c>
      <c r="U143" s="5" t="e">
        <f>0.5^(((テーブル1[[#This Row],[基礎Shine]]/MAX(テーブル1[[#This Row],[基礎Shine]:[基礎Dark]])+テーブル1[[#This Row],[基礎Fire]]/MAX(M143:R143)+テーブル1[[#This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43" s="5" t="e">
        <f>テーブル1[[#This Row],[分散度倍率]]*テーブル1[[#This Row],[レア度倍率]]</f>
        <v>#VALUE!</v>
      </c>
      <c r="W143" s="10" t="e">
        <f>テーブル1[[#This Row],[コスト]]*テーブル1[[#This Row],[効率]]</f>
        <v>#VALUE!</v>
      </c>
      <c r="X143" s="9" t="e">
        <f>テーブル1[[#This Row],[基礎Shine]]*テーブル1[[#This Row],[合計値]]/SUM(テーブル1[[#This Row],[基礎Shine]:[基礎Dark]])</f>
        <v>#VALUE!</v>
      </c>
      <c r="Y143" s="9" t="e">
        <f>テーブル1[[#This Row],[基礎Fire]]*テーブル1[[#This Row],[合計値]]/SUM(テーブル1[[#This Row],[基礎Shine]:[基礎Dark]])</f>
        <v>#VALUE!</v>
      </c>
      <c r="Z143" s="9" t="e">
        <f>テーブル1[[#This Row],[基礎Wind]]*テーブル1[[#This Row],[合計値]]/SUM(テーブル1[[#This Row],[基礎Shine]:[基礎Dark]])</f>
        <v>#VALUE!</v>
      </c>
      <c r="AA143" s="9" t="e">
        <f>テーブル1[[#This Row],[基礎Gaia]]*テーブル1[[#This Row],[合計値]]/SUM(テーブル1[[#This Row],[基礎Shine]:[基礎Dark]])</f>
        <v>#VALUE!</v>
      </c>
      <c r="AB143" s="9" t="e">
        <f>テーブル1[[#This Row],[基礎Aqua]]*テーブル1[[#This Row],[合計値]]/SUM(テーブル1[[#This Row],[基礎Shine]:[基礎Dark]])</f>
        <v>#VALUE!</v>
      </c>
      <c r="AC143" s="9" t="e">
        <f>テーブル1[[#This Row],[基礎Dark]]*テーブル1[[#This Row],[合計値]]/SUM(テーブル1[[#This Row],[基礎Shine]:[基礎Dark]])</f>
        <v>#VALUE!</v>
      </c>
      <c r="AD143" s="14">
        <v>5</v>
      </c>
      <c r="AE143" s="14"/>
      <c r="AF143" s="14"/>
      <c r="AG143" s="14"/>
      <c r="AH143" s="14"/>
      <c r="AI143" s="14">
        <v>18</v>
      </c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3"/>
      <c r="BB143" s="13"/>
      <c r="BC14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43" s="13" t="e">
        <f>"item.mirageFairy."&amp;テーブル1[[#This Row],[Type]]&amp;".name="&amp;テーブル1[[#This Row],[英名]]</f>
        <v>#VALUE!</v>
      </c>
      <c r="BE143" s="13" t="e">
        <f>"item.mirageFairy."&amp;テーブル1[[#This Row],[Type]]&amp;".name="&amp;テーブル1[[#This Row],[和名]]</f>
        <v>#VALUE!</v>
      </c>
      <c r="BF143" s="13"/>
    </row>
    <row r="144" spans="1:58" x14ac:dyDescent="0.15">
      <c r="A144" s="4"/>
      <c r="B144" s="4">
        <v>2</v>
      </c>
      <c r="C144" s="4" t="s">
        <v>382</v>
      </c>
      <c r="D144" s="4" t="s">
        <v>399</v>
      </c>
      <c r="E144" s="6" t="s">
        <v>87</v>
      </c>
      <c r="F144" s="6"/>
      <c r="G144" s="6" t="s">
        <v>438</v>
      </c>
      <c r="H144" s="6" t="s">
        <v>437</v>
      </c>
      <c r="I144" s="6"/>
      <c r="J144" s="11" t="s">
        <v>291</v>
      </c>
      <c r="K144" s="3">
        <v>10</v>
      </c>
      <c r="L144" s="8">
        <v>99</v>
      </c>
      <c r="M144" s="7">
        <v>10</v>
      </c>
      <c r="N144" s="7">
        <v>15</v>
      </c>
      <c r="O144" s="7">
        <v>14</v>
      </c>
      <c r="P144" s="7">
        <v>8</v>
      </c>
      <c r="Q144" s="7">
        <v>8</v>
      </c>
      <c r="R144" s="7"/>
      <c r="S144" s="5">
        <v>1</v>
      </c>
      <c r="T144" s="5" t="e">
        <f>2^((テーブル1[[#This Row],[レア]]-1)/4)</f>
        <v>#VALUE!</v>
      </c>
      <c r="U144" s="5" t="e">
        <f>0.5^(((テーブル1[[#This Row],[基礎Shine]]/MAX(テーブル1[[#This Row],[基礎Shine]:[基礎Dark]])+テーブル1[[#This Row],[基礎Fire]]/MAX(M144:R144)+テーブル1[[#This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44" s="5" t="e">
        <f>テーブル1[[#This Row],[分散度倍率]]*テーブル1[[#This Row],[レア度倍率]]</f>
        <v>#VALUE!</v>
      </c>
      <c r="W144" s="10" t="e">
        <f>テーブル1[[#This Row],[コスト]]*テーブル1[[#This Row],[効率]]</f>
        <v>#VALUE!</v>
      </c>
      <c r="X144" s="9" t="e">
        <f>テーブル1[[#This Row],[基礎Shine]]*テーブル1[[#This Row],[合計値]]/SUM(テーブル1[[#This Row],[基礎Shine]:[基礎Dark]])</f>
        <v>#VALUE!</v>
      </c>
      <c r="Y144" s="9" t="e">
        <f>テーブル1[[#This Row],[基礎Fire]]*テーブル1[[#This Row],[合計値]]/SUM(テーブル1[[#This Row],[基礎Shine]:[基礎Dark]])</f>
        <v>#VALUE!</v>
      </c>
      <c r="Z144" s="9" t="e">
        <f>テーブル1[[#This Row],[基礎Wind]]*テーブル1[[#This Row],[合計値]]/SUM(テーブル1[[#This Row],[基礎Shine]:[基礎Dark]])</f>
        <v>#VALUE!</v>
      </c>
      <c r="AA144" s="9" t="e">
        <f>テーブル1[[#This Row],[基礎Gaia]]*テーブル1[[#This Row],[合計値]]/SUM(テーブル1[[#This Row],[基礎Shine]:[基礎Dark]])</f>
        <v>#VALUE!</v>
      </c>
      <c r="AB144" s="9" t="e">
        <f>テーブル1[[#This Row],[基礎Aqua]]*テーブル1[[#This Row],[合計値]]/SUM(テーブル1[[#This Row],[基礎Shine]:[基礎Dark]])</f>
        <v>#VALUE!</v>
      </c>
      <c r="AC144" s="9" t="e">
        <f>テーブル1[[#This Row],[基礎Dark]]*テーブル1[[#This Row],[合計値]]/SUM(テーブル1[[#This Row],[基礎Shine]:[基礎Dark]])</f>
        <v>#VALUE!</v>
      </c>
      <c r="AD144" s="14">
        <v>11</v>
      </c>
      <c r="AE144" s="14">
        <v>3</v>
      </c>
      <c r="AF144" s="14"/>
      <c r="AG144" s="14">
        <v>31</v>
      </c>
      <c r="AH144" s="14">
        <v>13</v>
      </c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3"/>
      <c r="BB144" s="13"/>
      <c r="BC14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44" s="13" t="e">
        <f>"item.mirageFairy."&amp;テーブル1[[#This Row],[Type]]&amp;".name="&amp;テーブル1[[#This Row],[英名]]</f>
        <v>#VALUE!</v>
      </c>
      <c r="BE144" s="13" t="e">
        <f>"item.mirageFairy."&amp;テーブル1[[#This Row],[Type]]&amp;".name="&amp;テーブル1[[#This Row],[和名]]</f>
        <v>#VALUE!</v>
      </c>
      <c r="BF144" s="13"/>
    </row>
    <row r="146" spans="53:57" x14ac:dyDescent="0.15">
      <c r="BA146" s="16"/>
      <c r="BB146" s="16"/>
    </row>
    <row r="147" spans="53:57" x14ac:dyDescent="0.15">
      <c r="BC147" s="15"/>
      <c r="BD147" s="15"/>
      <c r="BE14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284</v>
      </c>
      <c r="B1" s="12" t="s">
        <v>283</v>
      </c>
    </row>
    <row r="2" spans="1:2" x14ac:dyDescent="0.15">
      <c r="A2" s="12" t="s">
        <v>254</v>
      </c>
      <c r="B2" s="12" t="s">
        <v>311</v>
      </c>
    </row>
    <row r="3" spans="1:2" x14ac:dyDescent="0.15">
      <c r="A3" s="12" t="s">
        <v>265</v>
      </c>
      <c r="B3" s="12" t="s">
        <v>312</v>
      </c>
    </row>
    <row r="4" spans="1:2" x14ac:dyDescent="0.15">
      <c r="A4" s="12" t="s">
        <v>257</v>
      </c>
      <c r="B4" s="12" t="s">
        <v>313</v>
      </c>
    </row>
    <row r="5" spans="1:2" x14ac:dyDescent="0.15">
      <c r="A5" s="12" t="s">
        <v>274</v>
      </c>
      <c r="B5" s="12" t="s">
        <v>314</v>
      </c>
    </row>
    <row r="6" spans="1:2" x14ac:dyDescent="0.15">
      <c r="A6" s="12" t="s">
        <v>272</v>
      </c>
      <c r="B6" s="12" t="s">
        <v>315</v>
      </c>
    </row>
    <row r="7" spans="1:2" x14ac:dyDescent="0.15">
      <c r="A7" s="12" t="s">
        <v>223</v>
      </c>
      <c r="B7" s="12" t="s">
        <v>316</v>
      </c>
    </row>
    <row r="8" spans="1:2" x14ac:dyDescent="0.15">
      <c r="A8" s="12" t="s">
        <v>234</v>
      </c>
      <c r="B8" s="12" t="s">
        <v>317</v>
      </c>
    </row>
    <row r="9" spans="1:2" x14ac:dyDescent="0.15">
      <c r="A9" s="12" t="s">
        <v>243</v>
      </c>
      <c r="B9" s="12" t="s">
        <v>318</v>
      </c>
    </row>
    <row r="10" spans="1:2" x14ac:dyDescent="0.15">
      <c r="A10" s="12" t="s">
        <v>279</v>
      </c>
      <c r="B10" s="12" t="s">
        <v>319</v>
      </c>
    </row>
    <row r="11" spans="1:2" x14ac:dyDescent="0.15">
      <c r="A11" s="12" t="s">
        <v>264</v>
      </c>
      <c r="B11" s="12" t="s">
        <v>320</v>
      </c>
    </row>
    <row r="12" spans="1:2" x14ac:dyDescent="0.15">
      <c r="A12" s="12" t="s">
        <v>259</v>
      </c>
      <c r="B12" s="12" t="s">
        <v>321</v>
      </c>
    </row>
    <row r="13" spans="1:2" x14ac:dyDescent="0.15">
      <c r="A13" s="12" t="s">
        <v>252</v>
      </c>
      <c r="B13" s="12" t="s">
        <v>322</v>
      </c>
    </row>
    <row r="14" spans="1:2" x14ac:dyDescent="0.15">
      <c r="A14" s="12" t="s">
        <v>281</v>
      </c>
      <c r="B14" s="12" t="s">
        <v>323</v>
      </c>
    </row>
    <row r="15" spans="1:2" x14ac:dyDescent="0.15">
      <c r="A15" s="12" t="s">
        <v>271</v>
      </c>
      <c r="B15" s="12" t="s">
        <v>324</v>
      </c>
    </row>
    <row r="16" spans="1:2" x14ac:dyDescent="0.15">
      <c r="A16" s="12" t="s">
        <v>266</v>
      </c>
      <c r="B16" s="12" t="s">
        <v>325</v>
      </c>
    </row>
    <row r="17" spans="1:2" x14ac:dyDescent="0.15">
      <c r="A17" s="12" t="s">
        <v>232</v>
      </c>
      <c r="B17" s="12" t="s">
        <v>326</v>
      </c>
    </row>
    <row r="18" spans="1:2" x14ac:dyDescent="0.15">
      <c r="A18" s="12" t="s">
        <v>221</v>
      </c>
      <c r="B18" s="12" t="s">
        <v>327</v>
      </c>
    </row>
    <row r="19" spans="1:2" x14ac:dyDescent="0.15">
      <c r="A19" s="12" t="s">
        <v>262</v>
      </c>
      <c r="B19" s="12" t="s">
        <v>328</v>
      </c>
    </row>
    <row r="20" spans="1:2" x14ac:dyDescent="0.15">
      <c r="A20" s="12" t="s">
        <v>236</v>
      </c>
      <c r="B20" s="12" t="s">
        <v>329</v>
      </c>
    </row>
    <row r="21" spans="1:2" x14ac:dyDescent="0.15">
      <c r="A21" s="12" t="s">
        <v>218</v>
      </c>
      <c r="B21" s="12" t="s">
        <v>330</v>
      </c>
    </row>
    <row r="22" spans="1:2" x14ac:dyDescent="0.15">
      <c r="A22" s="12" t="s">
        <v>277</v>
      </c>
      <c r="B22" s="12" t="s">
        <v>331</v>
      </c>
    </row>
    <row r="23" spans="1:2" x14ac:dyDescent="0.15">
      <c r="A23" s="12" t="s">
        <v>268</v>
      </c>
      <c r="B23" s="12" t="s">
        <v>332</v>
      </c>
    </row>
    <row r="24" spans="1:2" x14ac:dyDescent="0.15">
      <c r="A24" s="12" t="s">
        <v>220</v>
      </c>
      <c r="B24" s="12" t="s">
        <v>333</v>
      </c>
    </row>
    <row r="25" spans="1:2" x14ac:dyDescent="0.15">
      <c r="A25" s="12" t="s">
        <v>246</v>
      </c>
      <c r="B25" s="12" t="s">
        <v>334</v>
      </c>
    </row>
    <row r="26" spans="1:2" x14ac:dyDescent="0.15">
      <c r="A26" s="12" t="s">
        <v>276</v>
      </c>
      <c r="B26" s="12" t="s">
        <v>335</v>
      </c>
    </row>
    <row r="27" spans="1:2" x14ac:dyDescent="0.15">
      <c r="A27" s="12" t="s">
        <v>224</v>
      </c>
      <c r="B27" s="12" t="s">
        <v>336</v>
      </c>
    </row>
    <row r="28" spans="1:2" x14ac:dyDescent="0.15">
      <c r="A28" s="12" t="s">
        <v>240</v>
      </c>
      <c r="B28" s="12" t="s">
        <v>337</v>
      </c>
    </row>
    <row r="29" spans="1:2" x14ac:dyDescent="0.15">
      <c r="A29" s="12" t="s">
        <v>245</v>
      </c>
      <c r="B29" s="12" t="s">
        <v>338</v>
      </c>
    </row>
    <row r="30" spans="1:2" x14ac:dyDescent="0.15">
      <c r="A30" s="12" t="s">
        <v>260</v>
      </c>
      <c r="B30" s="12" t="s">
        <v>339</v>
      </c>
    </row>
    <row r="31" spans="1:2" x14ac:dyDescent="0.15">
      <c r="A31" s="12" t="s">
        <v>235</v>
      </c>
      <c r="B31" s="12" t="s">
        <v>340</v>
      </c>
    </row>
    <row r="32" spans="1:2" x14ac:dyDescent="0.15">
      <c r="A32" s="12" t="s">
        <v>269</v>
      </c>
      <c r="B32" s="12" t="s">
        <v>341</v>
      </c>
    </row>
    <row r="33" spans="1:2" x14ac:dyDescent="0.15">
      <c r="A33" s="12" t="s">
        <v>231</v>
      </c>
      <c r="B33" s="12" t="s">
        <v>342</v>
      </c>
    </row>
    <row r="34" spans="1:2" x14ac:dyDescent="0.15">
      <c r="A34" s="12" t="s">
        <v>282</v>
      </c>
      <c r="B34" s="12" t="s">
        <v>343</v>
      </c>
    </row>
    <row r="35" spans="1:2" x14ac:dyDescent="0.15">
      <c r="A35" s="12" t="s">
        <v>238</v>
      </c>
      <c r="B35" s="12" t="s">
        <v>344</v>
      </c>
    </row>
    <row r="36" spans="1:2" x14ac:dyDescent="0.15">
      <c r="A36" s="12" t="s">
        <v>225</v>
      </c>
      <c r="B36" s="12" t="s">
        <v>345</v>
      </c>
    </row>
    <row r="37" spans="1:2" x14ac:dyDescent="0.15">
      <c r="A37" s="12" t="s">
        <v>258</v>
      </c>
      <c r="B37" s="12" t="s">
        <v>346</v>
      </c>
    </row>
    <row r="38" spans="1:2" x14ac:dyDescent="0.15">
      <c r="A38" s="12" t="s">
        <v>233</v>
      </c>
      <c r="B38" s="12" t="s">
        <v>347</v>
      </c>
    </row>
    <row r="39" spans="1:2" x14ac:dyDescent="0.15">
      <c r="A39" s="12" t="s">
        <v>226</v>
      </c>
      <c r="B39" s="12" t="s">
        <v>348</v>
      </c>
    </row>
    <row r="40" spans="1:2" x14ac:dyDescent="0.15">
      <c r="A40" s="12" t="s">
        <v>241</v>
      </c>
      <c r="B40" s="12" t="s">
        <v>349</v>
      </c>
    </row>
    <row r="41" spans="1:2" x14ac:dyDescent="0.15">
      <c r="A41" s="12" t="s">
        <v>253</v>
      </c>
      <c r="B41" s="12" t="s">
        <v>350</v>
      </c>
    </row>
    <row r="42" spans="1:2" x14ac:dyDescent="0.15">
      <c r="A42" s="12" t="s">
        <v>244</v>
      </c>
      <c r="B42" s="12" t="s">
        <v>351</v>
      </c>
    </row>
    <row r="43" spans="1:2" x14ac:dyDescent="0.15">
      <c r="A43" s="12" t="s">
        <v>239</v>
      </c>
      <c r="B43" s="12" t="s">
        <v>352</v>
      </c>
    </row>
    <row r="44" spans="1:2" x14ac:dyDescent="0.15">
      <c r="A44" s="12" t="s">
        <v>222</v>
      </c>
      <c r="B44" s="12" t="s">
        <v>353</v>
      </c>
    </row>
    <row r="45" spans="1:2" x14ac:dyDescent="0.15">
      <c r="A45" s="12" t="s">
        <v>219</v>
      </c>
      <c r="B45" s="12" t="s">
        <v>354</v>
      </c>
    </row>
    <row r="46" spans="1:2" x14ac:dyDescent="0.15">
      <c r="A46" s="12" t="s">
        <v>275</v>
      </c>
      <c r="B46" s="12" t="s">
        <v>355</v>
      </c>
    </row>
    <row r="47" spans="1:2" x14ac:dyDescent="0.15">
      <c r="A47" s="12" t="s">
        <v>229</v>
      </c>
      <c r="B47" s="12" t="s">
        <v>356</v>
      </c>
    </row>
    <row r="48" spans="1:2" x14ac:dyDescent="0.15">
      <c r="A48" s="12" t="s">
        <v>247</v>
      </c>
      <c r="B48" s="12" t="s">
        <v>357</v>
      </c>
    </row>
    <row r="49" spans="1:2" x14ac:dyDescent="0.15">
      <c r="A49" s="12" t="s">
        <v>215</v>
      </c>
      <c r="B49" s="12" t="s">
        <v>358</v>
      </c>
    </row>
    <row r="50" spans="1:2" x14ac:dyDescent="0.15">
      <c r="A50" s="12" t="s">
        <v>230</v>
      </c>
      <c r="B50" s="12" t="s">
        <v>359</v>
      </c>
    </row>
    <row r="51" spans="1:2" x14ac:dyDescent="0.15">
      <c r="A51" s="12" t="s">
        <v>217</v>
      </c>
      <c r="B51" s="12" t="s">
        <v>360</v>
      </c>
    </row>
    <row r="52" spans="1:2" x14ac:dyDescent="0.15">
      <c r="A52" s="12" t="s">
        <v>228</v>
      </c>
      <c r="B52" s="12" t="s">
        <v>361</v>
      </c>
    </row>
    <row r="53" spans="1:2" x14ac:dyDescent="0.15">
      <c r="A53" s="12" t="s">
        <v>255</v>
      </c>
      <c r="B53" s="12" t="s">
        <v>362</v>
      </c>
    </row>
    <row r="54" spans="1:2" x14ac:dyDescent="0.15">
      <c r="A54" s="12" t="s">
        <v>251</v>
      </c>
      <c r="B54" s="12" t="s">
        <v>363</v>
      </c>
    </row>
    <row r="55" spans="1:2" x14ac:dyDescent="0.15">
      <c r="A55" s="12" t="s">
        <v>248</v>
      </c>
      <c r="B55" s="12" t="s">
        <v>364</v>
      </c>
    </row>
    <row r="56" spans="1:2" x14ac:dyDescent="0.15">
      <c r="A56" s="12" t="s">
        <v>250</v>
      </c>
      <c r="B56" s="12" t="s">
        <v>365</v>
      </c>
    </row>
    <row r="57" spans="1:2" x14ac:dyDescent="0.15">
      <c r="A57" s="12" t="s">
        <v>261</v>
      </c>
      <c r="B57" s="12" t="s">
        <v>366</v>
      </c>
    </row>
    <row r="58" spans="1:2" x14ac:dyDescent="0.15">
      <c r="A58" s="12" t="s">
        <v>256</v>
      </c>
      <c r="B58" s="12" t="s">
        <v>367</v>
      </c>
    </row>
    <row r="59" spans="1:2" x14ac:dyDescent="0.15">
      <c r="A59" s="12" t="s">
        <v>227</v>
      </c>
      <c r="B59" s="12" t="s">
        <v>368</v>
      </c>
    </row>
    <row r="60" spans="1:2" x14ac:dyDescent="0.15">
      <c r="A60" s="12" t="s">
        <v>216</v>
      </c>
      <c r="B60" s="12" t="s">
        <v>369</v>
      </c>
    </row>
    <row r="61" spans="1:2" x14ac:dyDescent="0.15">
      <c r="A61" s="12" t="s">
        <v>273</v>
      </c>
      <c r="B61" s="12" t="s">
        <v>370</v>
      </c>
    </row>
    <row r="62" spans="1:2" x14ac:dyDescent="0.15">
      <c r="A62" s="12" t="s">
        <v>270</v>
      </c>
      <c r="B62" s="12" t="s">
        <v>371</v>
      </c>
    </row>
    <row r="63" spans="1:2" x14ac:dyDescent="0.15">
      <c r="A63" s="12" t="s">
        <v>242</v>
      </c>
      <c r="B63" s="12" t="s">
        <v>372</v>
      </c>
    </row>
    <row r="64" spans="1:2" x14ac:dyDescent="0.15">
      <c r="A64" s="12" t="s">
        <v>280</v>
      </c>
      <c r="B64" s="12" t="s">
        <v>373</v>
      </c>
    </row>
    <row r="65" spans="1:2" x14ac:dyDescent="0.15">
      <c r="A65" s="12" t="s">
        <v>263</v>
      </c>
      <c r="B65" s="12" t="s">
        <v>374</v>
      </c>
    </row>
    <row r="66" spans="1:2" x14ac:dyDescent="0.15">
      <c r="A66" s="12" t="s">
        <v>249</v>
      </c>
      <c r="B66" s="12" t="s">
        <v>375</v>
      </c>
    </row>
    <row r="67" spans="1:2" x14ac:dyDescent="0.15">
      <c r="A67" s="12" t="s">
        <v>278</v>
      </c>
      <c r="B67" s="12" t="s">
        <v>376</v>
      </c>
    </row>
    <row r="68" spans="1:2" x14ac:dyDescent="0.15">
      <c r="A68" s="12" t="s">
        <v>237</v>
      </c>
      <c r="B68" s="12" t="s">
        <v>377</v>
      </c>
    </row>
    <row r="69" spans="1:2" x14ac:dyDescent="0.15">
      <c r="A69" s="12" t="s">
        <v>267</v>
      </c>
      <c r="B69" s="12" t="s">
        <v>378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29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285</v>
      </c>
      <c r="H1" t="s">
        <v>286</v>
      </c>
      <c r="I1" t="s">
        <v>432</v>
      </c>
    </row>
    <row r="2" spans="1:9" x14ac:dyDescent="0.15">
      <c r="A2" t="s">
        <v>381</v>
      </c>
      <c r="B2" t="s">
        <v>395</v>
      </c>
      <c r="C2" t="s">
        <v>1</v>
      </c>
      <c r="D2" t="str">
        <f>VLOOKUP(C2,テーブル1[[Type]:[和名]],2,0)</f>
        <v>空気精</v>
      </c>
      <c r="E2">
        <v>1</v>
      </c>
      <c r="F2">
        <f>0.3^(E2-1)</f>
        <v>1</v>
      </c>
      <c r="G2">
        <v>1</v>
      </c>
      <c r="H2">
        <f t="shared" ref="H2:H40" si="0">F2*G2</f>
        <v>1</v>
      </c>
      <c r="I2" t="str">
        <f t="shared" ref="I2:I41" si="1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381</v>
      </c>
      <c r="B3" t="s">
        <v>396</v>
      </c>
      <c r="C3" t="s">
        <v>3</v>
      </c>
      <c r="D3" t="str">
        <f>VLOOKUP(C3,テーブル1[[Type]:[和名]],2,0)</f>
        <v>水精</v>
      </c>
      <c r="E3">
        <v>1</v>
      </c>
      <c r="F3">
        <f>0.3^(E3-1)</f>
        <v>1</v>
      </c>
      <c r="G3">
        <v>0.5</v>
      </c>
      <c r="H3">
        <f t="shared" si="0"/>
        <v>0.5</v>
      </c>
      <c r="I3" t="str">
        <f t="shared" si="1"/>
        <v>ItemFairyCrystal.drops.add(new Drop(ModuleFairy.FairyTypes.water[0].createItemStack(), 0.5));</v>
      </c>
    </row>
    <row r="4" spans="1:9" x14ac:dyDescent="0.15">
      <c r="A4" t="s">
        <v>381</v>
      </c>
      <c r="B4" t="s">
        <v>396</v>
      </c>
      <c r="C4" t="s">
        <v>64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0"/>
        <v>0.15</v>
      </c>
      <c r="I4" t="str">
        <f t="shared" si="1"/>
        <v>ItemFairyCrystal.drops.add(new Drop(ModuleFairy.FairyTypes.lava[0].createItemStack(), 0.15));</v>
      </c>
    </row>
    <row r="5" spans="1:9" x14ac:dyDescent="0.15">
      <c r="A5" t="s">
        <v>381</v>
      </c>
      <c r="B5" t="s">
        <v>397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2">0.3^(E5-1)</f>
        <v>0.3</v>
      </c>
      <c r="G5">
        <v>0.05</v>
      </c>
      <c r="H5">
        <f t="shared" si="0"/>
        <v>1.4999999999999999E-2</v>
      </c>
      <c r="I5" t="str">
        <f t="shared" si="1"/>
        <v>ItemFairyCrystal.drops.add(new Drop(ModuleFairy.FairyTypes.fire[0].createItemStack(), 0.015));</v>
      </c>
    </row>
    <row r="6" spans="1:9" x14ac:dyDescent="0.15">
      <c r="A6" t="s">
        <v>381</v>
      </c>
      <c r="B6" t="s">
        <v>397</v>
      </c>
      <c r="C6" t="s">
        <v>92</v>
      </c>
      <c r="D6" t="str">
        <f>VLOOKUP(C6,テーブル1[[Type]:[和名]],2,0)</f>
        <v>雷精</v>
      </c>
      <c r="E6">
        <v>3</v>
      </c>
      <c r="F6">
        <f t="shared" si="2"/>
        <v>0.09</v>
      </c>
      <c r="G6">
        <v>0.05</v>
      </c>
      <c r="H6">
        <f t="shared" si="0"/>
        <v>4.4999999999999997E-3</v>
      </c>
      <c r="I6" t="str">
        <f t="shared" si="1"/>
        <v>ItemFairyCrystal.drops.add(new Drop(ModuleFairy.FairyTypes.thunder[0].createItemStack(), 0.0045));</v>
      </c>
    </row>
    <row r="7" spans="1:9" x14ac:dyDescent="0.15">
      <c r="A7" t="s">
        <v>381</v>
      </c>
      <c r="B7" t="s">
        <v>399</v>
      </c>
      <c r="C7" t="s">
        <v>86</v>
      </c>
      <c r="D7" t="str">
        <f>VLOOKUP(C7,テーブル1[[Type]:[和名]],2,0)</f>
        <v>太陽精</v>
      </c>
      <c r="E7">
        <v>5</v>
      </c>
      <c r="F7">
        <f t="shared" si="2"/>
        <v>8.0999999999999996E-3</v>
      </c>
      <c r="G7">
        <v>0.01</v>
      </c>
      <c r="H7">
        <f t="shared" si="0"/>
        <v>8.1000000000000004E-5</v>
      </c>
      <c r="I7" t="str">
        <f t="shared" si="1"/>
        <v>ItemFairyCrystal.drops.add(new Drop(ModuleFairy.FairyTypes.sun[0].createItemStack(), 0.000081));</v>
      </c>
    </row>
    <row r="8" spans="1:9" x14ac:dyDescent="0.15">
      <c r="A8" t="s">
        <v>381</v>
      </c>
      <c r="B8" t="s">
        <v>399</v>
      </c>
      <c r="C8" t="s">
        <v>88</v>
      </c>
      <c r="D8" t="str">
        <f>VLOOKUP(C8,テーブル1[[Type]:[和名]],2,0)</f>
        <v>月精</v>
      </c>
      <c r="E8">
        <v>5</v>
      </c>
      <c r="F8">
        <f t="shared" si="2"/>
        <v>8.0999999999999996E-3</v>
      </c>
      <c r="G8">
        <v>0.01</v>
      </c>
      <c r="H8">
        <f t="shared" si="0"/>
        <v>8.1000000000000004E-5</v>
      </c>
      <c r="I8" t="str">
        <f t="shared" si="1"/>
        <v>ItemFairyCrystal.drops.add(new Drop(ModuleFairy.FairyTypes.moon[0].createItemStack(), 0.000081));</v>
      </c>
    </row>
    <row r="9" spans="1:9" x14ac:dyDescent="0.15">
      <c r="A9" t="s">
        <v>381</v>
      </c>
      <c r="B9" t="s">
        <v>399</v>
      </c>
      <c r="C9" t="s">
        <v>90</v>
      </c>
      <c r="D9" t="str">
        <f>VLOOKUP(C9,テーブル1[[Type]:[和名]],2,0)</f>
        <v>星精</v>
      </c>
      <c r="E9">
        <v>4</v>
      </c>
      <c r="F9">
        <f t="shared" si="2"/>
        <v>2.7E-2</v>
      </c>
      <c r="G9">
        <v>0.01</v>
      </c>
      <c r="H9">
        <f t="shared" si="0"/>
        <v>2.7E-4</v>
      </c>
      <c r="I9" t="str">
        <f t="shared" si="1"/>
        <v>ItemFairyCrystal.drops.add(new Drop(ModuleFairy.FairyTypes.star[0].createItemStack(), 0.00027));</v>
      </c>
    </row>
    <row r="10" spans="1:9" x14ac:dyDescent="0.15">
      <c r="A10" t="s">
        <v>385</v>
      </c>
      <c r="B10" t="s">
        <v>400</v>
      </c>
      <c r="C10" t="s">
        <v>58</v>
      </c>
      <c r="D10" t="str">
        <f>VLOOKUP(C10,テーブル1[[Type]:[和名]],2,0)</f>
        <v>石精</v>
      </c>
      <c r="E10">
        <v>1</v>
      </c>
      <c r="F10">
        <f t="shared" si="2"/>
        <v>1</v>
      </c>
      <c r="G10">
        <v>0.5</v>
      </c>
      <c r="H10">
        <f t="shared" si="0"/>
        <v>0.5</v>
      </c>
      <c r="I10" t="str">
        <f t="shared" si="1"/>
        <v>ItemFairyCrystal.drops.add(new Drop(ModuleFairy.FairyTypes.stone[0].createItemStack(), 0.5));</v>
      </c>
    </row>
    <row r="11" spans="1:9" x14ac:dyDescent="0.15">
      <c r="A11" t="s">
        <v>385</v>
      </c>
      <c r="B11" t="s">
        <v>401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2"/>
        <v>1</v>
      </c>
      <c r="G11">
        <v>0.5</v>
      </c>
      <c r="H11">
        <f t="shared" si="0"/>
        <v>0.5</v>
      </c>
      <c r="I11" t="str">
        <f t="shared" si="1"/>
        <v>ItemFairyCrystal.drops.add(new Drop(ModuleFairy.FairyTypes.dirt[0].createItemStack(), 0.5));</v>
      </c>
    </row>
    <row r="12" spans="1:9" x14ac:dyDescent="0.15">
      <c r="A12" t="s">
        <v>385</v>
      </c>
      <c r="B12" t="s">
        <v>401</v>
      </c>
      <c r="C12" t="s">
        <v>60</v>
      </c>
      <c r="D12" t="str">
        <f>VLOOKUP(C12,テーブル1[[Type]:[和名]],2,0)</f>
        <v>砂精</v>
      </c>
      <c r="E12">
        <v>1</v>
      </c>
      <c r="F12">
        <f t="shared" si="2"/>
        <v>1</v>
      </c>
      <c r="G12">
        <v>0.5</v>
      </c>
      <c r="H12">
        <f t="shared" si="0"/>
        <v>0.5</v>
      </c>
      <c r="I12" t="str">
        <f t="shared" si="1"/>
        <v>ItemFairyCrystal.drops.add(new Drop(ModuleFairy.FairyTypes.sand[0].createItemStack(), 0.5));</v>
      </c>
    </row>
    <row r="13" spans="1:9" x14ac:dyDescent="0.15">
      <c r="A13" t="s">
        <v>385</v>
      </c>
      <c r="B13" t="s">
        <v>401</v>
      </c>
      <c r="C13" t="s">
        <v>62</v>
      </c>
      <c r="D13" t="str">
        <f>VLOOKUP(C13,テーブル1[[Type]:[和名]],2,0)</f>
        <v>砂利精</v>
      </c>
      <c r="E13">
        <v>2</v>
      </c>
      <c r="F13">
        <f t="shared" si="2"/>
        <v>0.3</v>
      </c>
      <c r="G13">
        <v>0.5</v>
      </c>
      <c r="H13">
        <f t="shared" si="0"/>
        <v>0.15</v>
      </c>
      <c r="I13" t="str">
        <f t="shared" si="1"/>
        <v>ItemFairyCrystal.drops.add(new Drop(ModuleFairy.FairyTypes.gravel[0].createItemStack(), 0.15));</v>
      </c>
    </row>
    <row r="14" spans="1:9" x14ac:dyDescent="0.15">
      <c r="A14" t="s">
        <v>389</v>
      </c>
      <c r="B14" t="s">
        <v>402</v>
      </c>
      <c r="C14" t="s">
        <v>46</v>
      </c>
      <c r="D14" t="str">
        <f>VLOOKUP(C14,テーブル1[[Type]:[和名]],2,0)</f>
        <v>鉄精</v>
      </c>
      <c r="E14">
        <v>2</v>
      </c>
      <c r="F14">
        <f t="shared" si="2"/>
        <v>0.3</v>
      </c>
      <c r="G14">
        <v>0.2</v>
      </c>
      <c r="H14">
        <f t="shared" si="0"/>
        <v>0.06</v>
      </c>
      <c r="I14" t="str">
        <f t="shared" si="1"/>
        <v>ItemFairyCrystal.drops.add(new Drop(ModuleFairy.FairyTypes.iron[0].createItemStack(), 0.06));</v>
      </c>
    </row>
    <row r="15" spans="1:9" x14ac:dyDescent="0.15">
      <c r="A15" t="s">
        <v>389</v>
      </c>
      <c r="B15" t="s">
        <v>402</v>
      </c>
      <c r="C15" t="s">
        <v>48</v>
      </c>
      <c r="D15" t="str">
        <f>VLOOKUP(C15,テーブル1[[Type]:[和名]],2,0)</f>
        <v>金精</v>
      </c>
      <c r="E15">
        <v>3</v>
      </c>
      <c r="F15">
        <f t="shared" si="2"/>
        <v>0.09</v>
      </c>
      <c r="G15">
        <v>0.2</v>
      </c>
      <c r="H15">
        <f t="shared" si="0"/>
        <v>1.7999999999999999E-2</v>
      </c>
      <c r="I15" t="str">
        <f t="shared" si="1"/>
        <v>ItemFairyCrystal.drops.add(new Drop(ModuleFairy.FairyTypes.gold[0].createItemStack(), 0.018));</v>
      </c>
    </row>
    <row r="16" spans="1:9" x14ac:dyDescent="0.15">
      <c r="A16" t="s">
        <v>389</v>
      </c>
      <c r="B16" t="s">
        <v>403</v>
      </c>
      <c r="C16" t="s">
        <v>50</v>
      </c>
      <c r="D16" t="str">
        <f>VLOOKUP(C16,テーブル1[[Type]:[和名]],2,0)</f>
        <v>金剛石精</v>
      </c>
      <c r="E16">
        <v>4</v>
      </c>
      <c r="F16">
        <f t="shared" si="2"/>
        <v>2.7E-2</v>
      </c>
      <c r="G16">
        <v>0.2</v>
      </c>
      <c r="H16">
        <f t="shared" si="0"/>
        <v>5.4000000000000003E-3</v>
      </c>
      <c r="I16" t="str">
        <f t="shared" si="1"/>
        <v>ItemFairyCrystal.drops.add(new Drop(ModuleFairy.FairyTypes.diamond[0].createItemStack(), 0.0054));</v>
      </c>
    </row>
    <row r="17" spans="1:9" x14ac:dyDescent="0.15">
      <c r="A17" t="s">
        <v>389</v>
      </c>
      <c r="B17" t="s">
        <v>403</v>
      </c>
      <c r="C17" t="s">
        <v>52</v>
      </c>
      <c r="D17" t="str">
        <f>VLOOKUP(C17,テーブル1[[Type]:[和名]],2,0)</f>
        <v>翠玉精</v>
      </c>
      <c r="E17">
        <v>4</v>
      </c>
      <c r="F17">
        <f t="shared" si="2"/>
        <v>2.7E-2</v>
      </c>
      <c r="G17">
        <v>0.2</v>
      </c>
      <c r="H17">
        <f t="shared" si="0"/>
        <v>5.4000000000000003E-3</v>
      </c>
      <c r="I17" t="str">
        <f t="shared" si="1"/>
        <v>ItemFairyCrystal.drops.add(new Drop(ModuleFairy.FairyTypes.emerald[0].createItemStack(), 0.0054));</v>
      </c>
    </row>
    <row r="18" spans="1:9" x14ac:dyDescent="0.15">
      <c r="A18" t="s">
        <v>389</v>
      </c>
      <c r="B18" t="s">
        <v>404</v>
      </c>
      <c r="C18" t="s">
        <v>56</v>
      </c>
      <c r="D18" t="str">
        <f>VLOOKUP(C18,テーブル1[[Type]:[和名]],2,0)</f>
        <v>赤石精</v>
      </c>
      <c r="E18">
        <v>3</v>
      </c>
      <c r="F18">
        <f t="shared" si="2"/>
        <v>0.09</v>
      </c>
      <c r="G18">
        <v>0.2</v>
      </c>
      <c r="H18">
        <f t="shared" si="0"/>
        <v>1.7999999999999999E-2</v>
      </c>
      <c r="I18" t="str">
        <f t="shared" si="1"/>
        <v>ItemFairyCrystal.drops.add(new Drop(ModuleFairy.FairyTypes.redstone[0].createItemStack(), 0.018));</v>
      </c>
    </row>
    <row r="19" spans="1:9" x14ac:dyDescent="0.15">
      <c r="A19" t="s">
        <v>389</v>
      </c>
      <c r="B19" t="s">
        <v>404</v>
      </c>
      <c r="C19" t="s">
        <v>54</v>
      </c>
      <c r="D19" t="str">
        <f>VLOOKUP(C19,テーブル1[[Type]:[和名]],2,0)</f>
        <v>瑠璃石精</v>
      </c>
      <c r="E19">
        <v>4</v>
      </c>
      <c r="F19">
        <f t="shared" si="2"/>
        <v>2.7E-2</v>
      </c>
      <c r="G19">
        <v>0.2</v>
      </c>
      <c r="H19">
        <f t="shared" si="0"/>
        <v>5.4000000000000003E-3</v>
      </c>
      <c r="I19" t="str">
        <f t="shared" si="1"/>
        <v>ItemFairyCrystal.drops.add(new Drop(ModuleFairy.FairyTypes.lapislazuli[0].createItemStack(), 0.0054));</v>
      </c>
    </row>
    <row r="20" spans="1:9" x14ac:dyDescent="0.15">
      <c r="A20" t="s">
        <v>384</v>
      </c>
      <c r="B20" t="s">
        <v>405</v>
      </c>
      <c r="C20" t="s">
        <v>106</v>
      </c>
      <c r="D20" t="str">
        <f>VLOOKUP(C20,テーブル1[[Type]:[和名]],2,0)</f>
        <v>終界人精</v>
      </c>
      <c r="E20">
        <v>4</v>
      </c>
      <c r="F20">
        <f t="shared" si="2"/>
        <v>2.7E-2</v>
      </c>
      <c r="G20">
        <v>0.1</v>
      </c>
      <c r="H20">
        <f t="shared" si="0"/>
        <v>2.7000000000000001E-3</v>
      </c>
      <c r="I20" t="str">
        <f t="shared" si="1"/>
        <v>ItemFairyCrystal.drops.add(new Drop(ModuleFairy.FairyTypes.enderman[0].createItemStack(), 0.0027));</v>
      </c>
    </row>
    <row r="21" spans="1:9" x14ac:dyDescent="0.15">
      <c r="A21" t="s">
        <v>384</v>
      </c>
      <c r="B21" t="s">
        <v>405</v>
      </c>
      <c r="C21" t="s">
        <v>74</v>
      </c>
      <c r="D21" t="str">
        <f>VLOOKUP(C21,テーブル1[[Type]:[和名]],2,0)</f>
        <v>蜘蛛精</v>
      </c>
      <c r="E21">
        <v>2</v>
      </c>
      <c r="F21">
        <f t="shared" si="2"/>
        <v>0.3</v>
      </c>
      <c r="G21">
        <v>0.1</v>
      </c>
      <c r="H21">
        <f t="shared" si="0"/>
        <v>0.03</v>
      </c>
      <c r="I21" t="str">
        <f t="shared" si="1"/>
        <v>ItemFairyCrystal.drops.add(new Drop(ModuleFairy.FairyTypes.spider[0].createItemStack(), 0.03));</v>
      </c>
    </row>
    <row r="22" spans="1:9" x14ac:dyDescent="0.15">
      <c r="A22" t="s">
        <v>384</v>
      </c>
      <c r="B22" t="s">
        <v>405</v>
      </c>
      <c r="C22" t="s">
        <v>207</v>
      </c>
      <c r="D22" t="e">
        <f>VLOOKUP(C22,テーブル1[[Type]:[和名]],2,0)</f>
        <v>#N/A</v>
      </c>
      <c r="E22">
        <v>5</v>
      </c>
      <c r="F22">
        <f t="shared" si="2"/>
        <v>8.0999999999999996E-3</v>
      </c>
      <c r="G22">
        <v>0.1</v>
      </c>
      <c r="H22">
        <f t="shared" si="0"/>
        <v>8.0999999999999996E-4</v>
      </c>
      <c r="I22" t="str">
        <f t="shared" si="1"/>
        <v>ItemFairyCrystal.drops.add(new Drop(ModuleFairy.FairyTypes.enderdragon[0].createItemStack(), 0.00081));</v>
      </c>
    </row>
    <row r="23" spans="1:9" x14ac:dyDescent="0.15">
      <c r="A23" t="s">
        <v>384</v>
      </c>
      <c r="B23" t="s">
        <v>405</v>
      </c>
      <c r="C23" t="s">
        <v>416</v>
      </c>
      <c r="D23" t="str">
        <f>VLOOKUP(C23,テーブル1[[Type]:[和名]],2,0)</f>
        <v>鶏精</v>
      </c>
      <c r="E23">
        <v>1</v>
      </c>
      <c r="F23">
        <f t="shared" si="2"/>
        <v>1</v>
      </c>
      <c r="G23">
        <v>0.1</v>
      </c>
      <c r="H23">
        <f t="shared" si="0"/>
        <v>0.1</v>
      </c>
      <c r="I23" t="str">
        <f t="shared" si="1"/>
        <v>ItemFairyCrystal.drops.add(new Drop(ModuleFairy.FairyTypes.chicken[0].createItemStack(), 0.1));</v>
      </c>
    </row>
    <row r="24" spans="1:9" x14ac:dyDescent="0.15">
      <c r="A24" t="s">
        <v>384</v>
      </c>
      <c r="B24" t="s">
        <v>406</v>
      </c>
      <c r="C24" t="s">
        <v>72</v>
      </c>
      <c r="D24" t="str">
        <f>VLOOKUP(C24,テーブル1[[Type]:[和名]],2,0)</f>
        <v>骸骨精</v>
      </c>
      <c r="E24">
        <v>1</v>
      </c>
      <c r="F24">
        <f t="shared" si="2"/>
        <v>1</v>
      </c>
      <c r="G24">
        <v>0.1</v>
      </c>
      <c r="H24">
        <f t="shared" si="0"/>
        <v>0.1</v>
      </c>
      <c r="I24" t="str">
        <f t="shared" si="1"/>
        <v>ItemFairyCrystal.drops.add(new Drop(ModuleFairy.FairyTypes.skeleton[0].createItemStack(), 0.1));</v>
      </c>
    </row>
    <row r="25" spans="1:9" x14ac:dyDescent="0.15">
      <c r="A25" t="s">
        <v>384</v>
      </c>
      <c r="B25" t="s">
        <v>406</v>
      </c>
      <c r="C25" t="s">
        <v>68</v>
      </c>
      <c r="D25" t="str">
        <f>VLOOKUP(C25,テーブル1[[Type]:[和名]],2,0)</f>
        <v>硬屍精</v>
      </c>
      <c r="E25">
        <v>1</v>
      </c>
      <c r="F25">
        <f t="shared" si="2"/>
        <v>1</v>
      </c>
      <c r="G25">
        <v>0.1</v>
      </c>
      <c r="H25">
        <f t="shared" si="0"/>
        <v>0.1</v>
      </c>
      <c r="I25" t="str">
        <f t="shared" si="1"/>
        <v>ItemFairyCrystal.drops.add(new Drop(ModuleFairy.FairyTypes.zombie[0].createItemStack(), 0.1));</v>
      </c>
    </row>
    <row r="26" spans="1:9" x14ac:dyDescent="0.15">
      <c r="A26" t="s">
        <v>384</v>
      </c>
      <c r="B26" t="s">
        <v>406</v>
      </c>
      <c r="C26" t="s">
        <v>108</v>
      </c>
      <c r="D26" t="e">
        <f>VLOOKUP(C26,テーブル1[[Type]:[和名]],2,0)</f>
        <v>#N/A</v>
      </c>
      <c r="E26">
        <v>4</v>
      </c>
      <c r="F26">
        <f t="shared" si="2"/>
        <v>2.7E-2</v>
      </c>
      <c r="G26">
        <v>0.1</v>
      </c>
      <c r="H26">
        <f t="shared" si="0"/>
        <v>2.7000000000000001E-3</v>
      </c>
      <c r="I26" t="str">
        <f t="shared" si="1"/>
        <v>ItemFairyCrystal.drops.add(new Drop(ModuleFairy.FairyTypes.witherskeleton[0].createItemStack(), 0.0027));</v>
      </c>
    </row>
    <row r="27" spans="1:9" x14ac:dyDescent="0.15">
      <c r="A27" t="s">
        <v>384</v>
      </c>
      <c r="B27" t="s">
        <v>406</v>
      </c>
      <c r="C27" t="s">
        <v>104</v>
      </c>
      <c r="D27" t="str">
        <f>VLOOKUP(C27,テーブル1[[Type]:[和名]],2,0)</f>
        <v>枯精</v>
      </c>
      <c r="E27">
        <v>5</v>
      </c>
      <c r="F27">
        <f t="shared" si="2"/>
        <v>8.0999999999999996E-3</v>
      </c>
      <c r="G27">
        <v>0.1</v>
      </c>
      <c r="H27">
        <f t="shared" si="0"/>
        <v>8.0999999999999996E-4</v>
      </c>
      <c r="I27" t="str">
        <f t="shared" si="1"/>
        <v>ItemFairyCrystal.drops.add(new Drop(ModuleFairy.FairyTypes.wither[0].createItemStack(), 0.00081));</v>
      </c>
    </row>
    <row r="28" spans="1:9" x14ac:dyDescent="0.15">
      <c r="A28" t="s">
        <v>384</v>
      </c>
      <c r="B28" t="s">
        <v>407</v>
      </c>
      <c r="C28" t="s">
        <v>70</v>
      </c>
      <c r="D28" t="str">
        <f>VLOOKUP(C28,テーブル1[[Type]:[和名]],2,0)</f>
        <v>匠精</v>
      </c>
      <c r="E28">
        <v>2</v>
      </c>
      <c r="F28">
        <f t="shared" si="2"/>
        <v>0.3</v>
      </c>
      <c r="G28">
        <v>0.1</v>
      </c>
      <c r="H28">
        <f t="shared" si="0"/>
        <v>0.03</v>
      </c>
      <c r="I28" t="str">
        <f t="shared" si="1"/>
        <v>ItemFairyCrystal.drops.add(new Drop(ModuleFairy.FairyTypes.creeper[0].createItemStack(), 0.03));</v>
      </c>
    </row>
    <row r="29" spans="1:9" x14ac:dyDescent="0.15">
      <c r="A29" t="s">
        <v>387</v>
      </c>
      <c r="B29" t="s">
        <v>408</v>
      </c>
      <c r="C29" t="s">
        <v>76</v>
      </c>
      <c r="D29" t="str">
        <f>VLOOKUP(C29,テーブル1[[Type]:[和名]],2,0)</f>
        <v>麦精</v>
      </c>
      <c r="E29">
        <v>2</v>
      </c>
      <c r="F29">
        <f t="shared" si="2"/>
        <v>0.3</v>
      </c>
      <c r="G29">
        <v>0.1</v>
      </c>
      <c r="H29">
        <f t="shared" si="0"/>
        <v>0.03</v>
      </c>
      <c r="I29" t="str">
        <f t="shared" si="1"/>
        <v>ItemFairyCrystal.drops.add(new Drop(ModuleFairy.FairyTypes.wheat[0].createItemStack(), 0.03));</v>
      </c>
    </row>
    <row r="30" spans="1:9" x14ac:dyDescent="0.15">
      <c r="A30" t="s">
        <v>387</v>
      </c>
      <c r="B30" t="s">
        <v>409</v>
      </c>
      <c r="C30" t="s">
        <v>66</v>
      </c>
      <c r="D30" t="str">
        <f>VLOOKUP(C30,テーブル1[[Type]:[和名]],2,0)</f>
        <v>紫丁香精</v>
      </c>
      <c r="E30">
        <v>3</v>
      </c>
      <c r="F30">
        <f t="shared" si="2"/>
        <v>0.09</v>
      </c>
      <c r="G30">
        <v>0.1</v>
      </c>
      <c r="H30">
        <f t="shared" si="0"/>
        <v>8.9999999999999993E-3</v>
      </c>
      <c r="I30" t="str">
        <f t="shared" si="1"/>
        <v>ItemFairyCrystal.drops.add(new Drop(ModuleFairy.FairyTypes.lilac[0].createItemStack(), 0.009));</v>
      </c>
    </row>
    <row r="31" spans="1:9" x14ac:dyDescent="0.15">
      <c r="A31" t="s">
        <v>386</v>
      </c>
      <c r="B31" t="s">
        <v>410</v>
      </c>
      <c r="C31" t="s">
        <v>142</v>
      </c>
      <c r="D31" t="str">
        <f>VLOOKUP(C31,テーブル1[[Type]:[和名]],2,0)</f>
        <v>松明精</v>
      </c>
      <c r="E31">
        <v>1</v>
      </c>
      <c r="F31">
        <f t="shared" si="2"/>
        <v>1</v>
      </c>
      <c r="G31">
        <v>0.1</v>
      </c>
      <c r="H31">
        <f t="shared" si="0"/>
        <v>0.1</v>
      </c>
      <c r="I31" t="str">
        <f t="shared" si="1"/>
        <v>ItemFairyCrystal.drops.add(new Drop(ModuleFairy.FairyTypes.torch[0].createItemStack(), 0.1));</v>
      </c>
    </row>
    <row r="32" spans="1:9" x14ac:dyDescent="0.15">
      <c r="A32" t="s">
        <v>386</v>
      </c>
      <c r="B32" t="s">
        <v>410</v>
      </c>
      <c r="C32" t="s">
        <v>80</v>
      </c>
      <c r="D32" t="str">
        <f>VLOOKUP(C32,テーブル1[[Type]:[和名]],2,0)</f>
        <v>釜戸精</v>
      </c>
      <c r="E32">
        <v>2</v>
      </c>
      <c r="F32">
        <f t="shared" si="2"/>
        <v>0.3</v>
      </c>
      <c r="G32">
        <v>0.1</v>
      </c>
      <c r="H32">
        <f t="shared" si="0"/>
        <v>0.03</v>
      </c>
      <c r="I32" t="str">
        <f t="shared" si="1"/>
        <v>ItemFairyCrystal.drops.add(new Drop(ModuleFairy.FairyTypes.furnace[0].createItemStack(), 0.03));</v>
      </c>
    </row>
    <row r="33" spans="1:9" x14ac:dyDescent="0.15">
      <c r="A33" t="s">
        <v>386</v>
      </c>
      <c r="B33" t="s">
        <v>410</v>
      </c>
      <c r="C33" t="s">
        <v>9</v>
      </c>
      <c r="D33" t="e">
        <f>VLOOKUP(C33,テーブル1[[Type]:[和名]],2,0)</f>
        <v>#N/A</v>
      </c>
      <c r="E33">
        <v>3</v>
      </c>
      <c r="F33">
        <f t="shared" si="2"/>
        <v>0.09</v>
      </c>
      <c r="G33">
        <v>0.1</v>
      </c>
      <c r="H33">
        <f t="shared" si="0"/>
        <v>8.9999999999999993E-3</v>
      </c>
      <c r="I33" t="str">
        <f t="shared" si="1"/>
        <v>ItemFairyCrystal.drops.add(new Drop(ModuleFairy.FairyTypes.magentaglazedterracotta[0].createItemStack(), 0.009));</v>
      </c>
    </row>
    <row r="34" spans="1:9" x14ac:dyDescent="0.15">
      <c r="A34" t="s">
        <v>386</v>
      </c>
      <c r="B34" t="s">
        <v>411</v>
      </c>
      <c r="C34" t="s">
        <v>78</v>
      </c>
      <c r="D34" t="str">
        <f>VLOOKUP(C34,テーブル1[[Type]:[和名]],2,0)</f>
        <v>麺麭精</v>
      </c>
      <c r="E34">
        <v>2</v>
      </c>
      <c r="F34">
        <f t="shared" si="2"/>
        <v>0.3</v>
      </c>
      <c r="G34">
        <v>0.1</v>
      </c>
      <c r="H34">
        <f t="shared" si="0"/>
        <v>0.03</v>
      </c>
      <c r="I34" t="str">
        <f t="shared" si="1"/>
        <v>ItemFairyCrystal.drops.add(new Drop(ModuleFairy.FairyTypes.bread[0].createItemStack(), 0.03));</v>
      </c>
    </row>
    <row r="35" spans="1:9" x14ac:dyDescent="0.15">
      <c r="A35" t="s">
        <v>383</v>
      </c>
      <c r="B35" t="s">
        <v>412</v>
      </c>
      <c r="C35" t="s">
        <v>100</v>
      </c>
      <c r="D35" t="str">
        <f>VLOOKUP(C35,テーブル1[[Type]:[和名]],2,0)</f>
        <v>昼精</v>
      </c>
      <c r="E35">
        <v>1</v>
      </c>
      <c r="F35">
        <f t="shared" si="2"/>
        <v>1</v>
      </c>
      <c r="G35">
        <v>0.02</v>
      </c>
      <c r="H35">
        <f t="shared" si="0"/>
        <v>0.02</v>
      </c>
      <c r="I35" t="str">
        <f t="shared" si="1"/>
        <v>ItemFairyCrystal.drops.add(new Drop(ModuleFairy.FairyTypes.daytime[0].createItemStack(), 0.02));</v>
      </c>
    </row>
    <row r="36" spans="1:9" x14ac:dyDescent="0.15">
      <c r="A36" t="s">
        <v>383</v>
      </c>
      <c r="B36" t="s">
        <v>412</v>
      </c>
      <c r="C36" t="s">
        <v>98</v>
      </c>
      <c r="D36" t="str">
        <f>VLOOKUP(C36,テーブル1[[Type]:[和名]],2,0)</f>
        <v>夜精</v>
      </c>
      <c r="E36">
        <v>1</v>
      </c>
      <c r="F36">
        <f t="shared" si="2"/>
        <v>1</v>
      </c>
      <c r="G36">
        <v>0.02</v>
      </c>
      <c r="H36">
        <f t="shared" si="0"/>
        <v>0.02</v>
      </c>
      <c r="I36" t="str">
        <f t="shared" si="1"/>
        <v>ItemFairyCrystal.drops.add(new Drop(ModuleFairy.FairyTypes.night[0].createItemStack(), 0.02));</v>
      </c>
    </row>
    <row r="37" spans="1:9" x14ac:dyDescent="0.15">
      <c r="A37" t="s">
        <v>383</v>
      </c>
      <c r="B37" t="s">
        <v>412</v>
      </c>
      <c r="C37" t="s">
        <v>102</v>
      </c>
      <c r="D37" t="str">
        <f>VLOOKUP(C37,テーブル1[[Type]:[和名]],2,0)</f>
        <v>朝精</v>
      </c>
      <c r="E37">
        <v>2</v>
      </c>
      <c r="F37">
        <f t="shared" si="2"/>
        <v>0.3</v>
      </c>
      <c r="G37">
        <v>0.02</v>
      </c>
      <c r="H37">
        <f t="shared" si="0"/>
        <v>6.0000000000000001E-3</v>
      </c>
      <c r="I37" t="str">
        <f t="shared" si="1"/>
        <v>ItemFairyCrystal.drops.add(new Drop(ModuleFairy.FairyTypes.morning[0].createItemStack(), 0.006));</v>
      </c>
    </row>
    <row r="38" spans="1:9" x14ac:dyDescent="0.15">
      <c r="A38" t="s">
        <v>383</v>
      </c>
      <c r="B38" t="s">
        <v>413</v>
      </c>
      <c r="C38" t="s">
        <v>96</v>
      </c>
      <c r="D38" t="str">
        <f>VLOOKUP(C38,テーブル1[[Type]:[和名]],2,0)</f>
        <v>晴精</v>
      </c>
      <c r="E38">
        <v>1</v>
      </c>
      <c r="F38">
        <f t="shared" si="2"/>
        <v>1</v>
      </c>
      <c r="G38">
        <v>0.02</v>
      </c>
      <c r="H38">
        <f t="shared" si="0"/>
        <v>0.02</v>
      </c>
      <c r="I38" t="str">
        <f t="shared" si="1"/>
        <v>ItemFairyCrystal.drops.add(new Drop(ModuleFairy.FairyTypes.fine[0].createItemStack(), 0.02));</v>
      </c>
    </row>
    <row r="39" spans="1:9" x14ac:dyDescent="0.15">
      <c r="A39" t="s">
        <v>383</v>
      </c>
      <c r="B39" t="s">
        <v>413</v>
      </c>
      <c r="C39" t="s">
        <v>94</v>
      </c>
      <c r="D39" t="str">
        <f>VLOOKUP(C39,テーブル1[[Type]:[和名]],2,0)</f>
        <v>雨精</v>
      </c>
      <c r="E39">
        <v>2</v>
      </c>
      <c r="F39">
        <f t="shared" si="2"/>
        <v>0.3</v>
      </c>
      <c r="G39">
        <v>0.02</v>
      </c>
      <c r="H39">
        <f t="shared" si="0"/>
        <v>6.0000000000000001E-3</v>
      </c>
      <c r="I39" t="str">
        <f t="shared" si="1"/>
        <v>ItemFairyCrystal.drops.add(new Drop(ModuleFairy.FairyTypes.rain[0].createItemStack(), 0.006));</v>
      </c>
    </row>
    <row r="40" spans="1:9" x14ac:dyDescent="0.15">
      <c r="A40" t="s">
        <v>383</v>
      </c>
      <c r="B40" t="s">
        <v>414</v>
      </c>
      <c r="C40" t="s">
        <v>82</v>
      </c>
      <c r="D40" t="str">
        <f>VLOOKUP(C40,テーブル1[[Type]:[和名]],2,0)</f>
        <v>平原精</v>
      </c>
      <c r="E40">
        <v>1</v>
      </c>
      <c r="F40">
        <f t="shared" si="2"/>
        <v>1</v>
      </c>
      <c r="G40">
        <v>0.05</v>
      </c>
      <c r="H40">
        <f t="shared" si="0"/>
        <v>0.05</v>
      </c>
      <c r="I40" t="str">
        <f t="shared" si="1"/>
        <v>ItemFairyCrystal.drops.add(new Drop(ModuleFairy.FairyTypes.plains[0].createItemStack(), 0.05));</v>
      </c>
    </row>
    <row r="41" spans="1:9" x14ac:dyDescent="0.15">
      <c r="A41" t="s">
        <v>383</v>
      </c>
      <c r="B41" t="s">
        <v>414</v>
      </c>
      <c r="C41" t="s">
        <v>84</v>
      </c>
      <c r="D41" t="str">
        <f>VLOOKUP(C41,テーブル1[[Type]:[和名]],2,0)</f>
        <v>森精</v>
      </c>
      <c r="E41">
        <v>2</v>
      </c>
      <c r="F41">
        <f t="shared" si="2"/>
        <v>0.3</v>
      </c>
      <c r="G41">
        <v>0.05</v>
      </c>
      <c r="H41">
        <f>F41*G41</f>
        <v>1.4999999999999999E-2</v>
      </c>
      <c r="I41" t="str">
        <f t="shared" si="1"/>
        <v>ItemFairyCrystal.drops.add(new Drop(ModuleFairy.FairyTypes.forest[0].createItemStack(), 0.015));</v>
      </c>
    </row>
    <row r="42" spans="1:9" x14ac:dyDescent="0.15">
      <c r="D42" t="s">
        <v>427</v>
      </c>
      <c r="E42" t="s">
        <v>428</v>
      </c>
      <c r="F42" t="s">
        <v>429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117</v>
      </c>
      <c r="E45">
        <v>1</v>
      </c>
      <c r="F45">
        <v>0.5</v>
      </c>
    </row>
    <row r="46" spans="1:9" x14ac:dyDescent="0.15">
      <c r="D46" t="s">
        <v>128</v>
      </c>
      <c r="E46">
        <v>1</v>
      </c>
      <c r="F46">
        <v>0.5</v>
      </c>
    </row>
    <row r="47" spans="1:9" x14ac:dyDescent="0.15">
      <c r="D47" t="s">
        <v>135</v>
      </c>
      <c r="E47">
        <v>1</v>
      </c>
      <c r="F47">
        <v>0.5</v>
      </c>
    </row>
    <row r="48" spans="1:9" x14ac:dyDescent="0.15">
      <c r="D48" t="s">
        <v>137</v>
      </c>
      <c r="E48">
        <v>2</v>
      </c>
      <c r="F48">
        <v>0.15</v>
      </c>
    </row>
    <row r="49" spans="4:6" x14ac:dyDescent="0.15">
      <c r="D49" t="s">
        <v>119</v>
      </c>
      <c r="E49">
        <v>2</v>
      </c>
      <c r="F49">
        <v>0.15</v>
      </c>
    </row>
    <row r="50" spans="4:6" x14ac:dyDescent="0.15">
      <c r="D50" t="s">
        <v>418</v>
      </c>
      <c r="E50">
        <v>1</v>
      </c>
      <c r="F50">
        <v>0.1</v>
      </c>
    </row>
    <row r="51" spans="4:6" x14ac:dyDescent="0.15">
      <c r="D51" t="s">
        <v>124</v>
      </c>
      <c r="E51">
        <v>1</v>
      </c>
      <c r="F51">
        <v>0.1</v>
      </c>
    </row>
    <row r="52" spans="4:6" x14ac:dyDescent="0.15">
      <c r="D52" t="s">
        <v>121</v>
      </c>
      <c r="E52">
        <v>1</v>
      </c>
      <c r="F52">
        <v>0.1</v>
      </c>
    </row>
    <row r="53" spans="4:6" x14ac:dyDescent="0.15">
      <c r="D53" t="s">
        <v>144</v>
      </c>
      <c r="E53">
        <v>1</v>
      </c>
      <c r="F53">
        <v>0.1</v>
      </c>
    </row>
    <row r="54" spans="4:6" x14ac:dyDescent="0.15">
      <c r="D54" t="s">
        <v>109</v>
      </c>
      <c r="E54">
        <v>2</v>
      </c>
      <c r="F54">
        <v>0.06</v>
      </c>
    </row>
    <row r="55" spans="4:6" x14ac:dyDescent="0.15">
      <c r="D55" t="s">
        <v>147</v>
      </c>
      <c r="E55">
        <v>1</v>
      </c>
      <c r="F55">
        <v>0.05</v>
      </c>
    </row>
    <row r="56" spans="4:6" x14ac:dyDescent="0.15">
      <c r="D56" t="s">
        <v>126</v>
      </c>
      <c r="E56">
        <v>2</v>
      </c>
      <c r="F56">
        <v>0.03</v>
      </c>
    </row>
    <row r="57" spans="4:6" x14ac:dyDescent="0.15">
      <c r="D57" t="s">
        <v>123</v>
      </c>
      <c r="E57">
        <v>2</v>
      </c>
      <c r="F57">
        <v>0.03</v>
      </c>
    </row>
    <row r="58" spans="4:6" x14ac:dyDescent="0.15">
      <c r="D58" t="s">
        <v>138</v>
      </c>
      <c r="E58">
        <v>2</v>
      </c>
      <c r="F58">
        <v>0.03</v>
      </c>
    </row>
    <row r="59" spans="4:6" x14ac:dyDescent="0.15">
      <c r="D59" t="s">
        <v>146</v>
      </c>
      <c r="E59">
        <v>2</v>
      </c>
      <c r="F59">
        <v>0.03</v>
      </c>
    </row>
    <row r="60" spans="4:6" x14ac:dyDescent="0.15">
      <c r="D60" t="s">
        <v>140</v>
      </c>
      <c r="E60">
        <v>2</v>
      </c>
      <c r="F60">
        <v>0.03</v>
      </c>
    </row>
    <row r="61" spans="4:6" x14ac:dyDescent="0.15">
      <c r="D61" t="s">
        <v>165</v>
      </c>
      <c r="E61">
        <v>1</v>
      </c>
      <c r="F61">
        <v>0.02</v>
      </c>
    </row>
    <row r="62" spans="4:6" x14ac:dyDescent="0.15">
      <c r="D62" t="s">
        <v>163</v>
      </c>
      <c r="E62">
        <v>1</v>
      </c>
      <c r="F62">
        <v>0.02</v>
      </c>
    </row>
    <row r="63" spans="4:6" x14ac:dyDescent="0.15">
      <c r="D63" t="s">
        <v>161</v>
      </c>
      <c r="E63">
        <v>1</v>
      </c>
      <c r="F63">
        <v>0.02</v>
      </c>
    </row>
    <row r="64" spans="4:6" x14ac:dyDescent="0.15">
      <c r="D64" t="s">
        <v>111</v>
      </c>
      <c r="E64">
        <v>3</v>
      </c>
      <c r="F64">
        <v>1.7999999999999999E-2</v>
      </c>
    </row>
    <row r="65" spans="4:6" x14ac:dyDescent="0.15">
      <c r="D65" t="s">
        <v>115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149</v>
      </c>
      <c r="E67">
        <v>2</v>
      </c>
      <c r="F67">
        <v>1.4999999999999999E-2</v>
      </c>
    </row>
    <row r="68" spans="4:6" x14ac:dyDescent="0.15">
      <c r="D68" t="s">
        <v>120</v>
      </c>
      <c r="E68">
        <v>3</v>
      </c>
      <c r="F68">
        <v>8.9999999999999993E-3</v>
      </c>
    </row>
    <row r="69" spans="4:6" x14ac:dyDescent="0.15">
      <c r="D69" t="s">
        <v>130</v>
      </c>
      <c r="E69">
        <v>3</v>
      </c>
      <c r="F69">
        <v>8.9999999999999993E-3</v>
      </c>
    </row>
    <row r="70" spans="4:6" x14ac:dyDescent="0.15">
      <c r="D70" t="s">
        <v>167</v>
      </c>
      <c r="E70">
        <v>2</v>
      </c>
      <c r="F70">
        <v>6.0000000000000001E-3</v>
      </c>
    </row>
    <row r="71" spans="4:6" x14ac:dyDescent="0.15">
      <c r="D71" t="s">
        <v>159</v>
      </c>
      <c r="E71">
        <v>2</v>
      </c>
      <c r="F71">
        <v>6.0000000000000001E-3</v>
      </c>
    </row>
    <row r="72" spans="4:6" x14ac:dyDescent="0.15">
      <c r="D72" t="s">
        <v>131</v>
      </c>
      <c r="E72">
        <v>4</v>
      </c>
      <c r="F72">
        <v>5.4000000000000003E-3</v>
      </c>
    </row>
    <row r="73" spans="4:6" x14ac:dyDescent="0.15">
      <c r="D73" t="s">
        <v>133</v>
      </c>
      <c r="E73">
        <v>4</v>
      </c>
      <c r="F73">
        <v>5.4000000000000003E-3</v>
      </c>
    </row>
    <row r="74" spans="4:6" x14ac:dyDescent="0.15">
      <c r="D74" t="s">
        <v>113</v>
      </c>
      <c r="E74">
        <v>4</v>
      </c>
      <c r="F74">
        <v>5.4000000000000003E-3</v>
      </c>
    </row>
    <row r="75" spans="4:6" x14ac:dyDescent="0.15">
      <c r="D75" t="s">
        <v>157</v>
      </c>
      <c r="E75">
        <v>3</v>
      </c>
      <c r="F75">
        <v>4.4999999999999997E-3</v>
      </c>
    </row>
    <row r="76" spans="4:6" x14ac:dyDescent="0.15">
      <c r="D76" t="s">
        <v>171</v>
      </c>
      <c r="E76">
        <v>4</v>
      </c>
      <c r="F76">
        <v>2.7000000000000001E-3</v>
      </c>
    </row>
    <row r="77" spans="4:6" x14ac:dyDescent="0.15">
      <c r="D77" t="s">
        <v>173</v>
      </c>
      <c r="E77">
        <v>4</v>
      </c>
      <c r="F77">
        <v>2.7000000000000001E-3</v>
      </c>
    </row>
    <row r="78" spans="4:6" x14ac:dyDescent="0.15">
      <c r="D78" t="s">
        <v>208</v>
      </c>
      <c r="E78">
        <v>5</v>
      </c>
      <c r="F78">
        <v>8.0999999999999996E-4</v>
      </c>
    </row>
    <row r="79" spans="4:6" x14ac:dyDescent="0.15">
      <c r="D79" t="s">
        <v>169</v>
      </c>
      <c r="E79">
        <v>5</v>
      </c>
      <c r="F79">
        <v>8.0999999999999996E-4</v>
      </c>
    </row>
    <row r="80" spans="4:6" x14ac:dyDescent="0.15">
      <c r="D80" t="s">
        <v>155</v>
      </c>
      <c r="E80">
        <v>4</v>
      </c>
      <c r="F80">
        <v>2.7E-4</v>
      </c>
    </row>
    <row r="81" spans="4:6" x14ac:dyDescent="0.15">
      <c r="D81" t="s">
        <v>151</v>
      </c>
      <c r="E81">
        <v>5</v>
      </c>
      <c r="F81">
        <v>8.1000000000000004E-5</v>
      </c>
    </row>
    <row r="82" spans="4:6" x14ac:dyDescent="0.15">
      <c r="D82" t="s">
        <v>153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2022-01-22T12:51:41Z</dcterms:modified>
</cp:coreProperties>
</file>