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B3D53843-C491-4615-95D7-81D512BEBAAB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31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5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1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2" i="4"/>
  <c r="Z22" i="4" l="1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E35" i="7"/>
  <c r="AE32" i="7"/>
  <c r="AE33" i="7"/>
  <c r="AE34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Z35" i="7" s="1"/>
  <c r="I36" i="7"/>
  <c r="I27" i="7"/>
  <c r="I28" i="7"/>
  <c r="Z28" i="7" s="1"/>
  <c r="I29" i="7"/>
  <c r="I30" i="7"/>
  <c r="Z30" i="7" s="1"/>
  <c r="I31" i="7"/>
  <c r="I32" i="7"/>
  <c r="I33" i="7"/>
  <c r="I34" i="7"/>
  <c r="K26" i="7"/>
  <c r="I26" i="7"/>
  <c r="Z26" i="7" s="1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Z12" i="7" s="1"/>
  <c r="I13" i="7"/>
  <c r="I14" i="7"/>
  <c r="I15" i="7"/>
  <c r="I16" i="7"/>
  <c r="I11" i="7"/>
  <c r="Z11" i="7" s="1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15" i="7" l="1"/>
  <c r="Z14" i="7"/>
  <c r="Z13" i="7"/>
  <c r="Z34" i="7"/>
  <c r="Z32" i="7"/>
  <c r="Z33" i="7"/>
  <c r="Z31" i="7"/>
  <c r="Z29" i="7"/>
  <c r="Z27" i="7"/>
  <c r="N17" i="4"/>
  <c r="O17" i="4" s="1"/>
  <c r="N16" i="4"/>
  <c r="O16" i="4" s="1"/>
  <c r="N15" i="4"/>
  <c r="O15" i="4" s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F4" i="5" s="1"/>
  <c r="H4" i="5" s="1"/>
  <c r="D8" i="5"/>
  <c r="D9" i="5"/>
  <c r="F9" i="5" s="1"/>
  <c r="H9" i="5" s="1"/>
  <c r="D12" i="5"/>
  <c r="D16" i="5"/>
  <c r="D17" i="5"/>
  <c r="F17" i="5" s="1"/>
  <c r="D20" i="5"/>
  <c r="D24" i="5"/>
  <c r="D25" i="5"/>
  <c r="F25" i="5" s="1"/>
  <c r="H25" i="5" s="1"/>
  <c r="J25" i="5" s="1"/>
  <c r="D28" i="5"/>
  <c r="D32" i="5"/>
  <c r="D33" i="5"/>
  <c r="F33" i="5" s="1"/>
  <c r="H33" i="5" s="1"/>
  <c r="J33" i="5" s="1"/>
  <c r="D36" i="5"/>
  <c r="D40" i="5"/>
  <c r="D41" i="5"/>
  <c r="F41" i="5" s="1"/>
  <c r="H41" i="5" s="1"/>
  <c r="J41" i="5" s="1"/>
  <c r="D44" i="5"/>
  <c r="D48" i="5"/>
  <c r="D49" i="5"/>
  <c r="F49" i="5" s="1"/>
  <c r="H49" i="5" s="1"/>
  <c r="J49" i="5" s="1"/>
  <c r="D52" i="5"/>
  <c r="D56" i="5"/>
  <c r="D57" i="5"/>
  <c r="F57" i="5" s="1"/>
  <c r="D60" i="5"/>
  <c r="D64" i="5"/>
  <c r="D65" i="5"/>
  <c r="F65" i="5" s="1"/>
  <c r="H65" i="5" s="1"/>
  <c r="J65" i="5" s="1"/>
  <c r="D68" i="5"/>
  <c r="D72" i="5"/>
  <c r="D73" i="5"/>
  <c r="F73" i="5" s="1"/>
  <c r="H73" i="5" s="1"/>
  <c r="J73" i="5" s="1"/>
  <c r="D76" i="5"/>
  <c r="D80" i="5"/>
  <c r="D81" i="5"/>
  <c r="F81" i="5" s="1"/>
  <c r="H81" i="5" s="1"/>
  <c r="J81" i="5" s="1"/>
  <c r="D84" i="5"/>
  <c r="D88" i="5"/>
  <c r="D89" i="5"/>
  <c r="F89" i="5" s="1"/>
  <c r="H89" i="5" s="1"/>
  <c r="J89" i="5" s="1"/>
  <c r="D92" i="5"/>
  <c r="D96" i="5"/>
  <c r="D97" i="5"/>
  <c r="D100" i="5"/>
  <c r="N2" i="4"/>
  <c r="N3" i="4"/>
  <c r="O3" i="4" s="1"/>
  <c r="N4" i="4"/>
  <c r="O4" i="4" s="1"/>
  <c r="N5" i="4"/>
  <c r="O5" i="4" s="1"/>
  <c r="N10" i="4"/>
  <c r="O10" i="4" s="1"/>
  <c r="N11" i="4"/>
  <c r="O11" i="4" s="1"/>
  <c r="N12" i="4"/>
  <c r="O12" i="4" s="1"/>
  <c r="N13" i="4"/>
  <c r="O13" i="4" s="1"/>
  <c r="N6" i="4"/>
  <c r="O6" i="4" s="1"/>
  <c r="N7" i="4"/>
  <c r="O7" i="4" s="1"/>
  <c r="N8" i="4"/>
  <c r="O8" i="4" s="1"/>
  <c r="N9" i="4"/>
  <c r="O9" i="4" s="1"/>
  <c r="N14" i="4"/>
  <c r="O14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H17" i="5" l="1"/>
  <c r="J17" i="5" s="1"/>
  <c r="L17" i="5" s="1"/>
  <c r="N17" i="5" s="1"/>
  <c r="H57" i="5"/>
  <c r="J57" i="5" s="1"/>
  <c r="L57" i="5" s="1"/>
  <c r="N57" i="5" s="1"/>
  <c r="P57" i="5" s="1"/>
  <c r="R57" i="5" s="1"/>
  <c r="T57" i="5" s="1"/>
  <c r="V57" i="5" s="1"/>
  <c r="D2" i="5"/>
  <c r="F2" i="5" s="1"/>
  <c r="H2" i="5" s="1"/>
  <c r="L89" i="5"/>
  <c r="N89" i="5" s="1"/>
  <c r="P89" i="5" s="1"/>
  <c r="R89" i="5" s="1"/>
  <c r="T89" i="5" s="1"/>
  <c r="V89" i="5" s="1"/>
  <c r="L81" i="5"/>
  <c r="N81" i="5" s="1"/>
  <c r="P81" i="5" s="1"/>
  <c r="R81" i="5" s="1"/>
  <c r="T81" i="5" s="1"/>
  <c r="V81" i="5" s="1"/>
  <c r="L73" i="5"/>
  <c r="N73" i="5" s="1"/>
  <c r="P73" i="5" s="1"/>
  <c r="R73" i="5" s="1"/>
  <c r="T73" i="5" s="1"/>
  <c r="V73" i="5" s="1"/>
  <c r="L65" i="5"/>
  <c r="N65" i="5" s="1"/>
  <c r="P65" i="5" s="1"/>
  <c r="R65" i="5" s="1"/>
  <c r="T65" i="5" s="1"/>
  <c r="V65" i="5" s="1"/>
  <c r="L49" i="5"/>
  <c r="N49" i="5" s="1"/>
  <c r="P49" i="5" s="1"/>
  <c r="R49" i="5" s="1"/>
  <c r="T49" i="5" s="1"/>
  <c r="V49" i="5" s="1"/>
  <c r="L41" i="5"/>
  <c r="N41" i="5" s="1"/>
  <c r="P41" i="5" s="1"/>
  <c r="R41" i="5" s="1"/>
  <c r="T41" i="5" s="1"/>
  <c r="V41" i="5" s="1"/>
  <c r="L33" i="5"/>
  <c r="N33" i="5" s="1"/>
  <c r="P33" i="5" s="1"/>
  <c r="R33" i="5" s="1"/>
  <c r="T33" i="5" s="1"/>
  <c r="L25" i="5"/>
  <c r="N25" i="5" s="1"/>
  <c r="P25" i="5" s="1"/>
  <c r="R25" i="5" s="1"/>
  <c r="F92" i="5"/>
  <c r="H92" i="5" s="1"/>
  <c r="J92" i="5" s="1"/>
  <c r="L92" i="5" s="1"/>
  <c r="N92" i="5" s="1"/>
  <c r="P92" i="5" s="1"/>
  <c r="R92" i="5" s="1"/>
  <c r="T92" i="5" s="1"/>
  <c r="V92" i="5" s="1"/>
  <c r="F68" i="5"/>
  <c r="H68" i="5" s="1"/>
  <c r="J68" i="5" s="1"/>
  <c r="L68" i="5" s="1"/>
  <c r="N68" i="5" s="1"/>
  <c r="P68" i="5" s="1"/>
  <c r="R68" i="5" s="1"/>
  <c r="T68" i="5" s="1"/>
  <c r="V68" i="5" s="1"/>
  <c r="F44" i="5"/>
  <c r="H44" i="5" s="1"/>
  <c r="J44" i="5" s="1"/>
  <c r="L44" i="5" s="1"/>
  <c r="N44" i="5" s="1"/>
  <c r="P44" i="5" s="1"/>
  <c r="R44" i="5" s="1"/>
  <c r="T44" i="5" s="1"/>
  <c r="V44" i="5" s="1"/>
  <c r="F20" i="5"/>
  <c r="H20" i="5" s="1"/>
  <c r="J20" i="5" s="1"/>
  <c r="L20" i="5" s="1"/>
  <c r="N20" i="5" s="1"/>
  <c r="P20" i="5" s="1"/>
  <c r="F76" i="5"/>
  <c r="H76" i="5" s="1"/>
  <c r="J76" i="5" s="1"/>
  <c r="L76" i="5" s="1"/>
  <c r="N76" i="5" s="1"/>
  <c r="P76" i="5" s="1"/>
  <c r="R76" i="5" s="1"/>
  <c r="T76" i="5" s="1"/>
  <c r="V76" i="5" s="1"/>
  <c r="F36" i="5"/>
  <c r="H36" i="5" s="1"/>
  <c r="J36" i="5" s="1"/>
  <c r="L36" i="5" s="1"/>
  <c r="N36" i="5" s="1"/>
  <c r="P36" i="5" s="1"/>
  <c r="R36" i="5" s="1"/>
  <c r="T36" i="5" s="1"/>
  <c r="V36" i="5" s="1"/>
  <c r="F100" i="5"/>
  <c r="H100" i="5" s="1"/>
  <c r="J100" i="5" s="1"/>
  <c r="L100" i="5" s="1"/>
  <c r="N100" i="5" s="1"/>
  <c r="P100" i="5" s="1"/>
  <c r="R100" i="5" s="1"/>
  <c r="T100" i="5" s="1"/>
  <c r="V100" i="5" s="1"/>
  <c r="F84" i="5"/>
  <c r="H84" i="5" s="1"/>
  <c r="J84" i="5" s="1"/>
  <c r="L84" i="5" s="1"/>
  <c r="N84" i="5" s="1"/>
  <c r="P84" i="5" s="1"/>
  <c r="R84" i="5" s="1"/>
  <c r="T84" i="5" s="1"/>
  <c r="V84" i="5" s="1"/>
  <c r="F60" i="5"/>
  <c r="H60" i="5" s="1"/>
  <c r="J60" i="5" s="1"/>
  <c r="L60" i="5" s="1"/>
  <c r="N60" i="5" s="1"/>
  <c r="P60" i="5" s="1"/>
  <c r="R60" i="5" s="1"/>
  <c r="T60" i="5" s="1"/>
  <c r="V60" i="5" s="1"/>
  <c r="F52" i="5"/>
  <c r="H52" i="5" s="1"/>
  <c r="J52" i="5" s="1"/>
  <c r="L52" i="5" s="1"/>
  <c r="N52" i="5" s="1"/>
  <c r="P52" i="5" s="1"/>
  <c r="R52" i="5" s="1"/>
  <c r="T52" i="5" s="1"/>
  <c r="V52" i="5" s="1"/>
  <c r="F28" i="5"/>
  <c r="H28" i="5" s="1"/>
  <c r="J28" i="5" s="1"/>
  <c r="L28" i="5" s="1"/>
  <c r="N28" i="5" s="1"/>
  <c r="P28" i="5" s="1"/>
  <c r="R28" i="5" s="1"/>
  <c r="F12" i="5"/>
  <c r="H12" i="5" s="1"/>
  <c r="J12" i="5" s="1"/>
  <c r="L12" i="5" s="1"/>
  <c r="J9" i="5"/>
  <c r="F97" i="5"/>
  <c r="H97" i="5" s="1"/>
  <c r="J97" i="5" s="1"/>
  <c r="L97" i="5" s="1"/>
  <c r="N97" i="5" s="1"/>
  <c r="P97" i="5" s="1"/>
  <c r="R97" i="5" s="1"/>
  <c r="T97" i="5" s="1"/>
  <c r="V97" i="5" s="1"/>
  <c r="F72" i="5"/>
  <c r="H72" i="5" s="1"/>
  <c r="J72" i="5" s="1"/>
  <c r="L72" i="5" s="1"/>
  <c r="N72" i="5" s="1"/>
  <c r="P72" i="5" s="1"/>
  <c r="R72" i="5" s="1"/>
  <c r="T72" i="5" s="1"/>
  <c r="V72" i="5" s="1"/>
  <c r="F48" i="5"/>
  <c r="H48" i="5" s="1"/>
  <c r="J48" i="5" s="1"/>
  <c r="L48" i="5" s="1"/>
  <c r="N48" i="5" s="1"/>
  <c r="P48" i="5" s="1"/>
  <c r="R48" i="5" s="1"/>
  <c r="T48" i="5" s="1"/>
  <c r="V48" i="5" s="1"/>
  <c r="F16" i="5"/>
  <c r="H16" i="5" s="1"/>
  <c r="J16" i="5" s="1"/>
  <c r="L16" i="5" s="1"/>
  <c r="N16" i="5" s="1"/>
  <c r="F88" i="5"/>
  <c r="H88" i="5" s="1"/>
  <c r="J88" i="5" s="1"/>
  <c r="L88" i="5" s="1"/>
  <c r="N88" i="5" s="1"/>
  <c r="P88" i="5" s="1"/>
  <c r="R88" i="5" s="1"/>
  <c r="T88" i="5" s="1"/>
  <c r="V88" i="5" s="1"/>
  <c r="F64" i="5"/>
  <c r="H64" i="5" s="1"/>
  <c r="J64" i="5" s="1"/>
  <c r="L64" i="5" s="1"/>
  <c r="N64" i="5" s="1"/>
  <c r="P64" i="5" s="1"/>
  <c r="R64" i="5" s="1"/>
  <c r="T64" i="5" s="1"/>
  <c r="V64" i="5" s="1"/>
  <c r="F40" i="5"/>
  <c r="H40" i="5" s="1"/>
  <c r="J40" i="5" s="1"/>
  <c r="L40" i="5" s="1"/>
  <c r="N40" i="5" s="1"/>
  <c r="P40" i="5" s="1"/>
  <c r="R40" i="5" s="1"/>
  <c r="T40" i="5" s="1"/>
  <c r="V40" i="5" s="1"/>
  <c r="F24" i="5"/>
  <c r="H24" i="5" s="1"/>
  <c r="J24" i="5" s="1"/>
  <c r="L24" i="5" s="1"/>
  <c r="N24" i="5" s="1"/>
  <c r="P24" i="5" s="1"/>
  <c r="R24" i="5" s="1"/>
  <c r="F96" i="5"/>
  <c r="H96" i="5" s="1"/>
  <c r="J96" i="5" s="1"/>
  <c r="L96" i="5" s="1"/>
  <c r="N96" i="5" s="1"/>
  <c r="P96" i="5" s="1"/>
  <c r="R96" i="5" s="1"/>
  <c r="T96" i="5" s="1"/>
  <c r="V96" i="5" s="1"/>
  <c r="F80" i="5"/>
  <c r="H80" i="5" s="1"/>
  <c r="J80" i="5" s="1"/>
  <c r="L80" i="5" s="1"/>
  <c r="N80" i="5" s="1"/>
  <c r="P80" i="5" s="1"/>
  <c r="R80" i="5" s="1"/>
  <c r="T80" i="5" s="1"/>
  <c r="V80" i="5" s="1"/>
  <c r="F56" i="5"/>
  <c r="H56" i="5" s="1"/>
  <c r="J56" i="5" s="1"/>
  <c r="L56" i="5" s="1"/>
  <c r="N56" i="5" s="1"/>
  <c r="P56" i="5" s="1"/>
  <c r="R56" i="5" s="1"/>
  <c r="T56" i="5" s="1"/>
  <c r="V56" i="5" s="1"/>
  <c r="F32" i="5"/>
  <c r="H32" i="5" s="1"/>
  <c r="J32" i="5" s="1"/>
  <c r="L32" i="5" s="1"/>
  <c r="N32" i="5" s="1"/>
  <c r="P32" i="5" s="1"/>
  <c r="R32" i="5" s="1"/>
  <c r="T32" i="5" s="1"/>
  <c r="F8" i="5"/>
  <c r="H8" i="5" s="1"/>
  <c r="J8" i="5" s="1"/>
  <c r="D94" i="5"/>
  <c r="F94" i="5" s="1"/>
  <c r="H94" i="5" s="1"/>
  <c r="J94" i="5" s="1"/>
  <c r="L94" i="5" s="1"/>
  <c r="N94" i="5" s="1"/>
  <c r="P94" i="5" s="1"/>
  <c r="R94" i="5" s="1"/>
  <c r="T94" i="5" s="1"/>
  <c r="V94" i="5" s="1"/>
  <c r="D86" i="5"/>
  <c r="F86" i="5" s="1"/>
  <c r="H86" i="5" s="1"/>
  <c r="J86" i="5" s="1"/>
  <c r="L86" i="5" s="1"/>
  <c r="N86" i="5" s="1"/>
  <c r="P86" i="5" s="1"/>
  <c r="R86" i="5" s="1"/>
  <c r="T86" i="5" s="1"/>
  <c r="V86" i="5" s="1"/>
  <c r="D78" i="5"/>
  <c r="F78" i="5" s="1"/>
  <c r="H78" i="5" s="1"/>
  <c r="J78" i="5" s="1"/>
  <c r="L78" i="5" s="1"/>
  <c r="N78" i="5" s="1"/>
  <c r="P78" i="5" s="1"/>
  <c r="R78" i="5" s="1"/>
  <c r="T78" i="5" s="1"/>
  <c r="V78" i="5" s="1"/>
  <c r="D70" i="5"/>
  <c r="F70" i="5" s="1"/>
  <c r="H70" i="5" s="1"/>
  <c r="J70" i="5" s="1"/>
  <c r="L70" i="5" s="1"/>
  <c r="N70" i="5" s="1"/>
  <c r="P70" i="5" s="1"/>
  <c r="R70" i="5" s="1"/>
  <c r="T70" i="5" s="1"/>
  <c r="V70" i="5" s="1"/>
  <c r="D62" i="5"/>
  <c r="F62" i="5" s="1"/>
  <c r="H62" i="5" s="1"/>
  <c r="J62" i="5" s="1"/>
  <c r="L62" i="5" s="1"/>
  <c r="N62" i="5" s="1"/>
  <c r="P62" i="5" s="1"/>
  <c r="R62" i="5" s="1"/>
  <c r="T62" i="5" s="1"/>
  <c r="V62" i="5" s="1"/>
  <c r="D54" i="5"/>
  <c r="F54" i="5" s="1"/>
  <c r="H54" i="5" s="1"/>
  <c r="J54" i="5" s="1"/>
  <c r="L54" i="5" s="1"/>
  <c r="N54" i="5" s="1"/>
  <c r="P54" i="5" s="1"/>
  <c r="R54" i="5" s="1"/>
  <c r="T54" i="5" s="1"/>
  <c r="V54" i="5" s="1"/>
  <c r="D46" i="5"/>
  <c r="F46" i="5" s="1"/>
  <c r="H46" i="5" s="1"/>
  <c r="J46" i="5" s="1"/>
  <c r="L46" i="5" s="1"/>
  <c r="N46" i="5" s="1"/>
  <c r="P46" i="5" s="1"/>
  <c r="R46" i="5" s="1"/>
  <c r="T46" i="5" s="1"/>
  <c r="V46" i="5" s="1"/>
  <c r="D38" i="5"/>
  <c r="F38" i="5" s="1"/>
  <c r="H38" i="5" s="1"/>
  <c r="J38" i="5" s="1"/>
  <c r="L38" i="5" s="1"/>
  <c r="N38" i="5" s="1"/>
  <c r="P38" i="5" s="1"/>
  <c r="R38" i="5" s="1"/>
  <c r="T38" i="5" s="1"/>
  <c r="V38" i="5" s="1"/>
  <c r="D30" i="5"/>
  <c r="F30" i="5" s="1"/>
  <c r="H30" i="5" s="1"/>
  <c r="J30" i="5" s="1"/>
  <c r="L30" i="5" s="1"/>
  <c r="N30" i="5" s="1"/>
  <c r="P30" i="5" s="1"/>
  <c r="R30" i="5" s="1"/>
  <c r="D22" i="5"/>
  <c r="F22" i="5" s="1"/>
  <c r="H22" i="5" s="1"/>
  <c r="J22" i="5" s="1"/>
  <c r="L22" i="5" s="1"/>
  <c r="N22" i="5" s="1"/>
  <c r="P22" i="5" s="1"/>
  <c r="R22" i="5" s="1"/>
  <c r="D14" i="5"/>
  <c r="F14" i="5" s="1"/>
  <c r="H14" i="5" s="1"/>
  <c r="J14" i="5" s="1"/>
  <c r="L14" i="5" s="1"/>
  <c r="D6" i="5"/>
  <c r="F6" i="5" s="1"/>
  <c r="H6" i="5" s="1"/>
  <c r="J6" i="5" s="1"/>
  <c r="O2" i="4"/>
  <c r="D93" i="5"/>
  <c r="F93" i="5" s="1"/>
  <c r="H93" i="5" s="1"/>
  <c r="J93" i="5" s="1"/>
  <c r="L93" i="5" s="1"/>
  <c r="N93" i="5" s="1"/>
  <c r="P93" i="5" s="1"/>
  <c r="R93" i="5" s="1"/>
  <c r="T93" i="5" s="1"/>
  <c r="V93" i="5" s="1"/>
  <c r="D85" i="5"/>
  <c r="F85" i="5" s="1"/>
  <c r="H85" i="5" s="1"/>
  <c r="J85" i="5" s="1"/>
  <c r="L85" i="5" s="1"/>
  <c r="N85" i="5" s="1"/>
  <c r="P85" i="5" s="1"/>
  <c r="R85" i="5" s="1"/>
  <c r="T85" i="5" s="1"/>
  <c r="V85" i="5" s="1"/>
  <c r="D77" i="5"/>
  <c r="F77" i="5" s="1"/>
  <c r="H77" i="5" s="1"/>
  <c r="J77" i="5" s="1"/>
  <c r="L77" i="5" s="1"/>
  <c r="N77" i="5" s="1"/>
  <c r="P77" i="5" s="1"/>
  <c r="R77" i="5" s="1"/>
  <c r="T77" i="5" s="1"/>
  <c r="V77" i="5" s="1"/>
  <c r="D69" i="5"/>
  <c r="F69" i="5" s="1"/>
  <c r="H69" i="5" s="1"/>
  <c r="J69" i="5" s="1"/>
  <c r="L69" i="5" s="1"/>
  <c r="N69" i="5" s="1"/>
  <c r="P69" i="5" s="1"/>
  <c r="R69" i="5" s="1"/>
  <c r="T69" i="5" s="1"/>
  <c r="V69" i="5" s="1"/>
  <c r="D61" i="5"/>
  <c r="F61" i="5" s="1"/>
  <c r="H61" i="5" s="1"/>
  <c r="J61" i="5" s="1"/>
  <c r="L61" i="5" s="1"/>
  <c r="N61" i="5" s="1"/>
  <c r="P61" i="5" s="1"/>
  <c r="R61" i="5" s="1"/>
  <c r="T61" i="5" s="1"/>
  <c r="V61" i="5" s="1"/>
  <c r="D53" i="5"/>
  <c r="F53" i="5" s="1"/>
  <c r="H53" i="5" s="1"/>
  <c r="J53" i="5" s="1"/>
  <c r="L53" i="5" s="1"/>
  <c r="N53" i="5" s="1"/>
  <c r="P53" i="5" s="1"/>
  <c r="R53" i="5" s="1"/>
  <c r="T53" i="5" s="1"/>
  <c r="V53" i="5" s="1"/>
  <c r="D45" i="5"/>
  <c r="F45" i="5" s="1"/>
  <c r="H45" i="5" s="1"/>
  <c r="J45" i="5" s="1"/>
  <c r="L45" i="5" s="1"/>
  <c r="N45" i="5" s="1"/>
  <c r="P45" i="5" s="1"/>
  <c r="R45" i="5" s="1"/>
  <c r="T45" i="5" s="1"/>
  <c r="V45" i="5" s="1"/>
  <c r="D37" i="5"/>
  <c r="F37" i="5" s="1"/>
  <c r="H37" i="5" s="1"/>
  <c r="J37" i="5" s="1"/>
  <c r="L37" i="5" s="1"/>
  <c r="N37" i="5" s="1"/>
  <c r="P37" i="5" s="1"/>
  <c r="R37" i="5" s="1"/>
  <c r="T37" i="5" s="1"/>
  <c r="V37" i="5" s="1"/>
  <c r="D29" i="5"/>
  <c r="F29" i="5" s="1"/>
  <c r="H29" i="5" s="1"/>
  <c r="J29" i="5" s="1"/>
  <c r="L29" i="5" s="1"/>
  <c r="N29" i="5" s="1"/>
  <c r="P29" i="5" s="1"/>
  <c r="R29" i="5" s="1"/>
  <c r="D21" i="5"/>
  <c r="F21" i="5" s="1"/>
  <c r="H21" i="5" s="1"/>
  <c r="J21" i="5" s="1"/>
  <c r="L21" i="5" s="1"/>
  <c r="N21" i="5" s="1"/>
  <c r="P21" i="5" s="1"/>
  <c r="R21" i="5" s="1"/>
  <c r="D13" i="5"/>
  <c r="F13" i="5" s="1"/>
  <c r="H13" i="5" s="1"/>
  <c r="J13" i="5" s="1"/>
  <c r="L13" i="5" s="1"/>
  <c r="D5" i="5"/>
  <c r="F5" i="5" s="1"/>
  <c r="H5" i="5" s="1"/>
  <c r="D99" i="5"/>
  <c r="F99" i="5" s="1"/>
  <c r="H99" i="5" s="1"/>
  <c r="J99" i="5" s="1"/>
  <c r="L99" i="5" s="1"/>
  <c r="N99" i="5" s="1"/>
  <c r="P99" i="5" s="1"/>
  <c r="R99" i="5" s="1"/>
  <c r="T99" i="5" s="1"/>
  <c r="V99" i="5" s="1"/>
  <c r="D95" i="5"/>
  <c r="F95" i="5" s="1"/>
  <c r="H95" i="5" s="1"/>
  <c r="J95" i="5" s="1"/>
  <c r="L95" i="5" s="1"/>
  <c r="N95" i="5" s="1"/>
  <c r="P95" i="5" s="1"/>
  <c r="R95" i="5" s="1"/>
  <c r="T95" i="5" s="1"/>
  <c r="V95" i="5" s="1"/>
  <c r="D91" i="5"/>
  <c r="F91" i="5" s="1"/>
  <c r="H91" i="5" s="1"/>
  <c r="J91" i="5" s="1"/>
  <c r="L91" i="5" s="1"/>
  <c r="N91" i="5" s="1"/>
  <c r="P91" i="5" s="1"/>
  <c r="R91" i="5" s="1"/>
  <c r="T91" i="5" s="1"/>
  <c r="V91" i="5" s="1"/>
  <c r="D87" i="5"/>
  <c r="F87" i="5" s="1"/>
  <c r="H87" i="5" s="1"/>
  <c r="J87" i="5" s="1"/>
  <c r="L87" i="5" s="1"/>
  <c r="N87" i="5" s="1"/>
  <c r="P87" i="5" s="1"/>
  <c r="R87" i="5" s="1"/>
  <c r="T87" i="5" s="1"/>
  <c r="V87" i="5" s="1"/>
  <c r="D83" i="5"/>
  <c r="F83" i="5" s="1"/>
  <c r="H83" i="5" s="1"/>
  <c r="J83" i="5" s="1"/>
  <c r="L83" i="5" s="1"/>
  <c r="N83" i="5" s="1"/>
  <c r="P83" i="5" s="1"/>
  <c r="R83" i="5" s="1"/>
  <c r="T83" i="5" s="1"/>
  <c r="V83" i="5" s="1"/>
  <c r="D79" i="5"/>
  <c r="F79" i="5" s="1"/>
  <c r="H79" i="5" s="1"/>
  <c r="J79" i="5" s="1"/>
  <c r="L79" i="5" s="1"/>
  <c r="N79" i="5" s="1"/>
  <c r="P79" i="5" s="1"/>
  <c r="R79" i="5" s="1"/>
  <c r="T79" i="5" s="1"/>
  <c r="V79" i="5" s="1"/>
  <c r="D75" i="5"/>
  <c r="F75" i="5" s="1"/>
  <c r="H75" i="5" s="1"/>
  <c r="J75" i="5" s="1"/>
  <c r="L75" i="5" s="1"/>
  <c r="N75" i="5" s="1"/>
  <c r="P75" i="5" s="1"/>
  <c r="R75" i="5" s="1"/>
  <c r="T75" i="5" s="1"/>
  <c r="V75" i="5" s="1"/>
  <c r="D71" i="5"/>
  <c r="F71" i="5" s="1"/>
  <c r="H71" i="5" s="1"/>
  <c r="J71" i="5" s="1"/>
  <c r="L71" i="5" s="1"/>
  <c r="N71" i="5" s="1"/>
  <c r="P71" i="5" s="1"/>
  <c r="R71" i="5" s="1"/>
  <c r="T71" i="5" s="1"/>
  <c r="V71" i="5" s="1"/>
  <c r="D67" i="5"/>
  <c r="F67" i="5" s="1"/>
  <c r="H67" i="5" s="1"/>
  <c r="J67" i="5" s="1"/>
  <c r="L67" i="5" s="1"/>
  <c r="N67" i="5" s="1"/>
  <c r="P67" i="5" s="1"/>
  <c r="R67" i="5" s="1"/>
  <c r="T67" i="5" s="1"/>
  <c r="V67" i="5" s="1"/>
  <c r="D63" i="5"/>
  <c r="F63" i="5" s="1"/>
  <c r="H63" i="5" s="1"/>
  <c r="J63" i="5" s="1"/>
  <c r="L63" i="5" s="1"/>
  <c r="N63" i="5" s="1"/>
  <c r="P63" i="5" s="1"/>
  <c r="R63" i="5" s="1"/>
  <c r="T63" i="5" s="1"/>
  <c r="V63" i="5" s="1"/>
  <c r="D59" i="5"/>
  <c r="F59" i="5" s="1"/>
  <c r="H59" i="5" s="1"/>
  <c r="J59" i="5" s="1"/>
  <c r="L59" i="5" s="1"/>
  <c r="N59" i="5" s="1"/>
  <c r="P59" i="5" s="1"/>
  <c r="R59" i="5" s="1"/>
  <c r="T59" i="5" s="1"/>
  <c r="V59" i="5" s="1"/>
  <c r="D55" i="5"/>
  <c r="F55" i="5" s="1"/>
  <c r="H55" i="5" s="1"/>
  <c r="J55" i="5" s="1"/>
  <c r="L55" i="5" s="1"/>
  <c r="N55" i="5" s="1"/>
  <c r="P55" i="5" s="1"/>
  <c r="R55" i="5" s="1"/>
  <c r="T55" i="5" s="1"/>
  <c r="V55" i="5" s="1"/>
  <c r="D51" i="5"/>
  <c r="F51" i="5" s="1"/>
  <c r="H51" i="5" s="1"/>
  <c r="J51" i="5" s="1"/>
  <c r="L51" i="5" s="1"/>
  <c r="N51" i="5" s="1"/>
  <c r="P51" i="5" s="1"/>
  <c r="R51" i="5" s="1"/>
  <c r="T51" i="5" s="1"/>
  <c r="V51" i="5" s="1"/>
  <c r="D47" i="5"/>
  <c r="F47" i="5" s="1"/>
  <c r="H47" i="5" s="1"/>
  <c r="J47" i="5" s="1"/>
  <c r="L47" i="5" s="1"/>
  <c r="N47" i="5" s="1"/>
  <c r="P47" i="5" s="1"/>
  <c r="R47" i="5" s="1"/>
  <c r="T47" i="5" s="1"/>
  <c r="V47" i="5" s="1"/>
  <c r="D43" i="5"/>
  <c r="F43" i="5" s="1"/>
  <c r="H43" i="5" s="1"/>
  <c r="J43" i="5" s="1"/>
  <c r="L43" i="5" s="1"/>
  <c r="N43" i="5" s="1"/>
  <c r="P43" i="5" s="1"/>
  <c r="R43" i="5" s="1"/>
  <c r="T43" i="5" s="1"/>
  <c r="V43" i="5" s="1"/>
  <c r="D39" i="5"/>
  <c r="F39" i="5" s="1"/>
  <c r="H39" i="5" s="1"/>
  <c r="J39" i="5" s="1"/>
  <c r="L39" i="5" s="1"/>
  <c r="N39" i="5" s="1"/>
  <c r="P39" i="5" s="1"/>
  <c r="R39" i="5" s="1"/>
  <c r="T39" i="5" s="1"/>
  <c r="V39" i="5" s="1"/>
  <c r="D35" i="5"/>
  <c r="F35" i="5" s="1"/>
  <c r="H35" i="5" s="1"/>
  <c r="J35" i="5" s="1"/>
  <c r="L35" i="5" s="1"/>
  <c r="N35" i="5" s="1"/>
  <c r="P35" i="5" s="1"/>
  <c r="R35" i="5" s="1"/>
  <c r="T35" i="5" s="1"/>
  <c r="D31" i="5"/>
  <c r="F31" i="5" s="1"/>
  <c r="H31" i="5" s="1"/>
  <c r="J31" i="5" s="1"/>
  <c r="L31" i="5" s="1"/>
  <c r="N31" i="5" s="1"/>
  <c r="P31" i="5" s="1"/>
  <c r="R31" i="5" s="1"/>
  <c r="T31" i="5" s="1"/>
  <c r="D27" i="5"/>
  <c r="F27" i="5" s="1"/>
  <c r="H27" i="5" s="1"/>
  <c r="J27" i="5" s="1"/>
  <c r="L27" i="5" s="1"/>
  <c r="N27" i="5" s="1"/>
  <c r="P27" i="5" s="1"/>
  <c r="R27" i="5" s="1"/>
  <c r="D23" i="5"/>
  <c r="F23" i="5" s="1"/>
  <c r="H23" i="5" s="1"/>
  <c r="J23" i="5" s="1"/>
  <c r="L23" i="5" s="1"/>
  <c r="N23" i="5" s="1"/>
  <c r="P23" i="5" s="1"/>
  <c r="R23" i="5" s="1"/>
  <c r="D19" i="5"/>
  <c r="F19" i="5" s="1"/>
  <c r="H19" i="5" s="1"/>
  <c r="J19" i="5" s="1"/>
  <c r="L19" i="5" s="1"/>
  <c r="N19" i="5" s="1"/>
  <c r="P19" i="5" s="1"/>
  <c r="D15" i="5"/>
  <c r="F15" i="5" s="1"/>
  <c r="H15" i="5" s="1"/>
  <c r="J15" i="5" s="1"/>
  <c r="L15" i="5" s="1"/>
  <c r="N15" i="5" s="1"/>
  <c r="D11" i="5"/>
  <c r="F11" i="5" s="1"/>
  <c r="H11" i="5" s="1"/>
  <c r="J11" i="5" s="1"/>
  <c r="L11" i="5" s="1"/>
  <c r="D7" i="5"/>
  <c r="F7" i="5" s="1"/>
  <c r="H7" i="5" s="1"/>
  <c r="J7" i="5" s="1"/>
  <c r="D3" i="5"/>
  <c r="F3" i="5" s="1"/>
  <c r="H3" i="5" s="1"/>
  <c r="D98" i="5"/>
  <c r="F98" i="5" s="1"/>
  <c r="H98" i="5" s="1"/>
  <c r="J98" i="5" s="1"/>
  <c r="L98" i="5" s="1"/>
  <c r="N98" i="5" s="1"/>
  <c r="P98" i="5" s="1"/>
  <c r="R98" i="5" s="1"/>
  <c r="T98" i="5" s="1"/>
  <c r="V98" i="5" s="1"/>
  <c r="D90" i="5"/>
  <c r="F90" i="5" s="1"/>
  <c r="H90" i="5" s="1"/>
  <c r="J90" i="5" s="1"/>
  <c r="L90" i="5" s="1"/>
  <c r="N90" i="5" s="1"/>
  <c r="P90" i="5" s="1"/>
  <c r="R90" i="5" s="1"/>
  <c r="T90" i="5" s="1"/>
  <c r="V90" i="5" s="1"/>
  <c r="D82" i="5"/>
  <c r="F82" i="5" s="1"/>
  <c r="H82" i="5" s="1"/>
  <c r="J82" i="5" s="1"/>
  <c r="L82" i="5" s="1"/>
  <c r="N82" i="5" s="1"/>
  <c r="P82" i="5" s="1"/>
  <c r="R82" i="5" s="1"/>
  <c r="T82" i="5" s="1"/>
  <c r="V82" i="5" s="1"/>
  <c r="D74" i="5"/>
  <c r="F74" i="5" s="1"/>
  <c r="H74" i="5" s="1"/>
  <c r="J74" i="5" s="1"/>
  <c r="L74" i="5" s="1"/>
  <c r="N74" i="5" s="1"/>
  <c r="P74" i="5" s="1"/>
  <c r="R74" i="5" s="1"/>
  <c r="T74" i="5" s="1"/>
  <c r="V74" i="5" s="1"/>
  <c r="D66" i="5"/>
  <c r="F66" i="5" s="1"/>
  <c r="H66" i="5" s="1"/>
  <c r="J66" i="5" s="1"/>
  <c r="L66" i="5" s="1"/>
  <c r="N66" i="5" s="1"/>
  <c r="P66" i="5" s="1"/>
  <c r="R66" i="5" s="1"/>
  <c r="T66" i="5" s="1"/>
  <c r="V66" i="5" s="1"/>
  <c r="D58" i="5"/>
  <c r="F58" i="5" s="1"/>
  <c r="H58" i="5" s="1"/>
  <c r="J58" i="5" s="1"/>
  <c r="L58" i="5" s="1"/>
  <c r="N58" i="5" s="1"/>
  <c r="P58" i="5" s="1"/>
  <c r="R58" i="5" s="1"/>
  <c r="T58" i="5" s="1"/>
  <c r="V58" i="5" s="1"/>
  <c r="D50" i="5"/>
  <c r="F50" i="5" s="1"/>
  <c r="H50" i="5" s="1"/>
  <c r="J50" i="5" s="1"/>
  <c r="L50" i="5" s="1"/>
  <c r="N50" i="5" s="1"/>
  <c r="P50" i="5" s="1"/>
  <c r="R50" i="5" s="1"/>
  <c r="T50" i="5" s="1"/>
  <c r="V50" i="5" s="1"/>
  <c r="D42" i="5"/>
  <c r="F42" i="5" s="1"/>
  <c r="H42" i="5" s="1"/>
  <c r="J42" i="5" s="1"/>
  <c r="L42" i="5" s="1"/>
  <c r="N42" i="5" s="1"/>
  <c r="P42" i="5" s="1"/>
  <c r="R42" i="5" s="1"/>
  <c r="T42" i="5" s="1"/>
  <c r="V42" i="5" s="1"/>
  <c r="D34" i="5"/>
  <c r="F34" i="5" s="1"/>
  <c r="H34" i="5" s="1"/>
  <c r="J34" i="5" s="1"/>
  <c r="L34" i="5" s="1"/>
  <c r="N34" i="5" s="1"/>
  <c r="P34" i="5" s="1"/>
  <c r="R34" i="5" s="1"/>
  <c r="T34" i="5" s="1"/>
  <c r="D26" i="5"/>
  <c r="F26" i="5" s="1"/>
  <c r="H26" i="5" s="1"/>
  <c r="J26" i="5" s="1"/>
  <c r="L26" i="5" s="1"/>
  <c r="N26" i="5" s="1"/>
  <c r="P26" i="5" s="1"/>
  <c r="R26" i="5" s="1"/>
  <c r="D18" i="5"/>
  <c r="F18" i="5" s="1"/>
  <c r="H18" i="5" s="1"/>
  <c r="J18" i="5" s="1"/>
  <c r="L18" i="5" s="1"/>
  <c r="N18" i="5" s="1"/>
  <c r="D10" i="5"/>
  <c r="F10" i="5" s="1"/>
  <c r="H10" i="5" s="1"/>
  <c r="J10" i="5" s="1"/>
</calcChain>
</file>

<file path=xl/sharedStrings.xml><?xml version="1.0" encoding="utf-8"?>
<sst xmlns="http://schemas.openxmlformats.org/spreadsheetml/2006/main" count="547" uniqueCount="137">
  <si>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</si>
  <si>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</si>
  <si>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</si>
  <si>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</si>
  <si>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</si>
  <si>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</si>
  <si>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</si>
  <si>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</si>
  <si>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</si>
  <si>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</si>
  <si>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</si>
  <si>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</si>
  <si>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</si>
  <si>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</si>
  <si>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</si>
  <si>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</si>
  <si>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</si>
  <si>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</si>
  <si>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</si>
  <si>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</si>
  <si>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</si>
  <si>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</si>
  <si>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</si>
  <si>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</si>
  <si>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</si>
  <si>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</si>
  <si>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金融补足</t>
    <phoneticPr fontId="1" type="noConversion"/>
  </si>
  <si>
    <t>finance</t>
    <phoneticPr fontId="1" type="noConversion"/>
  </si>
  <si>
    <t>金融开销</t>
    <phoneticPr fontId="1" type="noConversion"/>
  </si>
  <si>
    <t>艺术品补足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</si>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</sst>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31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39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59</c:v>
                </c:pt>
                <c:pt idx="9">
                  <c:v>65</c:v>
                </c:pt>
                <c:pt idx="10">
                  <c:v>73</c:v>
                </c:pt>
                <c:pt idx="11">
                  <c:v>81</c:v>
                </c:pt>
                <c:pt idx="12">
                  <c:v>90</c:v>
                </c:pt>
                <c:pt idx="13">
                  <c:v>99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  <c:pt idx="7">
                  <c:v>30</c:v>
                </c:pt>
                <c:pt idx="8">
                  <c:v>37</c:v>
                </c:pt>
                <c:pt idx="9">
                  <c:v>46</c:v>
                </c:pt>
                <c:pt idx="10">
                  <c:v>55</c:v>
                </c:pt>
                <c:pt idx="11">
                  <c:v>66</c:v>
                </c:pt>
                <c:pt idx="12">
                  <c:v>77</c:v>
                </c:pt>
                <c:pt idx="13">
                  <c:v>90</c:v>
                </c:pt>
                <c:pt idx="1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  <c:pt idx="12">
                  <c:v>61</c:v>
                </c:pt>
                <c:pt idx="13">
                  <c:v>74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21</c:v>
                </c:pt>
                <c:pt idx="12">
                  <c:v>27</c:v>
                </c:pt>
                <c:pt idx="13">
                  <c:v>36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120</c:v>
                </c:pt>
                <c:pt idx="1">
                  <c:v>132</c:v>
                </c:pt>
                <c:pt idx="2">
                  <c:v>144</c:v>
                </c:pt>
                <c:pt idx="3">
                  <c:v>157</c:v>
                </c:pt>
                <c:pt idx="4">
                  <c:v>170</c:v>
                </c:pt>
                <c:pt idx="5">
                  <c:v>185</c:v>
                </c:pt>
                <c:pt idx="6">
                  <c:v>200</c:v>
                </c:pt>
                <c:pt idx="7">
                  <c:v>216</c:v>
                </c:pt>
                <c:pt idx="8">
                  <c:v>232</c:v>
                </c:pt>
                <c:pt idx="9">
                  <c:v>249</c:v>
                </c:pt>
                <c:pt idx="10">
                  <c:v>267</c:v>
                </c:pt>
                <c:pt idx="11">
                  <c:v>286</c:v>
                </c:pt>
                <c:pt idx="12">
                  <c:v>305</c:v>
                </c:pt>
                <c:pt idx="13">
                  <c:v>325</c:v>
                </c:pt>
                <c:pt idx="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118</c:v>
                </c:pt>
                <c:pt idx="1">
                  <c:v>133</c:v>
                </c:pt>
                <c:pt idx="2">
                  <c:v>150</c:v>
                </c:pt>
                <c:pt idx="3">
                  <c:v>167</c:v>
                </c:pt>
                <c:pt idx="4">
                  <c:v>186</c:v>
                </c:pt>
                <c:pt idx="5">
                  <c:v>205</c:v>
                </c:pt>
                <c:pt idx="6">
                  <c:v>226</c:v>
                </c:pt>
                <c:pt idx="7">
                  <c:v>247</c:v>
                </c:pt>
                <c:pt idx="8">
                  <c:v>270</c:v>
                </c:pt>
                <c:pt idx="9">
                  <c:v>293</c:v>
                </c:pt>
                <c:pt idx="10">
                  <c:v>318</c:v>
                </c:pt>
                <c:pt idx="11">
                  <c:v>343</c:v>
                </c:pt>
                <c:pt idx="12">
                  <c:v>370</c:v>
                </c:pt>
                <c:pt idx="13">
                  <c:v>397</c:v>
                </c:pt>
                <c:pt idx="14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104</c:v>
                </c:pt>
                <c:pt idx="1">
                  <c:v>121</c:v>
                </c:pt>
                <c:pt idx="2">
                  <c:v>140</c:v>
                </c:pt>
                <c:pt idx="3">
                  <c:v>160</c:v>
                </c:pt>
                <c:pt idx="4">
                  <c:v>182</c:v>
                </c:pt>
                <c:pt idx="5">
                  <c:v>205</c:v>
                </c:pt>
                <c:pt idx="6">
                  <c:v>230</c:v>
                </c:pt>
                <c:pt idx="7">
                  <c:v>256</c:v>
                </c:pt>
                <c:pt idx="8">
                  <c:v>284</c:v>
                </c:pt>
                <c:pt idx="9">
                  <c:v>313</c:v>
                </c:pt>
                <c:pt idx="10">
                  <c:v>344</c:v>
                </c:pt>
                <c:pt idx="11">
                  <c:v>376</c:v>
                </c:pt>
                <c:pt idx="12">
                  <c:v>410</c:v>
                </c:pt>
                <c:pt idx="13">
                  <c:v>445</c:v>
                </c:pt>
                <c:pt idx="14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62</c:v>
                </c:pt>
                <c:pt idx="1">
                  <c:v>79</c:v>
                </c:pt>
                <c:pt idx="2">
                  <c:v>99</c:v>
                </c:pt>
                <c:pt idx="3">
                  <c:v>121</c:v>
                </c:pt>
                <c:pt idx="4">
                  <c:v>145</c:v>
                </c:pt>
                <c:pt idx="5">
                  <c:v>173</c:v>
                </c:pt>
                <c:pt idx="6">
                  <c:v>203</c:v>
                </c:pt>
                <c:pt idx="7">
                  <c:v>235</c:v>
                </c:pt>
                <c:pt idx="8">
                  <c:v>270</c:v>
                </c:pt>
                <c:pt idx="9">
                  <c:v>308</c:v>
                </c:pt>
                <c:pt idx="10">
                  <c:v>348</c:v>
                </c:pt>
                <c:pt idx="11">
                  <c:v>391</c:v>
                </c:pt>
                <c:pt idx="12">
                  <c:v>437</c:v>
                </c:pt>
                <c:pt idx="13">
                  <c:v>485</c:v>
                </c:pt>
                <c:pt idx="14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43</c:v>
                </c:pt>
                <c:pt idx="4">
                  <c:v>59</c:v>
                </c:pt>
                <c:pt idx="5">
                  <c:v>79</c:v>
                </c:pt>
                <c:pt idx="6">
                  <c:v>101</c:v>
                </c:pt>
                <c:pt idx="7">
                  <c:v>127</c:v>
                </c:pt>
                <c:pt idx="8">
                  <c:v>155</c:v>
                </c:pt>
                <c:pt idx="9">
                  <c:v>187</c:v>
                </c:pt>
                <c:pt idx="10">
                  <c:v>221</c:v>
                </c:pt>
                <c:pt idx="11">
                  <c:v>259</c:v>
                </c:pt>
                <c:pt idx="12">
                  <c:v>299</c:v>
                </c:pt>
                <c:pt idx="13">
                  <c:v>343</c:v>
                </c:pt>
                <c:pt idx="14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28</c:v>
                </c:pt>
                <c:pt idx="8">
                  <c:v>44</c:v>
                </c:pt>
                <c:pt idx="9">
                  <c:v>74</c:v>
                </c:pt>
                <c:pt idx="10">
                  <c:v>122</c:v>
                </c:pt>
                <c:pt idx="11">
                  <c:v>194</c:v>
                </c:pt>
                <c:pt idx="12">
                  <c:v>299</c:v>
                </c:pt>
                <c:pt idx="13">
                  <c:v>445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345</c:v>
                </c:pt>
                <c:pt idx="1">
                  <c:v>367</c:v>
                </c:pt>
                <c:pt idx="2">
                  <c:v>389</c:v>
                </c:pt>
                <c:pt idx="3">
                  <c:v>412</c:v>
                </c:pt>
                <c:pt idx="4">
                  <c:v>435</c:v>
                </c:pt>
                <c:pt idx="5">
                  <c:v>459</c:v>
                </c:pt>
                <c:pt idx="6">
                  <c:v>484</c:v>
                </c:pt>
                <c:pt idx="7">
                  <c:v>510</c:v>
                </c:pt>
                <c:pt idx="8">
                  <c:v>536</c:v>
                </c:pt>
                <c:pt idx="9">
                  <c:v>563</c:v>
                </c:pt>
                <c:pt idx="10">
                  <c:v>590</c:v>
                </c:pt>
                <c:pt idx="11">
                  <c:v>619</c:v>
                </c:pt>
                <c:pt idx="12">
                  <c:v>648</c:v>
                </c:pt>
                <c:pt idx="13">
                  <c:v>678</c:v>
                </c:pt>
                <c:pt idx="14">
                  <c:v>708</c:v>
                </c:pt>
                <c:pt idx="1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426</c:v>
                </c:pt>
                <c:pt idx="1">
                  <c:v>455</c:v>
                </c:pt>
                <c:pt idx="2">
                  <c:v>486</c:v>
                </c:pt>
                <c:pt idx="3">
                  <c:v>517</c:v>
                </c:pt>
                <c:pt idx="4">
                  <c:v>550</c:v>
                </c:pt>
                <c:pt idx="5">
                  <c:v>583</c:v>
                </c:pt>
                <c:pt idx="6">
                  <c:v>618</c:v>
                </c:pt>
                <c:pt idx="7">
                  <c:v>653</c:v>
                </c:pt>
                <c:pt idx="8">
                  <c:v>690</c:v>
                </c:pt>
                <c:pt idx="9">
                  <c:v>727</c:v>
                </c:pt>
                <c:pt idx="10">
                  <c:v>766</c:v>
                </c:pt>
                <c:pt idx="11">
                  <c:v>805</c:v>
                </c:pt>
                <c:pt idx="12">
                  <c:v>846</c:v>
                </c:pt>
                <c:pt idx="13">
                  <c:v>887</c:v>
                </c:pt>
                <c:pt idx="14">
                  <c:v>930</c:v>
                </c:pt>
                <c:pt idx="15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482</c:v>
                </c:pt>
                <c:pt idx="1">
                  <c:v>520</c:v>
                </c:pt>
                <c:pt idx="2">
                  <c:v>560</c:v>
                </c:pt>
                <c:pt idx="3">
                  <c:v>601</c:v>
                </c:pt>
                <c:pt idx="4">
                  <c:v>644</c:v>
                </c:pt>
                <c:pt idx="5">
                  <c:v>688</c:v>
                </c:pt>
                <c:pt idx="6">
                  <c:v>734</c:v>
                </c:pt>
                <c:pt idx="7">
                  <c:v>781</c:v>
                </c:pt>
                <c:pt idx="8">
                  <c:v>830</c:v>
                </c:pt>
                <c:pt idx="9">
                  <c:v>880</c:v>
                </c:pt>
                <c:pt idx="10">
                  <c:v>932</c:v>
                </c:pt>
                <c:pt idx="11">
                  <c:v>985</c:v>
                </c:pt>
                <c:pt idx="12">
                  <c:v>1040</c:v>
                </c:pt>
                <c:pt idx="13">
                  <c:v>1096</c:v>
                </c:pt>
                <c:pt idx="14">
                  <c:v>1154</c:v>
                </c:pt>
                <c:pt idx="15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535</c:v>
                </c:pt>
                <c:pt idx="1">
                  <c:v>589</c:v>
                </c:pt>
                <c:pt idx="2">
                  <c:v>645</c:v>
                </c:pt>
                <c:pt idx="3">
                  <c:v>703</c:v>
                </c:pt>
                <c:pt idx="4">
                  <c:v>764</c:v>
                </c:pt>
                <c:pt idx="5">
                  <c:v>828</c:v>
                </c:pt>
                <c:pt idx="6">
                  <c:v>894</c:v>
                </c:pt>
                <c:pt idx="7">
                  <c:v>963</c:v>
                </c:pt>
                <c:pt idx="8">
                  <c:v>1035</c:v>
                </c:pt>
                <c:pt idx="9">
                  <c:v>1109</c:v>
                </c:pt>
                <c:pt idx="10">
                  <c:v>1185</c:v>
                </c:pt>
                <c:pt idx="11">
                  <c:v>1265</c:v>
                </c:pt>
                <c:pt idx="12">
                  <c:v>1347</c:v>
                </c:pt>
                <c:pt idx="13">
                  <c:v>1431</c:v>
                </c:pt>
                <c:pt idx="14">
                  <c:v>1518</c:v>
                </c:pt>
                <c:pt idx="15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389</c:v>
                </c:pt>
                <c:pt idx="1">
                  <c:v>439</c:v>
                </c:pt>
                <c:pt idx="2">
                  <c:v>491</c:v>
                </c:pt>
                <c:pt idx="3">
                  <c:v>547</c:v>
                </c:pt>
                <c:pt idx="4">
                  <c:v>605</c:v>
                </c:pt>
                <c:pt idx="5">
                  <c:v>667</c:v>
                </c:pt>
                <c:pt idx="6">
                  <c:v>731</c:v>
                </c:pt>
                <c:pt idx="7">
                  <c:v>799</c:v>
                </c:pt>
                <c:pt idx="8">
                  <c:v>869</c:v>
                </c:pt>
                <c:pt idx="9">
                  <c:v>943</c:v>
                </c:pt>
                <c:pt idx="10">
                  <c:v>1019</c:v>
                </c:pt>
                <c:pt idx="11">
                  <c:v>1099</c:v>
                </c:pt>
                <c:pt idx="12">
                  <c:v>1181</c:v>
                </c:pt>
                <c:pt idx="13">
                  <c:v>1267</c:v>
                </c:pt>
                <c:pt idx="14">
                  <c:v>1355</c:v>
                </c:pt>
                <c:pt idx="15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575</c:v>
                </c:pt>
                <c:pt idx="1">
                  <c:v>828</c:v>
                </c:pt>
                <c:pt idx="2">
                  <c:v>1127</c:v>
                </c:pt>
                <c:pt idx="3">
                  <c:v>1472</c:v>
                </c:pt>
                <c:pt idx="4">
                  <c:v>1863</c:v>
                </c:pt>
                <c:pt idx="5">
                  <c:v>2300</c:v>
                </c:pt>
                <c:pt idx="6">
                  <c:v>2783</c:v>
                </c:pt>
                <c:pt idx="7">
                  <c:v>3312</c:v>
                </c:pt>
                <c:pt idx="8">
                  <c:v>3887</c:v>
                </c:pt>
                <c:pt idx="9">
                  <c:v>4508</c:v>
                </c:pt>
                <c:pt idx="10">
                  <c:v>5175</c:v>
                </c:pt>
                <c:pt idx="11">
                  <c:v>5888</c:v>
                </c:pt>
                <c:pt idx="12">
                  <c:v>6647</c:v>
                </c:pt>
                <c:pt idx="13">
                  <c:v>7452</c:v>
                </c:pt>
                <c:pt idx="14">
                  <c:v>8303</c:v>
                </c:pt>
                <c:pt idx="15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66</c:v>
                </c:pt>
                <c:pt idx="1">
                  <c:v>69</c:v>
                </c:pt>
                <c:pt idx="2">
                  <c:v>100</c:v>
                </c:pt>
                <c:pt idx="3">
                  <c:v>176</c:v>
                </c:pt>
                <c:pt idx="4">
                  <c:v>314</c:v>
                </c:pt>
                <c:pt idx="5">
                  <c:v>405</c:v>
                </c:pt>
                <c:pt idx="6">
                  <c:v>720</c:v>
                </c:pt>
                <c:pt idx="7">
                  <c:v>1125</c:v>
                </c:pt>
                <c:pt idx="8">
                  <c:v>1620</c:v>
                </c:pt>
                <c:pt idx="9">
                  <c:v>2205</c:v>
                </c:pt>
                <c:pt idx="10">
                  <c:v>2880</c:v>
                </c:pt>
                <c:pt idx="11">
                  <c:v>3645</c:v>
                </c:pt>
                <c:pt idx="12">
                  <c:v>4500</c:v>
                </c:pt>
                <c:pt idx="13">
                  <c:v>5445</c:v>
                </c:pt>
                <c:pt idx="14">
                  <c:v>6480</c:v>
                </c:pt>
                <c:pt idx="15">
                  <c:v>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</c:v>
                </c:pt>
                <c:pt idx="6">
                  <c:v>140</c:v>
                </c:pt>
                <c:pt idx="7">
                  <c:v>194</c:v>
                </c:pt>
                <c:pt idx="8">
                  <c:v>324</c:v>
                </c:pt>
                <c:pt idx="9">
                  <c:v>569</c:v>
                </c:pt>
                <c:pt idx="10">
                  <c:v>971</c:v>
                </c:pt>
                <c:pt idx="11">
                  <c:v>1579</c:v>
                </c:pt>
                <c:pt idx="12">
                  <c:v>2455</c:v>
                </c:pt>
                <c:pt idx="13">
                  <c:v>3668</c:v>
                </c:pt>
                <c:pt idx="14">
                  <c:v>5294</c:v>
                </c:pt>
                <c:pt idx="15">
                  <c:v>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47</c:v>
                </c:pt>
                <c:pt idx="1">
                  <c:v>54</c:v>
                </c:pt>
                <c:pt idx="2">
                  <c:v>63</c:v>
                </c:pt>
                <c:pt idx="3">
                  <c:v>73</c:v>
                </c:pt>
                <c:pt idx="4">
                  <c:v>85</c:v>
                </c:pt>
                <c:pt idx="5">
                  <c:v>99</c:v>
                </c:pt>
                <c:pt idx="6">
                  <c:v>115</c:v>
                </c:pt>
                <c:pt idx="7">
                  <c:v>133</c:v>
                </c:pt>
                <c:pt idx="8">
                  <c:v>155</c:v>
                </c:pt>
                <c:pt idx="9">
                  <c:v>180</c:v>
                </c:pt>
                <c:pt idx="10">
                  <c:v>209</c:v>
                </c:pt>
                <c:pt idx="11">
                  <c:v>242</c:v>
                </c:pt>
                <c:pt idx="12">
                  <c:v>282</c:v>
                </c:pt>
                <c:pt idx="13">
                  <c:v>327</c:v>
                </c:pt>
                <c:pt idx="14">
                  <c:v>380</c:v>
                </c:pt>
                <c:pt idx="15">
                  <c:v>441</c:v>
                </c:pt>
                <c:pt idx="16">
                  <c:v>513</c:v>
                </c:pt>
                <c:pt idx="17">
                  <c:v>596</c:v>
                </c:pt>
                <c:pt idx="18">
                  <c:v>692</c:v>
                </c:pt>
                <c:pt idx="19">
                  <c:v>804</c:v>
                </c:pt>
                <c:pt idx="20">
                  <c:v>934</c:v>
                </c:pt>
                <c:pt idx="21">
                  <c:v>1085</c:v>
                </c:pt>
                <c:pt idx="22">
                  <c:v>1261</c:v>
                </c:pt>
                <c:pt idx="23">
                  <c:v>1464</c:v>
                </c:pt>
                <c:pt idx="24">
                  <c:v>1701</c:v>
                </c:pt>
                <c:pt idx="25">
                  <c:v>1977</c:v>
                </c:pt>
                <c:pt idx="26">
                  <c:v>2296</c:v>
                </c:pt>
                <c:pt idx="27">
                  <c:v>2668</c:v>
                </c:pt>
                <c:pt idx="28">
                  <c:v>3100</c:v>
                </c:pt>
                <c:pt idx="29">
                  <c:v>3601</c:v>
                </c:pt>
                <c:pt idx="30">
                  <c:v>4184</c:v>
                </c:pt>
                <c:pt idx="31">
                  <c:v>4861</c:v>
                </c:pt>
                <c:pt idx="32">
                  <c:v>5647</c:v>
                </c:pt>
                <c:pt idx="33">
                  <c:v>6561</c:v>
                </c:pt>
                <c:pt idx="34">
                  <c:v>7623</c:v>
                </c:pt>
                <c:pt idx="35">
                  <c:v>8857</c:v>
                </c:pt>
                <c:pt idx="36">
                  <c:v>10290</c:v>
                </c:pt>
                <c:pt idx="37">
                  <c:v>11955</c:v>
                </c:pt>
                <c:pt idx="38">
                  <c:v>13890</c:v>
                </c:pt>
                <c:pt idx="39">
                  <c:v>16138</c:v>
                </c:pt>
                <c:pt idx="40">
                  <c:v>18749</c:v>
                </c:pt>
                <c:pt idx="41">
                  <c:v>21783</c:v>
                </c:pt>
                <c:pt idx="42">
                  <c:v>25309</c:v>
                </c:pt>
                <c:pt idx="43">
                  <c:v>29404</c:v>
                </c:pt>
                <c:pt idx="44">
                  <c:v>34163</c:v>
                </c:pt>
                <c:pt idx="45">
                  <c:v>39691</c:v>
                </c:pt>
                <c:pt idx="46">
                  <c:v>46115</c:v>
                </c:pt>
                <c:pt idx="47">
                  <c:v>53578</c:v>
                </c:pt>
                <c:pt idx="48">
                  <c:v>62248</c:v>
                </c:pt>
                <c:pt idx="49">
                  <c:v>72322</c:v>
                </c:pt>
                <c:pt idx="50">
                  <c:v>84026</c:v>
                </c:pt>
                <c:pt idx="51">
                  <c:v>97625</c:v>
                </c:pt>
                <c:pt idx="52">
                  <c:v>113423</c:v>
                </c:pt>
                <c:pt idx="53">
                  <c:v>131779</c:v>
                </c:pt>
                <c:pt idx="54">
                  <c:v>153106</c:v>
                </c:pt>
                <c:pt idx="55">
                  <c:v>177883</c:v>
                </c:pt>
                <c:pt idx="56">
                  <c:v>206671</c:v>
                </c:pt>
                <c:pt idx="57">
                  <c:v>240117</c:v>
                </c:pt>
                <c:pt idx="58">
                  <c:v>278976</c:v>
                </c:pt>
                <c:pt idx="59">
                  <c:v>324124</c:v>
                </c:pt>
                <c:pt idx="60">
                  <c:v>376578</c:v>
                </c:pt>
                <c:pt idx="61">
                  <c:v>437521</c:v>
                </c:pt>
                <c:pt idx="62">
                  <c:v>508327</c:v>
                </c:pt>
                <c:pt idx="63">
                  <c:v>590592</c:v>
                </c:pt>
                <c:pt idx="64">
                  <c:v>686170</c:v>
                </c:pt>
                <c:pt idx="65">
                  <c:v>797215</c:v>
                </c:pt>
                <c:pt idx="66">
                  <c:v>926232</c:v>
                </c:pt>
                <c:pt idx="67">
                  <c:v>1076128</c:v>
                </c:pt>
                <c:pt idx="68">
                  <c:v>1250282</c:v>
                </c:pt>
                <c:pt idx="69">
                  <c:v>1452621</c:v>
                </c:pt>
                <c:pt idx="70">
                  <c:v>1687704</c:v>
                </c:pt>
                <c:pt idx="71">
                  <c:v>1960833</c:v>
                </c:pt>
                <c:pt idx="72">
                  <c:v>2278162</c:v>
                </c:pt>
                <c:pt idx="73">
                  <c:v>2646847</c:v>
                </c:pt>
                <c:pt idx="74">
                  <c:v>3075197</c:v>
                </c:pt>
                <c:pt idx="75">
                  <c:v>3572869</c:v>
                </c:pt>
                <c:pt idx="76">
                  <c:v>4151082</c:v>
                </c:pt>
                <c:pt idx="77">
                  <c:v>4822869</c:v>
                </c:pt>
                <c:pt idx="78">
                  <c:v>5603374</c:v>
                </c:pt>
                <c:pt idx="79">
                  <c:v>6510192</c:v>
                </c:pt>
                <c:pt idx="80">
                  <c:v>7563764</c:v>
                </c:pt>
                <c:pt idx="81">
                  <c:v>8787840</c:v>
                </c:pt>
                <c:pt idx="82">
                  <c:v>10210013</c:v>
                </c:pt>
                <c:pt idx="83">
                  <c:v>11862343</c:v>
                </c:pt>
                <c:pt idx="84">
                  <c:v>13782076</c:v>
                </c:pt>
                <c:pt idx="85">
                  <c:v>16012488</c:v>
                </c:pt>
                <c:pt idx="86">
                  <c:v>18603857</c:v>
                </c:pt>
                <c:pt idx="87">
                  <c:v>21614598</c:v>
                </c:pt>
                <c:pt idx="88">
                  <c:v>25112580</c:v>
                </c:pt>
                <c:pt idx="89">
                  <c:v>29176655</c:v>
                </c:pt>
                <c:pt idx="90">
                  <c:v>33898437</c:v>
                </c:pt>
                <c:pt idx="91">
                  <c:v>39384365</c:v>
                </c:pt>
                <c:pt idx="92">
                  <c:v>45758104</c:v>
                </c:pt>
                <c:pt idx="93">
                  <c:v>53163332</c:v>
                </c:pt>
                <c:pt idx="94">
                  <c:v>61766979</c:v>
                </c:pt>
                <c:pt idx="95">
                  <c:v>71762991</c:v>
                </c:pt>
                <c:pt idx="96">
                  <c:v>83376701</c:v>
                </c:pt>
                <c:pt idx="97">
                  <c:v>96869906</c:v>
                </c:pt>
                <c:pt idx="98">
                  <c:v>112546774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690585</xdr:colOff>
      <xdr:row>0</xdr:row>
      <xdr:rowOff>150089</xdr:rowOff>
    </xdr:from>
    <xdr:to>
      <xdr:col>24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41233</xdr:colOff>
      <xdr:row>19</xdr:row>
      <xdr:rowOff>137558</xdr:rowOff>
    </xdr:from>
    <xdr:to>
      <xdr:col>24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196273</xdr:colOff>
      <xdr:row>41</xdr:row>
      <xdr:rowOff>23091</xdr:rowOff>
    </xdr:from>
    <xdr:to>
      <xdr:col>25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569686</xdr:colOff>
      <xdr:row>38</xdr:row>
      <xdr:rowOff>66915</xdr:rowOff>
    </xdr:from>
    <xdr:to>
      <xdr:col>32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Z100"/>
  <sheetViews>
    <sheetView topLeftCell="A7" zoomScaleNormal="100" workbookViewId="0">
      <selection activeCell="O2" sqref="O2"/>
    </sheetView>
  </sheetViews>
  <sheetFormatPr defaultRowHeight="14.15" x14ac:dyDescent="0.35"/>
  <cols>
    <col min="13" max="13" width="11.640625" customWidth="1"/>
  </cols>
  <sheetData>
    <row r="1" spans="1:15" x14ac:dyDescent="0.35">
      <c r="A1" t="s">
        <v>4</v>
      </c>
      <c r="B1" t="s">
        <v>0</v>
      </c>
      <c r="C1" t="s">
        <v>9</v>
      </c>
      <c r="D1" t="s">
        <v>8</v>
      </c>
      <c r="E1" t="s">
        <v>1</v>
      </c>
      <c r="F1" t="s">
        <v>10</v>
      </c>
      <c r="G1" t="s">
        <v>7</v>
      </c>
      <c r="H1" t="s">
        <v>2</v>
      </c>
      <c r="I1" t="s">
        <v>5</v>
      </c>
      <c r="J1" t="s">
        <v>6</v>
      </c>
      <c r="K1" t="s">
        <v>27</v>
      </c>
      <c r="L1" t="s">
        <v>3</v>
      </c>
      <c r="M1" t="s">
        <v>30</v>
      </c>
      <c r="N1" t="s">
        <v>31</v>
      </c>
      <c r="O1" t="s">
        <v>32</v>
      </c>
    </row>
    <row r="2" spans="1:15" x14ac:dyDescent="0.35">
      <c r="A2">
        <v>1</v>
      </c>
      <c r="B2">
        <v>10</v>
      </c>
      <c r="C2">
        <v>31</v>
      </c>
      <c r="D2">
        <v>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47</v>
      </c>
      <c r="N2">
        <f>M2/10000</f>
        <v>4.7000000000000002E-3</v>
      </c>
      <c r="O2">
        <f>N2*52</f>
        <v>0.24440000000000001</v>
      </c>
    </row>
    <row r="3" spans="1:15" x14ac:dyDescent="0.35">
      <c r="A3">
        <v>2</v>
      </c>
      <c r="B3">
        <v>14</v>
      </c>
      <c r="C3">
        <v>32</v>
      </c>
      <c r="D3">
        <v>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54</v>
      </c>
      <c r="N3">
        <f t="shared" ref="N3:N66" si="1">M3/10000</f>
        <v>5.4000000000000003E-3</v>
      </c>
      <c r="O3">
        <f t="shared" ref="O3:O66" si="2">N3*52</f>
        <v>0.28079999999999999</v>
      </c>
    </row>
    <row r="4" spans="1:15" x14ac:dyDescent="0.35">
      <c r="A4">
        <v>3</v>
      </c>
      <c r="B4">
        <v>15</v>
      </c>
      <c r="C4">
        <v>34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63</v>
      </c>
      <c r="N4">
        <f t="shared" si="1"/>
        <v>6.3E-3</v>
      </c>
      <c r="O4">
        <f t="shared" si="2"/>
        <v>0.3276</v>
      </c>
    </row>
    <row r="5" spans="1:15" x14ac:dyDescent="0.35">
      <c r="A5">
        <v>4</v>
      </c>
      <c r="B5">
        <v>17</v>
      </c>
      <c r="C5">
        <v>36</v>
      </c>
      <c r="D5">
        <v>10</v>
      </c>
      <c r="E5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73</v>
      </c>
      <c r="N5">
        <f t="shared" si="1"/>
        <v>7.3000000000000001E-3</v>
      </c>
      <c r="O5">
        <f t="shared" si="2"/>
        <v>0.37959999999999999</v>
      </c>
    </row>
    <row r="6" spans="1:15" x14ac:dyDescent="0.35">
      <c r="A6">
        <v>5</v>
      </c>
      <c r="B6">
        <v>17</v>
      </c>
      <c r="C6">
        <v>39</v>
      </c>
      <c r="D6">
        <v>13</v>
      </c>
      <c r="E6">
        <v>13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85</v>
      </c>
      <c r="N6">
        <f t="shared" si="1"/>
        <v>8.5000000000000006E-3</v>
      </c>
      <c r="O6">
        <f t="shared" si="2"/>
        <v>0.44200000000000006</v>
      </c>
    </row>
    <row r="7" spans="1:15" x14ac:dyDescent="0.35">
      <c r="A7">
        <v>6</v>
      </c>
      <c r="B7">
        <v>18</v>
      </c>
      <c r="C7">
        <v>43</v>
      </c>
      <c r="D7">
        <v>18</v>
      </c>
      <c r="E7">
        <v>14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99</v>
      </c>
      <c r="N7">
        <f t="shared" si="1"/>
        <v>9.9000000000000008E-3</v>
      </c>
      <c r="O7">
        <f t="shared" si="2"/>
        <v>0.51480000000000004</v>
      </c>
    </row>
    <row r="8" spans="1:15" x14ac:dyDescent="0.35">
      <c r="A8">
        <v>7</v>
      </c>
      <c r="B8">
        <v>19</v>
      </c>
      <c r="C8">
        <v>48</v>
      </c>
      <c r="D8">
        <v>23</v>
      </c>
      <c r="E8">
        <v>16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115</v>
      </c>
      <c r="N8">
        <f t="shared" si="1"/>
        <v>1.15E-2</v>
      </c>
      <c r="O8">
        <f t="shared" si="2"/>
        <v>0.59799999999999998</v>
      </c>
    </row>
    <row r="9" spans="1:15" x14ac:dyDescent="0.35">
      <c r="A9">
        <v>8</v>
      </c>
      <c r="B9">
        <v>20</v>
      </c>
      <c r="C9">
        <v>53</v>
      </c>
      <c r="D9">
        <v>30</v>
      </c>
      <c r="E9">
        <v>20</v>
      </c>
      <c r="F9">
        <v>10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133</v>
      </c>
      <c r="N9">
        <f t="shared" si="1"/>
        <v>1.3299999999999999E-2</v>
      </c>
      <c r="O9">
        <f t="shared" si="2"/>
        <v>0.69159999999999999</v>
      </c>
    </row>
    <row r="10" spans="1:15" x14ac:dyDescent="0.35">
      <c r="A10">
        <v>9</v>
      </c>
      <c r="B10">
        <v>20</v>
      </c>
      <c r="C10">
        <v>59</v>
      </c>
      <c r="D10">
        <v>37</v>
      </c>
      <c r="E10">
        <v>25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155</v>
      </c>
      <c r="N10">
        <f t="shared" si="1"/>
        <v>1.55E-2</v>
      </c>
      <c r="O10">
        <f t="shared" si="2"/>
        <v>0.80600000000000005</v>
      </c>
    </row>
    <row r="11" spans="1:15" x14ac:dyDescent="0.35">
      <c r="A11">
        <v>10</v>
      </c>
      <c r="B11">
        <v>20</v>
      </c>
      <c r="C11">
        <v>65</v>
      </c>
      <c r="D11">
        <v>46</v>
      </c>
      <c r="E11">
        <v>32</v>
      </c>
      <c r="F11">
        <v>15</v>
      </c>
      <c r="G11">
        <v>2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180</v>
      </c>
      <c r="N11">
        <f t="shared" si="1"/>
        <v>1.7999999999999999E-2</v>
      </c>
      <c r="O11">
        <f t="shared" si="2"/>
        <v>0.93599999999999994</v>
      </c>
    </row>
    <row r="12" spans="1:15" x14ac:dyDescent="0.35">
      <c r="A12">
        <v>11</v>
      </c>
      <c r="B12">
        <v>21</v>
      </c>
      <c r="C12">
        <v>73</v>
      </c>
      <c r="D12">
        <v>55</v>
      </c>
      <c r="E12">
        <v>40</v>
      </c>
      <c r="F12">
        <v>17</v>
      </c>
      <c r="G12">
        <v>3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</row>
    <row r="13" spans="1:15" x14ac:dyDescent="0.35">
      <c r="A13">
        <v>12</v>
      </c>
      <c r="B13">
        <v>21</v>
      </c>
      <c r="C13">
        <v>81</v>
      </c>
      <c r="D13">
        <v>66</v>
      </c>
      <c r="E13">
        <v>50</v>
      </c>
      <c r="F13">
        <v>21</v>
      </c>
      <c r="G13">
        <v>3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242</v>
      </c>
      <c r="N13">
        <f t="shared" si="1"/>
        <v>2.4199999999999999E-2</v>
      </c>
      <c r="O13">
        <f t="shared" si="2"/>
        <v>1.2584</v>
      </c>
    </row>
    <row r="14" spans="1:15" x14ac:dyDescent="0.35">
      <c r="A14">
        <v>13</v>
      </c>
      <c r="B14">
        <v>22</v>
      </c>
      <c r="C14">
        <v>90</v>
      </c>
      <c r="D14">
        <v>77</v>
      </c>
      <c r="E14">
        <v>61</v>
      </c>
      <c r="F14">
        <v>27</v>
      </c>
      <c r="G14">
        <v>5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282</v>
      </c>
      <c r="N14">
        <f t="shared" si="1"/>
        <v>2.8199999999999999E-2</v>
      </c>
      <c r="O14">
        <f t="shared" si="2"/>
        <v>1.4663999999999999</v>
      </c>
    </row>
    <row r="15" spans="1:15" x14ac:dyDescent="0.35">
      <c r="A15">
        <v>14</v>
      </c>
      <c r="B15">
        <v>22</v>
      </c>
      <c r="C15">
        <v>99</v>
      </c>
      <c r="D15">
        <v>90</v>
      </c>
      <c r="E15">
        <v>74</v>
      </c>
      <c r="F15">
        <v>36</v>
      </c>
      <c r="G15">
        <v>5</v>
      </c>
      <c r="H15">
        <v>0</v>
      </c>
      <c r="I15">
        <v>0</v>
      </c>
      <c r="J15">
        <v>1</v>
      </c>
      <c r="K15">
        <v>0</v>
      </c>
      <c r="L15" s="2">
        <v>0</v>
      </c>
      <c r="M15" s="1">
        <f t="shared" si="0"/>
        <v>327</v>
      </c>
      <c r="N15">
        <f t="shared" si="1"/>
        <v>3.27E-2</v>
      </c>
      <c r="O15">
        <f t="shared" si="2"/>
        <v>1.7003999999999999</v>
      </c>
    </row>
    <row r="16" spans="1:15" x14ac:dyDescent="0.35">
      <c r="A16">
        <v>15</v>
      </c>
      <c r="B16">
        <v>22</v>
      </c>
      <c r="C16">
        <v>109</v>
      </c>
      <c r="D16">
        <v>103</v>
      </c>
      <c r="E16">
        <v>88</v>
      </c>
      <c r="F16">
        <v>48</v>
      </c>
      <c r="G16">
        <v>7</v>
      </c>
      <c r="H16">
        <v>0</v>
      </c>
      <c r="I16">
        <v>0</v>
      </c>
      <c r="J16">
        <v>3</v>
      </c>
      <c r="K16">
        <v>0</v>
      </c>
      <c r="L16" s="2">
        <v>0</v>
      </c>
      <c r="M16" s="1">
        <f t="shared" si="0"/>
        <v>380</v>
      </c>
      <c r="N16">
        <f t="shared" si="1"/>
        <v>3.7999999999999999E-2</v>
      </c>
      <c r="O16">
        <f t="shared" si="2"/>
        <v>1.976</v>
      </c>
    </row>
    <row r="17" spans="1:26" x14ac:dyDescent="0.35">
      <c r="A17">
        <v>16</v>
      </c>
      <c r="B17">
        <v>23</v>
      </c>
      <c r="C17">
        <v>120</v>
      </c>
      <c r="D17">
        <v>118</v>
      </c>
      <c r="E17">
        <v>104</v>
      </c>
      <c r="F17">
        <v>62</v>
      </c>
      <c r="G17">
        <v>11</v>
      </c>
      <c r="H17">
        <v>0</v>
      </c>
      <c r="I17">
        <v>0</v>
      </c>
      <c r="J17">
        <v>3</v>
      </c>
      <c r="K17">
        <v>0</v>
      </c>
      <c r="L17" s="2">
        <v>0</v>
      </c>
      <c r="M17" s="1">
        <f t="shared" si="0"/>
        <v>441</v>
      </c>
      <c r="N17">
        <f t="shared" si="1"/>
        <v>4.41E-2</v>
      </c>
      <c r="O17">
        <f t="shared" si="2"/>
        <v>2.2932000000000001</v>
      </c>
    </row>
    <row r="18" spans="1:26" x14ac:dyDescent="0.35">
      <c r="A18">
        <v>17</v>
      </c>
      <c r="B18">
        <v>23</v>
      </c>
      <c r="C18">
        <v>132</v>
      </c>
      <c r="D18">
        <v>133</v>
      </c>
      <c r="E18">
        <v>121</v>
      </c>
      <c r="F18">
        <v>79</v>
      </c>
      <c r="G18">
        <v>19</v>
      </c>
      <c r="H18">
        <v>0</v>
      </c>
      <c r="I18">
        <v>0</v>
      </c>
      <c r="J18">
        <v>6</v>
      </c>
      <c r="K18">
        <v>0</v>
      </c>
      <c r="L18" s="2">
        <v>0</v>
      </c>
      <c r="M18" s="1">
        <f t="shared" si="0"/>
        <v>513</v>
      </c>
      <c r="N18">
        <f t="shared" si="1"/>
        <v>5.1299999999999998E-2</v>
      </c>
      <c r="O18">
        <f t="shared" si="2"/>
        <v>2.6675999999999997</v>
      </c>
    </row>
    <row r="19" spans="1:26" x14ac:dyDescent="0.35">
      <c r="A19">
        <v>18</v>
      </c>
      <c r="B19">
        <v>23</v>
      </c>
      <c r="C19">
        <v>144</v>
      </c>
      <c r="D19">
        <v>150</v>
      </c>
      <c r="E19">
        <v>140</v>
      </c>
      <c r="F19">
        <v>99</v>
      </c>
      <c r="G19">
        <v>29</v>
      </c>
      <c r="H19">
        <v>3</v>
      </c>
      <c r="I19">
        <v>0</v>
      </c>
      <c r="J19">
        <v>8</v>
      </c>
      <c r="K19">
        <v>0</v>
      </c>
      <c r="L19" s="2">
        <v>0</v>
      </c>
      <c r="M19" s="1">
        <f t="shared" si="0"/>
        <v>596</v>
      </c>
      <c r="N19">
        <f t="shared" si="1"/>
        <v>5.96E-2</v>
      </c>
      <c r="O19">
        <f t="shared" si="2"/>
        <v>3.0992000000000002</v>
      </c>
    </row>
    <row r="20" spans="1:26" x14ac:dyDescent="0.35">
      <c r="A20">
        <v>19</v>
      </c>
      <c r="B20">
        <v>23</v>
      </c>
      <c r="C20">
        <v>157</v>
      </c>
      <c r="D20">
        <v>167</v>
      </c>
      <c r="E20">
        <v>160</v>
      </c>
      <c r="F20">
        <v>121</v>
      </c>
      <c r="G20">
        <v>43</v>
      </c>
      <c r="H20">
        <v>8</v>
      </c>
      <c r="I20">
        <v>0</v>
      </c>
      <c r="J20">
        <v>13</v>
      </c>
      <c r="K20">
        <v>0</v>
      </c>
      <c r="L20" s="2">
        <v>0</v>
      </c>
      <c r="M20" s="1">
        <f t="shared" si="0"/>
        <v>692</v>
      </c>
      <c r="N20">
        <f t="shared" si="1"/>
        <v>6.9199999999999998E-2</v>
      </c>
      <c r="O20">
        <f t="shared" si="2"/>
        <v>3.5983999999999998</v>
      </c>
    </row>
    <row r="21" spans="1:26" x14ac:dyDescent="0.35">
      <c r="A21">
        <v>20</v>
      </c>
      <c r="B21">
        <v>24</v>
      </c>
      <c r="C21">
        <v>170</v>
      </c>
      <c r="D21">
        <v>186</v>
      </c>
      <c r="E21">
        <v>182</v>
      </c>
      <c r="F21">
        <v>145</v>
      </c>
      <c r="G21">
        <v>59</v>
      </c>
      <c r="H21">
        <v>18</v>
      </c>
      <c r="I21">
        <v>5</v>
      </c>
      <c r="J21">
        <v>15</v>
      </c>
      <c r="K21">
        <v>0</v>
      </c>
      <c r="L21" s="2">
        <v>0</v>
      </c>
      <c r="M21" s="1">
        <f t="shared" si="0"/>
        <v>804</v>
      </c>
      <c r="N21">
        <f t="shared" si="1"/>
        <v>8.0399999999999999E-2</v>
      </c>
      <c r="O21">
        <f t="shared" si="2"/>
        <v>4.1807999999999996</v>
      </c>
    </row>
    <row r="22" spans="1:26" x14ac:dyDescent="0.35">
      <c r="A22">
        <v>21</v>
      </c>
      <c r="B22">
        <v>24</v>
      </c>
      <c r="C22">
        <v>185</v>
      </c>
      <c r="D22">
        <v>205</v>
      </c>
      <c r="E22">
        <v>205</v>
      </c>
      <c r="F22">
        <v>173</v>
      </c>
      <c r="G22">
        <v>79</v>
      </c>
      <c r="H22">
        <v>33</v>
      </c>
      <c r="I22">
        <v>14</v>
      </c>
      <c r="J22">
        <v>16</v>
      </c>
      <c r="K22">
        <v>0</v>
      </c>
      <c r="L22" s="2">
        <v>0</v>
      </c>
      <c r="M22" s="1">
        <f t="shared" si="0"/>
        <v>934</v>
      </c>
      <c r="N22">
        <f t="shared" si="1"/>
        <v>9.3399999999999997E-2</v>
      </c>
      <c r="O22">
        <f t="shared" si="2"/>
        <v>4.8567999999999998</v>
      </c>
      <c r="Z22">
        <f>M18/M17</f>
        <v>1.1632653061224489</v>
      </c>
    </row>
    <row r="23" spans="1:26" x14ac:dyDescent="0.35">
      <c r="A23">
        <v>22</v>
      </c>
      <c r="B23">
        <v>24</v>
      </c>
      <c r="C23">
        <v>200</v>
      </c>
      <c r="D23">
        <v>226</v>
      </c>
      <c r="E23">
        <v>230</v>
      </c>
      <c r="F23">
        <v>203</v>
      </c>
      <c r="G23">
        <v>101</v>
      </c>
      <c r="H23">
        <v>53</v>
      </c>
      <c r="I23">
        <v>29</v>
      </c>
      <c r="J23">
        <v>19</v>
      </c>
      <c r="K23">
        <v>0</v>
      </c>
      <c r="L23" s="2">
        <v>0</v>
      </c>
      <c r="M23" s="1">
        <f t="shared" si="0"/>
        <v>1085</v>
      </c>
      <c r="N23">
        <f t="shared" si="1"/>
        <v>0.1085</v>
      </c>
      <c r="O23">
        <f t="shared" si="2"/>
        <v>5.6420000000000003</v>
      </c>
    </row>
    <row r="24" spans="1:26" x14ac:dyDescent="0.35">
      <c r="A24">
        <v>23</v>
      </c>
      <c r="B24">
        <v>24</v>
      </c>
      <c r="C24">
        <v>216</v>
      </c>
      <c r="D24">
        <v>247</v>
      </c>
      <c r="E24">
        <v>256</v>
      </c>
      <c r="F24">
        <v>235</v>
      </c>
      <c r="G24">
        <v>127</v>
      </c>
      <c r="H24">
        <v>78</v>
      </c>
      <c r="I24">
        <v>50</v>
      </c>
      <c r="J24">
        <v>28</v>
      </c>
      <c r="K24">
        <v>0</v>
      </c>
      <c r="L24" s="2">
        <v>0</v>
      </c>
      <c r="M24" s="1">
        <f t="shared" si="0"/>
        <v>1261</v>
      </c>
      <c r="N24">
        <f t="shared" si="1"/>
        <v>0.12609999999999999</v>
      </c>
      <c r="O24">
        <f t="shared" si="2"/>
        <v>6.5571999999999999</v>
      </c>
    </row>
    <row r="25" spans="1:26" x14ac:dyDescent="0.35">
      <c r="A25">
        <v>24</v>
      </c>
      <c r="B25">
        <v>24</v>
      </c>
      <c r="C25">
        <v>232</v>
      </c>
      <c r="D25">
        <v>270</v>
      </c>
      <c r="E25">
        <v>284</v>
      </c>
      <c r="F25">
        <v>270</v>
      </c>
      <c r="G25">
        <v>155</v>
      </c>
      <c r="H25">
        <v>108</v>
      </c>
      <c r="I25">
        <v>77</v>
      </c>
      <c r="J25">
        <v>44</v>
      </c>
      <c r="K25">
        <v>0</v>
      </c>
      <c r="L25" s="2">
        <v>0</v>
      </c>
      <c r="M25" s="1">
        <f t="shared" si="0"/>
        <v>1464</v>
      </c>
      <c r="N25">
        <f t="shared" si="1"/>
        <v>0.1464</v>
      </c>
      <c r="O25">
        <f t="shared" si="2"/>
        <v>7.6128</v>
      </c>
    </row>
    <row r="26" spans="1:26" x14ac:dyDescent="0.35">
      <c r="A26">
        <v>25</v>
      </c>
      <c r="B26">
        <v>24</v>
      </c>
      <c r="C26">
        <v>249</v>
      </c>
      <c r="D26">
        <v>293</v>
      </c>
      <c r="E26">
        <v>313</v>
      </c>
      <c r="F26">
        <v>308</v>
      </c>
      <c r="G26">
        <v>187</v>
      </c>
      <c r="H26">
        <v>143</v>
      </c>
      <c r="I26">
        <v>110</v>
      </c>
      <c r="J26">
        <v>74</v>
      </c>
      <c r="K26">
        <v>0</v>
      </c>
      <c r="L26" s="2">
        <v>0</v>
      </c>
      <c r="M26" s="1">
        <f t="shared" si="0"/>
        <v>1701</v>
      </c>
      <c r="N26">
        <f t="shared" si="1"/>
        <v>0.1701</v>
      </c>
      <c r="O26">
        <f t="shared" si="2"/>
        <v>8.8452000000000002</v>
      </c>
    </row>
    <row r="27" spans="1:26" x14ac:dyDescent="0.35">
      <c r="A27">
        <v>26</v>
      </c>
      <c r="B27">
        <v>25</v>
      </c>
      <c r="C27">
        <v>267</v>
      </c>
      <c r="D27">
        <v>318</v>
      </c>
      <c r="E27">
        <v>344</v>
      </c>
      <c r="F27">
        <v>348</v>
      </c>
      <c r="G27">
        <v>221</v>
      </c>
      <c r="H27">
        <v>183</v>
      </c>
      <c r="I27">
        <v>149</v>
      </c>
      <c r="J27">
        <v>122</v>
      </c>
      <c r="K27">
        <v>0</v>
      </c>
      <c r="L27" s="2">
        <v>0</v>
      </c>
      <c r="M27" s="1">
        <f t="shared" si="0"/>
        <v>1977</v>
      </c>
      <c r="N27">
        <f t="shared" si="1"/>
        <v>0.19769999999999999</v>
      </c>
      <c r="O27">
        <f t="shared" si="2"/>
        <v>10.2804</v>
      </c>
    </row>
    <row r="28" spans="1:26" x14ac:dyDescent="0.35">
      <c r="A28">
        <v>27</v>
      </c>
      <c r="B28">
        <v>25</v>
      </c>
      <c r="C28">
        <v>286</v>
      </c>
      <c r="D28">
        <v>343</v>
      </c>
      <c r="E28">
        <v>376</v>
      </c>
      <c r="F28">
        <v>391</v>
      </c>
      <c r="G28">
        <v>259</v>
      </c>
      <c r="H28">
        <v>228</v>
      </c>
      <c r="I28">
        <v>194</v>
      </c>
      <c r="J28">
        <v>194</v>
      </c>
      <c r="K28">
        <v>0</v>
      </c>
      <c r="L28" s="2">
        <v>0</v>
      </c>
      <c r="M28" s="1">
        <f t="shared" si="0"/>
        <v>2296</v>
      </c>
      <c r="N28">
        <f t="shared" si="1"/>
        <v>0.2296</v>
      </c>
      <c r="O28">
        <f t="shared" si="2"/>
        <v>11.9392</v>
      </c>
    </row>
    <row r="29" spans="1:26" x14ac:dyDescent="0.35">
      <c r="A29">
        <v>28</v>
      </c>
      <c r="B29">
        <v>25</v>
      </c>
      <c r="C29">
        <v>305</v>
      </c>
      <c r="D29">
        <v>370</v>
      </c>
      <c r="E29">
        <v>410</v>
      </c>
      <c r="F29">
        <v>437</v>
      </c>
      <c r="G29">
        <v>299</v>
      </c>
      <c r="H29">
        <v>278</v>
      </c>
      <c r="I29">
        <v>245</v>
      </c>
      <c r="J29">
        <v>299</v>
      </c>
      <c r="K29">
        <v>0</v>
      </c>
      <c r="L29" s="2">
        <v>0</v>
      </c>
      <c r="M29" s="1">
        <f t="shared" si="0"/>
        <v>2668</v>
      </c>
      <c r="N29">
        <f t="shared" si="1"/>
        <v>0.26679999999999998</v>
      </c>
      <c r="O29">
        <f t="shared" si="2"/>
        <v>13.8736</v>
      </c>
    </row>
    <row r="30" spans="1:26" x14ac:dyDescent="0.35">
      <c r="A30">
        <v>29</v>
      </c>
      <c r="B30">
        <v>25</v>
      </c>
      <c r="C30">
        <v>325</v>
      </c>
      <c r="D30">
        <v>397</v>
      </c>
      <c r="E30">
        <v>445</v>
      </c>
      <c r="F30">
        <v>485</v>
      </c>
      <c r="G30">
        <v>343</v>
      </c>
      <c r="H30">
        <v>333</v>
      </c>
      <c r="I30">
        <v>302</v>
      </c>
      <c r="J30">
        <v>445</v>
      </c>
      <c r="K30">
        <v>0</v>
      </c>
      <c r="L30" s="2">
        <v>0</v>
      </c>
      <c r="M30" s="1">
        <f t="shared" si="0"/>
        <v>3100</v>
      </c>
      <c r="N30">
        <f t="shared" si="1"/>
        <v>0.31</v>
      </c>
      <c r="O30">
        <f t="shared" si="2"/>
        <v>16.12</v>
      </c>
    </row>
    <row r="31" spans="1:26" x14ac:dyDescent="0.35">
      <c r="A31">
        <v>30</v>
      </c>
      <c r="B31">
        <v>25</v>
      </c>
      <c r="C31">
        <v>345</v>
      </c>
      <c r="D31">
        <v>426</v>
      </c>
      <c r="E31">
        <v>482</v>
      </c>
      <c r="F31">
        <v>535</v>
      </c>
      <c r="G31">
        <v>389</v>
      </c>
      <c r="H31">
        <v>393</v>
      </c>
      <c r="I31">
        <v>365</v>
      </c>
      <c r="J31">
        <v>575</v>
      </c>
      <c r="K31">
        <v>66</v>
      </c>
      <c r="L31" s="2">
        <v>0</v>
      </c>
      <c r="M31" s="1">
        <f t="shared" si="0"/>
        <v>3601</v>
      </c>
      <c r="N31">
        <f t="shared" si="1"/>
        <v>0.36009999999999998</v>
      </c>
      <c r="O31">
        <f t="shared" si="2"/>
        <v>18.725199999999997</v>
      </c>
    </row>
    <row r="32" spans="1:26" x14ac:dyDescent="0.35">
      <c r="A32">
        <v>31</v>
      </c>
      <c r="B32">
        <v>25</v>
      </c>
      <c r="C32">
        <v>367</v>
      </c>
      <c r="D32">
        <v>455</v>
      </c>
      <c r="E32">
        <v>520</v>
      </c>
      <c r="F32">
        <v>589</v>
      </c>
      <c r="G32">
        <v>439</v>
      </c>
      <c r="H32">
        <v>458</v>
      </c>
      <c r="I32">
        <v>434</v>
      </c>
      <c r="J32">
        <v>828</v>
      </c>
      <c r="K32">
        <v>69</v>
      </c>
      <c r="L32" s="2">
        <v>0</v>
      </c>
      <c r="M32" s="1">
        <f t="shared" si="0"/>
        <v>4184</v>
      </c>
      <c r="N32">
        <f t="shared" si="1"/>
        <v>0.41839999999999999</v>
      </c>
      <c r="O32">
        <f t="shared" si="2"/>
        <v>21.756799999999998</v>
      </c>
    </row>
    <row r="33" spans="1:15" x14ac:dyDescent="0.35">
      <c r="A33">
        <v>32</v>
      </c>
      <c r="B33">
        <v>26</v>
      </c>
      <c r="C33">
        <v>389</v>
      </c>
      <c r="D33">
        <v>486</v>
      </c>
      <c r="E33">
        <v>560</v>
      </c>
      <c r="F33">
        <v>645</v>
      </c>
      <c r="G33">
        <v>491</v>
      </c>
      <c r="H33">
        <v>528</v>
      </c>
      <c r="I33">
        <v>509</v>
      </c>
      <c r="J33">
        <v>1127</v>
      </c>
      <c r="K33">
        <v>100</v>
      </c>
      <c r="L33" s="2">
        <v>0</v>
      </c>
      <c r="M33" s="1">
        <f t="shared" si="0"/>
        <v>4861</v>
      </c>
      <c r="N33">
        <f t="shared" si="1"/>
        <v>0.48609999999999998</v>
      </c>
      <c r="O33">
        <f t="shared" si="2"/>
        <v>25.277200000000001</v>
      </c>
    </row>
    <row r="34" spans="1:15" x14ac:dyDescent="0.35">
      <c r="A34">
        <v>33</v>
      </c>
      <c r="B34">
        <v>26</v>
      </c>
      <c r="C34">
        <v>412</v>
      </c>
      <c r="D34">
        <v>517</v>
      </c>
      <c r="E34">
        <v>601</v>
      </c>
      <c r="F34">
        <v>703</v>
      </c>
      <c r="G34">
        <v>547</v>
      </c>
      <c r="H34">
        <v>603</v>
      </c>
      <c r="I34">
        <v>590</v>
      </c>
      <c r="J34">
        <v>1472</v>
      </c>
      <c r="K34">
        <v>176</v>
      </c>
      <c r="L34" s="2">
        <v>0</v>
      </c>
      <c r="M34" s="1">
        <f t="shared" si="0"/>
        <v>5647</v>
      </c>
      <c r="N34">
        <f t="shared" si="1"/>
        <v>0.56469999999999998</v>
      </c>
      <c r="O34">
        <f t="shared" si="2"/>
        <v>29.3644</v>
      </c>
    </row>
    <row r="35" spans="1:15" x14ac:dyDescent="0.35">
      <c r="A35">
        <v>34</v>
      </c>
      <c r="B35">
        <v>26</v>
      </c>
      <c r="C35">
        <v>435</v>
      </c>
      <c r="D35">
        <v>550</v>
      </c>
      <c r="E35">
        <v>644</v>
      </c>
      <c r="F35">
        <v>764</v>
      </c>
      <c r="G35">
        <v>605</v>
      </c>
      <c r="H35">
        <v>683</v>
      </c>
      <c r="I35">
        <v>677</v>
      </c>
      <c r="J35">
        <v>1863</v>
      </c>
      <c r="K35">
        <v>314</v>
      </c>
      <c r="L35" s="2">
        <v>0</v>
      </c>
      <c r="M35" s="1">
        <f t="shared" si="0"/>
        <v>6561</v>
      </c>
      <c r="N35">
        <f t="shared" si="1"/>
        <v>0.65610000000000002</v>
      </c>
      <c r="O35">
        <f t="shared" si="2"/>
        <v>34.117200000000004</v>
      </c>
    </row>
    <row r="36" spans="1:15" x14ac:dyDescent="0.35">
      <c r="A36">
        <v>35</v>
      </c>
      <c r="B36">
        <v>26</v>
      </c>
      <c r="C36">
        <v>459</v>
      </c>
      <c r="D36">
        <v>583</v>
      </c>
      <c r="E36">
        <v>688</v>
      </c>
      <c r="F36">
        <v>828</v>
      </c>
      <c r="G36">
        <v>667</v>
      </c>
      <c r="H36">
        <v>768</v>
      </c>
      <c r="I36">
        <v>770</v>
      </c>
      <c r="J36">
        <v>2300</v>
      </c>
      <c r="K36">
        <v>405</v>
      </c>
      <c r="L36">
        <v>129</v>
      </c>
      <c r="M36" s="1">
        <f t="shared" si="0"/>
        <v>7623</v>
      </c>
      <c r="N36">
        <f t="shared" si="1"/>
        <v>0.76229999999999998</v>
      </c>
      <c r="O36">
        <f t="shared" si="2"/>
        <v>39.639600000000002</v>
      </c>
    </row>
    <row r="37" spans="1:15" x14ac:dyDescent="0.35">
      <c r="A37">
        <v>36</v>
      </c>
      <c r="B37">
        <v>26</v>
      </c>
      <c r="C37">
        <v>484</v>
      </c>
      <c r="D37">
        <v>618</v>
      </c>
      <c r="E37">
        <v>734</v>
      </c>
      <c r="F37">
        <v>894</v>
      </c>
      <c r="G37">
        <v>731</v>
      </c>
      <c r="H37">
        <v>858</v>
      </c>
      <c r="I37">
        <v>869</v>
      </c>
      <c r="J37">
        <v>2783</v>
      </c>
      <c r="K37">
        <v>720</v>
      </c>
      <c r="L37">
        <v>140</v>
      </c>
      <c r="M37" s="1">
        <f t="shared" si="0"/>
        <v>8857</v>
      </c>
      <c r="N37">
        <f t="shared" si="1"/>
        <v>0.88570000000000004</v>
      </c>
      <c r="O37">
        <f t="shared" si="2"/>
        <v>46.056400000000004</v>
      </c>
    </row>
    <row r="38" spans="1:15" x14ac:dyDescent="0.35">
      <c r="A38">
        <v>37</v>
      </c>
      <c r="B38">
        <v>26</v>
      </c>
      <c r="C38">
        <v>510</v>
      </c>
      <c r="D38">
        <v>653</v>
      </c>
      <c r="E38">
        <v>781</v>
      </c>
      <c r="F38">
        <v>963</v>
      </c>
      <c r="G38">
        <v>799</v>
      </c>
      <c r="H38">
        <v>953</v>
      </c>
      <c r="I38">
        <v>974</v>
      </c>
      <c r="J38">
        <v>3312</v>
      </c>
      <c r="K38">
        <v>1125</v>
      </c>
      <c r="L38">
        <v>194</v>
      </c>
      <c r="M38" s="1">
        <f t="shared" si="0"/>
        <v>10290</v>
      </c>
      <c r="N38">
        <f t="shared" si="1"/>
        <v>1.0289999999999999</v>
      </c>
      <c r="O38">
        <f t="shared" si="2"/>
        <v>53.507999999999996</v>
      </c>
    </row>
    <row r="39" spans="1:15" x14ac:dyDescent="0.35">
      <c r="A39">
        <v>38</v>
      </c>
      <c r="B39">
        <v>26</v>
      </c>
      <c r="C39">
        <v>536</v>
      </c>
      <c r="D39">
        <v>690</v>
      </c>
      <c r="E39">
        <v>830</v>
      </c>
      <c r="F39">
        <v>1035</v>
      </c>
      <c r="G39">
        <v>869</v>
      </c>
      <c r="H39">
        <v>1053</v>
      </c>
      <c r="I39">
        <v>1085</v>
      </c>
      <c r="J39">
        <v>3887</v>
      </c>
      <c r="K39">
        <v>1620</v>
      </c>
      <c r="L39">
        <v>324</v>
      </c>
      <c r="M39" s="1">
        <f t="shared" si="0"/>
        <v>11955</v>
      </c>
      <c r="N39">
        <f t="shared" si="1"/>
        <v>1.1955</v>
      </c>
      <c r="O39">
        <f t="shared" si="2"/>
        <v>62.165999999999997</v>
      </c>
    </row>
    <row r="40" spans="1:15" x14ac:dyDescent="0.35">
      <c r="A40">
        <v>39</v>
      </c>
      <c r="B40">
        <v>26</v>
      </c>
      <c r="C40">
        <v>563</v>
      </c>
      <c r="D40">
        <v>727</v>
      </c>
      <c r="E40">
        <v>880</v>
      </c>
      <c r="F40">
        <v>1109</v>
      </c>
      <c r="G40">
        <v>943</v>
      </c>
      <c r="H40">
        <v>1158</v>
      </c>
      <c r="I40">
        <v>1202</v>
      </c>
      <c r="J40">
        <v>4508</v>
      </c>
      <c r="K40">
        <v>2205</v>
      </c>
      <c r="L40">
        <v>569</v>
      </c>
      <c r="M40" s="1">
        <f t="shared" si="0"/>
        <v>13890</v>
      </c>
      <c r="N40">
        <f t="shared" si="1"/>
        <v>1.389</v>
      </c>
      <c r="O40">
        <f t="shared" si="2"/>
        <v>72.227999999999994</v>
      </c>
    </row>
    <row r="41" spans="1:15" x14ac:dyDescent="0.35">
      <c r="A41">
        <v>40</v>
      </c>
      <c r="B41">
        <v>27</v>
      </c>
      <c r="C41">
        <v>590</v>
      </c>
      <c r="D41">
        <v>766</v>
      </c>
      <c r="E41">
        <v>932</v>
      </c>
      <c r="F41">
        <v>1185</v>
      </c>
      <c r="G41">
        <v>1019</v>
      </c>
      <c r="H41">
        <v>1268</v>
      </c>
      <c r="I41">
        <v>1325</v>
      </c>
      <c r="J41">
        <v>5175</v>
      </c>
      <c r="K41">
        <v>2880</v>
      </c>
      <c r="L41">
        <v>971</v>
      </c>
      <c r="M41" s="1">
        <f t="shared" si="0"/>
        <v>16138</v>
      </c>
      <c r="N41">
        <f t="shared" si="1"/>
        <v>1.6137999999999999</v>
      </c>
      <c r="O41">
        <f t="shared" si="2"/>
        <v>83.917599999999993</v>
      </c>
    </row>
    <row r="42" spans="1:15" x14ac:dyDescent="0.35">
      <c r="A42">
        <v>41</v>
      </c>
      <c r="B42">
        <v>27</v>
      </c>
      <c r="C42">
        <v>619</v>
      </c>
      <c r="D42">
        <v>805</v>
      </c>
      <c r="E42">
        <v>985</v>
      </c>
      <c r="F42">
        <v>1265</v>
      </c>
      <c r="G42">
        <v>1099</v>
      </c>
      <c r="H42">
        <v>1383</v>
      </c>
      <c r="I42">
        <v>1454</v>
      </c>
      <c r="J42">
        <v>5888</v>
      </c>
      <c r="K42">
        <v>3645</v>
      </c>
      <c r="L42">
        <v>1579</v>
      </c>
      <c r="M42" s="1">
        <f t="shared" si="0"/>
        <v>18749</v>
      </c>
      <c r="N42">
        <f t="shared" si="1"/>
        <v>1.8749</v>
      </c>
      <c r="O42">
        <f t="shared" si="2"/>
        <v>97.494799999999998</v>
      </c>
    </row>
    <row r="43" spans="1:15" x14ac:dyDescent="0.35">
      <c r="A43">
        <v>42</v>
      </c>
      <c r="B43">
        <v>27</v>
      </c>
      <c r="C43">
        <v>648</v>
      </c>
      <c r="D43">
        <v>846</v>
      </c>
      <c r="E43">
        <v>1040</v>
      </c>
      <c r="F43">
        <v>1347</v>
      </c>
      <c r="G43">
        <v>1181</v>
      </c>
      <c r="H43">
        <v>1503</v>
      </c>
      <c r="I43">
        <v>1589</v>
      </c>
      <c r="J43">
        <v>6647</v>
      </c>
      <c r="K43">
        <v>4500</v>
      </c>
      <c r="L43">
        <v>2455</v>
      </c>
      <c r="M43" s="1">
        <f t="shared" si="0"/>
        <v>21783</v>
      </c>
      <c r="N43">
        <f t="shared" si="1"/>
        <v>2.1783000000000001</v>
      </c>
      <c r="O43">
        <f t="shared" si="2"/>
        <v>113.27160000000001</v>
      </c>
    </row>
    <row r="44" spans="1:15" x14ac:dyDescent="0.35">
      <c r="A44">
        <v>43</v>
      </c>
      <c r="B44">
        <v>27</v>
      </c>
      <c r="C44">
        <v>678</v>
      </c>
      <c r="D44">
        <v>887</v>
      </c>
      <c r="E44">
        <v>1096</v>
      </c>
      <c r="F44">
        <v>1431</v>
      </c>
      <c r="G44">
        <v>1267</v>
      </c>
      <c r="H44">
        <v>1628</v>
      </c>
      <c r="I44">
        <v>1730</v>
      </c>
      <c r="J44">
        <v>7452</v>
      </c>
      <c r="K44">
        <v>5445</v>
      </c>
      <c r="L44">
        <v>3668</v>
      </c>
      <c r="M44" s="1">
        <f t="shared" si="0"/>
        <v>25309</v>
      </c>
      <c r="N44">
        <f t="shared" si="1"/>
        <v>2.5308999999999999</v>
      </c>
      <c r="O44">
        <f t="shared" si="2"/>
        <v>131.60679999999999</v>
      </c>
    </row>
    <row r="45" spans="1:15" x14ac:dyDescent="0.35">
      <c r="A45">
        <v>44</v>
      </c>
      <c r="B45">
        <v>27</v>
      </c>
      <c r="C45">
        <v>708</v>
      </c>
      <c r="D45">
        <v>930</v>
      </c>
      <c r="E45">
        <v>1154</v>
      </c>
      <c r="F45">
        <v>1518</v>
      </c>
      <c r="G45">
        <v>1355</v>
      </c>
      <c r="H45">
        <v>1758</v>
      </c>
      <c r="I45">
        <v>1877</v>
      </c>
      <c r="J45">
        <v>8303</v>
      </c>
      <c r="K45">
        <v>6480</v>
      </c>
      <c r="L45">
        <v>5294</v>
      </c>
      <c r="M45" s="1">
        <f t="shared" si="0"/>
        <v>29404</v>
      </c>
      <c r="N45">
        <f t="shared" si="1"/>
        <v>2.9403999999999999</v>
      </c>
      <c r="O45">
        <f t="shared" si="2"/>
        <v>152.9008</v>
      </c>
    </row>
    <row r="46" spans="1:15" x14ac:dyDescent="0.35">
      <c r="A46">
        <v>45</v>
      </c>
      <c r="B46">
        <v>27</v>
      </c>
      <c r="C46">
        <v>739</v>
      </c>
      <c r="D46">
        <v>973</v>
      </c>
      <c r="E46">
        <v>1213</v>
      </c>
      <c r="F46">
        <v>1608</v>
      </c>
      <c r="G46">
        <v>1447</v>
      </c>
      <c r="H46">
        <v>1893</v>
      </c>
      <c r="I46">
        <v>2030</v>
      </c>
      <c r="J46">
        <v>9200</v>
      </c>
      <c r="K46">
        <v>7605</v>
      </c>
      <c r="L46">
        <v>7428</v>
      </c>
      <c r="M46" s="1">
        <f t="shared" si="0"/>
        <v>34163</v>
      </c>
      <c r="N46">
        <f t="shared" si="1"/>
        <v>3.4163000000000001</v>
      </c>
      <c r="O46">
        <f t="shared" si="2"/>
        <v>177.64760000000001</v>
      </c>
    </row>
    <row r="47" spans="1:15" x14ac:dyDescent="0.35">
      <c r="A47">
        <v>46</v>
      </c>
      <c r="B47">
        <v>27</v>
      </c>
      <c r="C47">
        <v>771</v>
      </c>
      <c r="D47">
        <v>1018</v>
      </c>
      <c r="E47">
        <v>1274</v>
      </c>
      <c r="F47">
        <v>1700</v>
      </c>
      <c r="G47">
        <v>1541</v>
      </c>
      <c r="H47">
        <v>2033</v>
      </c>
      <c r="I47">
        <v>2189</v>
      </c>
      <c r="J47">
        <v>10143</v>
      </c>
      <c r="K47">
        <v>8820</v>
      </c>
      <c r="L47">
        <v>10175</v>
      </c>
      <c r="M47" s="1">
        <f t="shared" si="0"/>
        <v>39691</v>
      </c>
      <c r="N47">
        <f t="shared" si="1"/>
        <v>3.9691000000000001</v>
      </c>
      <c r="O47">
        <f t="shared" si="2"/>
        <v>206.39320000000001</v>
      </c>
    </row>
    <row r="48" spans="1:15" x14ac:dyDescent="0.35">
      <c r="A48">
        <v>47</v>
      </c>
      <c r="B48">
        <v>27</v>
      </c>
      <c r="C48">
        <v>804</v>
      </c>
      <c r="D48">
        <v>1063</v>
      </c>
      <c r="E48">
        <v>1336</v>
      </c>
      <c r="F48">
        <v>1795</v>
      </c>
      <c r="G48">
        <v>1639</v>
      </c>
      <c r="H48">
        <v>2178</v>
      </c>
      <c r="I48">
        <v>2354</v>
      </c>
      <c r="J48">
        <v>11132</v>
      </c>
      <c r="K48">
        <v>10125</v>
      </c>
      <c r="L48">
        <v>13662</v>
      </c>
      <c r="M48" s="1">
        <f t="shared" si="0"/>
        <v>46115</v>
      </c>
      <c r="N48">
        <f t="shared" si="1"/>
        <v>4.6115000000000004</v>
      </c>
      <c r="O48">
        <f t="shared" si="2"/>
        <v>239.79800000000003</v>
      </c>
    </row>
    <row r="49" spans="1:15" x14ac:dyDescent="0.35">
      <c r="A49">
        <v>48</v>
      </c>
      <c r="B49">
        <v>27</v>
      </c>
      <c r="C49">
        <v>837</v>
      </c>
      <c r="D49">
        <v>1110</v>
      </c>
      <c r="E49">
        <v>1400</v>
      </c>
      <c r="F49">
        <v>1893</v>
      </c>
      <c r="G49">
        <v>1739</v>
      </c>
      <c r="H49">
        <v>2328</v>
      </c>
      <c r="I49">
        <v>2525</v>
      </c>
      <c r="J49">
        <v>12167</v>
      </c>
      <c r="K49">
        <v>11520</v>
      </c>
      <c r="L49">
        <v>18032</v>
      </c>
      <c r="M49" s="1">
        <f t="shared" si="0"/>
        <v>53578</v>
      </c>
      <c r="N49">
        <f t="shared" si="1"/>
        <v>5.3578000000000001</v>
      </c>
      <c r="O49">
        <f t="shared" si="2"/>
        <v>278.60559999999998</v>
      </c>
    </row>
    <row r="50" spans="1:15" x14ac:dyDescent="0.35">
      <c r="A50">
        <v>49</v>
      </c>
      <c r="B50">
        <v>27</v>
      </c>
      <c r="C50">
        <v>871</v>
      </c>
      <c r="D50">
        <v>1157</v>
      </c>
      <c r="E50">
        <v>1465</v>
      </c>
      <c r="F50">
        <v>1993</v>
      </c>
      <c r="G50">
        <v>1843</v>
      </c>
      <c r="H50">
        <v>2483</v>
      </c>
      <c r="I50">
        <v>2702</v>
      </c>
      <c r="J50">
        <v>13248</v>
      </c>
      <c r="K50">
        <v>13005</v>
      </c>
      <c r="L50">
        <v>23454</v>
      </c>
      <c r="M50" s="1">
        <f t="shared" si="0"/>
        <v>62248</v>
      </c>
      <c r="N50">
        <f t="shared" si="1"/>
        <v>6.2248000000000001</v>
      </c>
      <c r="O50">
        <f t="shared" si="2"/>
        <v>323.68959999999998</v>
      </c>
    </row>
    <row r="51" spans="1:15" x14ac:dyDescent="0.35">
      <c r="A51">
        <v>50</v>
      </c>
      <c r="B51">
        <v>27</v>
      </c>
      <c r="C51">
        <v>905</v>
      </c>
      <c r="D51">
        <v>1206</v>
      </c>
      <c r="E51">
        <v>1532</v>
      </c>
      <c r="F51">
        <v>2095</v>
      </c>
      <c r="G51">
        <v>1949</v>
      </c>
      <c r="H51">
        <v>2643</v>
      </c>
      <c r="I51">
        <v>2885</v>
      </c>
      <c r="J51">
        <v>14375</v>
      </c>
      <c r="K51">
        <v>14580</v>
      </c>
      <c r="L51">
        <v>30125</v>
      </c>
      <c r="M51" s="1">
        <f t="shared" si="0"/>
        <v>72322</v>
      </c>
      <c r="N51">
        <f t="shared" si="1"/>
        <v>7.2321999999999997</v>
      </c>
      <c r="O51">
        <f t="shared" si="2"/>
        <v>376.07439999999997</v>
      </c>
    </row>
    <row r="52" spans="1:15" x14ac:dyDescent="0.35">
      <c r="A52">
        <v>51</v>
      </c>
      <c r="B52">
        <v>28</v>
      </c>
      <c r="C52">
        <v>941</v>
      </c>
      <c r="D52">
        <v>1255</v>
      </c>
      <c r="E52">
        <v>1600</v>
      </c>
      <c r="F52">
        <v>2201</v>
      </c>
      <c r="G52">
        <v>2059</v>
      </c>
      <c r="H52">
        <v>2808</v>
      </c>
      <c r="I52">
        <v>3074</v>
      </c>
      <c r="J52">
        <v>15548</v>
      </c>
      <c r="K52">
        <v>16245</v>
      </c>
      <c r="L52">
        <v>38267</v>
      </c>
      <c r="M52" s="1">
        <f t="shared" si="0"/>
        <v>84026</v>
      </c>
      <c r="N52">
        <f t="shared" si="1"/>
        <v>8.4025999999999996</v>
      </c>
      <c r="O52">
        <f t="shared" si="2"/>
        <v>436.93520000000001</v>
      </c>
    </row>
    <row r="53" spans="1:15" x14ac:dyDescent="0.35">
      <c r="A53">
        <v>52</v>
      </c>
      <c r="B53">
        <v>28</v>
      </c>
      <c r="C53">
        <v>977</v>
      </c>
      <c r="D53">
        <v>1306</v>
      </c>
      <c r="E53">
        <v>1670</v>
      </c>
      <c r="F53">
        <v>2309</v>
      </c>
      <c r="G53">
        <v>2171</v>
      </c>
      <c r="H53">
        <v>2978</v>
      </c>
      <c r="I53">
        <v>3269</v>
      </c>
      <c r="J53">
        <v>16767</v>
      </c>
      <c r="K53">
        <v>18000</v>
      </c>
      <c r="L53">
        <v>48150</v>
      </c>
      <c r="M53" s="1">
        <f t="shared" si="0"/>
        <v>97625</v>
      </c>
      <c r="N53">
        <f t="shared" si="1"/>
        <v>9.7624999999999993</v>
      </c>
      <c r="O53">
        <f t="shared" si="2"/>
        <v>507.65</v>
      </c>
    </row>
    <row r="54" spans="1:15" x14ac:dyDescent="0.35">
      <c r="A54">
        <v>53</v>
      </c>
      <c r="B54">
        <v>28</v>
      </c>
      <c r="C54">
        <v>1014</v>
      </c>
      <c r="D54">
        <v>1357</v>
      </c>
      <c r="E54">
        <v>1741</v>
      </c>
      <c r="F54">
        <v>2419</v>
      </c>
      <c r="G54">
        <v>2287</v>
      </c>
      <c r="H54">
        <v>3153</v>
      </c>
      <c r="I54">
        <v>3470</v>
      </c>
      <c r="J54">
        <v>18032</v>
      </c>
      <c r="K54">
        <v>19845</v>
      </c>
      <c r="L54">
        <v>60077</v>
      </c>
      <c r="M54" s="1">
        <f t="shared" si="0"/>
        <v>113423</v>
      </c>
      <c r="N54">
        <f t="shared" si="1"/>
        <v>11.3423</v>
      </c>
      <c r="O54">
        <f t="shared" si="2"/>
        <v>589.79959999999994</v>
      </c>
    </row>
    <row r="55" spans="1:15" x14ac:dyDescent="0.35">
      <c r="A55">
        <v>54</v>
      </c>
      <c r="B55">
        <v>28</v>
      </c>
      <c r="C55">
        <v>1051</v>
      </c>
      <c r="D55">
        <v>1410</v>
      </c>
      <c r="E55">
        <v>1814</v>
      </c>
      <c r="F55">
        <v>2532</v>
      </c>
      <c r="G55">
        <v>2405</v>
      </c>
      <c r="H55">
        <v>3333</v>
      </c>
      <c r="I55">
        <v>3677</v>
      </c>
      <c r="J55">
        <v>19343</v>
      </c>
      <c r="K55">
        <v>21780</v>
      </c>
      <c r="L55">
        <v>74406</v>
      </c>
      <c r="M55" s="1">
        <f t="shared" si="0"/>
        <v>131779</v>
      </c>
      <c r="N55">
        <f t="shared" si="1"/>
        <v>13.177899999999999</v>
      </c>
      <c r="O55">
        <f t="shared" si="2"/>
        <v>685.25079999999991</v>
      </c>
    </row>
    <row r="56" spans="1:15" x14ac:dyDescent="0.35">
      <c r="A56">
        <v>55</v>
      </c>
      <c r="B56">
        <v>28</v>
      </c>
      <c r="C56">
        <v>1089</v>
      </c>
      <c r="D56">
        <v>1463</v>
      </c>
      <c r="E56">
        <v>1888</v>
      </c>
      <c r="F56">
        <v>2648</v>
      </c>
      <c r="G56">
        <v>2527</v>
      </c>
      <c r="H56">
        <v>3518</v>
      </c>
      <c r="I56">
        <v>3890</v>
      </c>
      <c r="J56">
        <v>20700</v>
      </c>
      <c r="K56">
        <v>23805</v>
      </c>
      <c r="L56">
        <v>91550</v>
      </c>
      <c r="M56" s="1">
        <f t="shared" si="0"/>
        <v>153106</v>
      </c>
      <c r="N56">
        <f t="shared" si="1"/>
        <v>15.310600000000001</v>
      </c>
      <c r="O56">
        <f t="shared" si="2"/>
        <v>796.15120000000002</v>
      </c>
    </row>
    <row r="57" spans="1:15" x14ac:dyDescent="0.35">
      <c r="A57">
        <v>56</v>
      </c>
      <c r="B57">
        <v>28</v>
      </c>
      <c r="C57">
        <v>1128</v>
      </c>
      <c r="D57">
        <v>1518</v>
      </c>
      <c r="E57">
        <v>1964</v>
      </c>
      <c r="F57">
        <v>2766</v>
      </c>
      <c r="G57">
        <v>2651</v>
      </c>
      <c r="H57">
        <v>3708</v>
      </c>
      <c r="I57">
        <v>4109</v>
      </c>
      <c r="J57">
        <v>22103</v>
      </c>
      <c r="K57">
        <v>25920</v>
      </c>
      <c r="L57">
        <v>111988</v>
      </c>
      <c r="M57" s="1">
        <f t="shared" si="0"/>
        <v>177883</v>
      </c>
      <c r="N57">
        <f t="shared" si="1"/>
        <v>17.7883</v>
      </c>
      <c r="O57">
        <f t="shared" si="2"/>
        <v>924.99159999999995</v>
      </c>
    </row>
    <row r="58" spans="1:15" x14ac:dyDescent="0.35">
      <c r="A58">
        <v>57</v>
      </c>
      <c r="B58">
        <v>28</v>
      </c>
      <c r="C58">
        <v>1168</v>
      </c>
      <c r="D58">
        <v>1573</v>
      </c>
      <c r="E58">
        <v>2041</v>
      </c>
      <c r="F58">
        <v>2887</v>
      </c>
      <c r="G58">
        <v>2779</v>
      </c>
      <c r="H58">
        <v>3903</v>
      </c>
      <c r="I58">
        <v>4334</v>
      </c>
      <c r="J58">
        <v>23552</v>
      </c>
      <c r="K58">
        <v>28125</v>
      </c>
      <c r="L58">
        <v>136281</v>
      </c>
      <c r="M58" s="1">
        <f t="shared" si="0"/>
        <v>206671</v>
      </c>
      <c r="N58">
        <f t="shared" si="1"/>
        <v>20.667100000000001</v>
      </c>
      <c r="O58">
        <f t="shared" si="2"/>
        <v>1074.6892</v>
      </c>
    </row>
    <row r="59" spans="1:15" x14ac:dyDescent="0.35">
      <c r="A59">
        <v>58</v>
      </c>
      <c r="B59">
        <v>28</v>
      </c>
      <c r="C59">
        <v>1208</v>
      </c>
      <c r="D59">
        <v>1630</v>
      </c>
      <c r="E59">
        <v>2120</v>
      </c>
      <c r="F59">
        <v>3011</v>
      </c>
      <c r="G59">
        <v>2909</v>
      </c>
      <c r="H59">
        <v>4103</v>
      </c>
      <c r="I59">
        <v>4565</v>
      </c>
      <c r="J59">
        <v>25047</v>
      </c>
      <c r="K59">
        <v>30420</v>
      </c>
      <c r="L59">
        <v>165076</v>
      </c>
      <c r="M59" s="1">
        <f t="shared" si="0"/>
        <v>240117</v>
      </c>
      <c r="N59">
        <f t="shared" si="1"/>
        <v>24.011700000000001</v>
      </c>
      <c r="O59">
        <f t="shared" si="2"/>
        <v>1248.6084000000001</v>
      </c>
    </row>
    <row r="60" spans="1:15" x14ac:dyDescent="0.35">
      <c r="A60">
        <v>59</v>
      </c>
      <c r="B60">
        <v>28</v>
      </c>
      <c r="C60">
        <v>1249</v>
      </c>
      <c r="D60">
        <v>1687</v>
      </c>
      <c r="E60">
        <v>2200</v>
      </c>
      <c r="F60">
        <v>3137</v>
      </c>
      <c r="G60">
        <v>3043</v>
      </c>
      <c r="H60">
        <v>4308</v>
      </c>
      <c r="I60">
        <v>4802</v>
      </c>
      <c r="J60">
        <v>26588</v>
      </c>
      <c r="K60">
        <v>32805</v>
      </c>
      <c r="L60">
        <v>199129</v>
      </c>
      <c r="M60" s="1">
        <f t="shared" si="0"/>
        <v>278976</v>
      </c>
      <c r="N60">
        <f t="shared" si="1"/>
        <v>27.897600000000001</v>
      </c>
      <c r="O60">
        <f t="shared" si="2"/>
        <v>1450.6752000000001</v>
      </c>
    </row>
    <row r="61" spans="1:15" x14ac:dyDescent="0.35">
      <c r="A61">
        <v>60</v>
      </c>
      <c r="B61">
        <v>28</v>
      </c>
      <c r="C61">
        <v>1290</v>
      </c>
      <c r="D61">
        <v>1746</v>
      </c>
      <c r="E61">
        <v>2282</v>
      </c>
      <c r="F61">
        <v>3265</v>
      </c>
      <c r="G61">
        <v>3179</v>
      </c>
      <c r="H61">
        <v>4518</v>
      </c>
      <c r="I61">
        <v>5045</v>
      </c>
      <c r="J61">
        <v>28175</v>
      </c>
      <c r="K61">
        <v>35280</v>
      </c>
      <c r="L61">
        <v>239316</v>
      </c>
      <c r="M61" s="1">
        <f t="shared" si="0"/>
        <v>324124</v>
      </c>
      <c r="N61">
        <f t="shared" si="1"/>
        <v>32.412399999999998</v>
      </c>
      <c r="O61">
        <f t="shared" si="2"/>
        <v>1685.4448</v>
      </c>
    </row>
    <row r="62" spans="1:15" x14ac:dyDescent="0.35">
      <c r="A62">
        <v>61</v>
      </c>
      <c r="B62">
        <v>28</v>
      </c>
      <c r="C62">
        <v>1333</v>
      </c>
      <c r="D62">
        <v>1805</v>
      </c>
      <c r="E62">
        <v>2365</v>
      </c>
      <c r="F62">
        <v>3397</v>
      </c>
      <c r="G62">
        <v>3319</v>
      </c>
      <c r="H62">
        <v>4733</v>
      </c>
      <c r="I62">
        <v>5294</v>
      </c>
      <c r="J62">
        <v>29808</v>
      </c>
      <c r="K62">
        <v>37845</v>
      </c>
      <c r="L62">
        <v>286651</v>
      </c>
      <c r="M62" s="1">
        <f t="shared" si="0"/>
        <v>376578</v>
      </c>
      <c r="N62">
        <f t="shared" si="1"/>
        <v>37.657800000000002</v>
      </c>
      <c r="O62">
        <f t="shared" si="2"/>
        <v>1958.2056</v>
      </c>
    </row>
    <row r="63" spans="1:15" x14ac:dyDescent="0.35">
      <c r="A63">
        <v>62</v>
      </c>
      <c r="B63">
        <v>28</v>
      </c>
      <c r="C63">
        <v>1376</v>
      </c>
      <c r="D63">
        <v>1866</v>
      </c>
      <c r="E63">
        <v>2450</v>
      </c>
      <c r="F63">
        <v>3531</v>
      </c>
      <c r="G63">
        <v>3461</v>
      </c>
      <c r="H63">
        <v>4953</v>
      </c>
      <c r="I63">
        <v>5549</v>
      </c>
      <c r="J63">
        <v>31487</v>
      </c>
      <c r="K63">
        <v>40500</v>
      </c>
      <c r="L63">
        <v>342320</v>
      </c>
      <c r="M63" s="1">
        <f t="shared" si="0"/>
        <v>437521</v>
      </c>
      <c r="N63">
        <f t="shared" si="1"/>
        <v>43.752099999999999</v>
      </c>
      <c r="O63">
        <f t="shared" si="2"/>
        <v>2275.1091999999999</v>
      </c>
    </row>
    <row r="64" spans="1:15" x14ac:dyDescent="0.35">
      <c r="A64">
        <v>63</v>
      </c>
      <c r="B64">
        <v>28</v>
      </c>
      <c r="C64">
        <v>1420</v>
      </c>
      <c r="D64">
        <v>1927</v>
      </c>
      <c r="E64">
        <v>2536</v>
      </c>
      <c r="F64">
        <v>3667</v>
      </c>
      <c r="G64">
        <v>3607</v>
      </c>
      <c r="H64">
        <v>5178</v>
      </c>
      <c r="I64">
        <v>5810</v>
      </c>
      <c r="J64">
        <v>33212</v>
      </c>
      <c r="K64">
        <v>43245</v>
      </c>
      <c r="L64">
        <v>407697</v>
      </c>
      <c r="M64" s="1">
        <f t="shared" si="0"/>
        <v>508327</v>
      </c>
      <c r="N64">
        <f t="shared" si="1"/>
        <v>50.832700000000003</v>
      </c>
      <c r="O64">
        <f t="shared" si="2"/>
        <v>2643.3004000000001</v>
      </c>
    </row>
    <row r="65" spans="1:15" x14ac:dyDescent="0.35">
      <c r="A65">
        <v>64</v>
      </c>
      <c r="B65">
        <v>29</v>
      </c>
      <c r="C65">
        <v>1464</v>
      </c>
      <c r="D65">
        <v>1990</v>
      </c>
      <c r="E65">
        <v>2624</v>
      </c>
      <c r="F65">
        <v>3806</v>
      </c>
      <c r="G65">
        <v>3755</v>
      </c>
      <c r="H65">
        <v>5408</v>
      </c>
      <c r="I65">
        <v>6077</v>
      </c>
      <c r="J65">
        <v>34983</v>
      </c>
      <c r="K65">
        <v>46080</v>
      </c>
      <c r="L65">
        <v>484376</v>
      </c>
      <c r="M65" s="1">
        <f t="shared" si="0"/>
        <v>590592</v>
      </c>
      <c r="N65">
        <f t="shared" si="1"/>
        <v>59.059199999999997</v>
      </c>
      <c r="O65">
        <f t="shared" si="2"/>
        <v>3071.0783999999999</v>
      </c>
    </row>
    <row r="66" spans="1:15" x14ac:dyDescent="0.35">
      <c r="A66">
        <v>65</v>
      </c>
      <c r="B66">
        <v>29</v>
      </c>
      <c r="C66">
        <v>1509</v>
      </c>
      <c r="D66">
        <v>2053</v>
      </c>
      <c r="E66">
        <v>2713</v>
      </c>
      <c r="F66">
        <v>3948</v>
      </c>
      <c r="G66">
        <v>3907</v>
      </c>
      <c r="H66">
        <v>5643</v>
      </c>
      <c r="I66">
        <v>6350</v>
      </c>
      <c r="J66">
        <v>36800</v>
      </c>
      <c r="K66">
        <v>49005</v>
      </c>
      <c r="L66">
        <v>574213</v>
      </c>
      <c r="M66" s="1">
        <f t="shared" si="0"/>
        <v>686170</v>
      </c>
      <c r="N66">
        <f t="shared" si="1"/>
        <v>68.617000000000004</v>
      </c>
      <c r="O66">
        <f t="shared" si="2"/>
        <v>3568.0840000000003</v>
      </c>
    </row>
    <row r="67" spans="1:15" x14ac:dyDescent="0.35">
      <c r="A67">
        <v>66</v>
      </c>
      <c r="B67">
        <v>29</v>
      </c>
      <c r="C67">
        <v>1555</v>
      </c>
      <c r="D67">
        <v>2118</v>
      </c>
      <c r="E67">
        <v>2804</v>
      </c>
      <c r="F67">
        <v>4092</v>
      </c>
      <c r="G67">
        <v>4061</v>
      </c>
      <c r="H67">
        <v>5883</v>
      </c>
      <c r="I67">
        <v>6629</v>
      </c>
      <c r="J67">
        <v>38663</v>
      </c>
      <c r="K67">
        <v>52020</v>
      </c>
      <c r="L67">
        <v>679361</v>
      </c>
      <c r="M67" s="1">
        <f t="shared" ref="M67:M100" si="3">SUM(B67:L67)</f>
        <v>797215</v>
      </c>
      <c r="N67">
        <f t="shared" ref="N67:N100" si="4">M67/10000</f>
        <v>79.721500000000006</v>
      </c>
      <c r="O67">
        <f t="shared" ref="O67:O100" si="5">N67*52</f>
        <v>4145.518</v>
      </c>
    </row>
    <row r="68" spans="1:15" x14ac:dyDescent="0.35">
      <c r="A68">
        <v>67</v>
      </c>
      <c r="B68">
        <v>29</v>
      </c>
      <c r="C68">
        <v>1602</v>
      </c>
      <c r="D68">
        <v>2183</v>
      </c>
      <c r="E68">
        <v>2896</v>
      </c>
      <c r="F68">
        <v>4239</v>
      </c>
      <c r="G68">
        <v>4219</v>
      </c>
      <c r="H68">
        <v>6128</v>
      </c>
      <c r="I68">
        <v>6914</v>
      </c>
      <c r="J68">
        <v>40572</v>
      </c>
      <c r="K68">
        <v>55125</v>
      </c>
      <c r="L68">
        <v>802325</v>
      </c>
      <c r="M68" s="1">
        <f t="shared" si="3"/>
        <v>926232</v>
      </c>
      <c r="N68">
        <f t="shared" si="4"/>
        <v>92.623199999999997</v>
      </c>
      <c r="O68">
        <f t="shared" si="5"/>
        <v>4816.4063999999998</v>
      </c>
    </row>
    <row r="69" spans="1:15" x14ac:dyDescent="0.35">
      <c r="A69">
        <v>68</v>
      </c>
      <c r="B69">
        <v>29</v>
      </c>
      <c r="C69">
        <v>1649</v>
      </c>
      <c r="D69">
        <v>2250</v>
      </c>
      <c r="E69">
        <v>2990</v>
      </c>
      <c r="F69">
        <v>4389</v>
      </c>
      <c r="G69">
        <v>4379</v>
      </c>
      <c r="H69">
        <v>6378</v>
      </c>
      <c r="I69">
        <v>7205</v>
      </c>
      <c r="J69">
        <v>42527</v>
      </c>
      <c r="K69">
        <v>58320</v>
      </c>
      <c r="L69">
        <v>946012</v>
      </c>
      <c r="M69" s="1">
        <f t="shared" si="3"/>
        <v>1076128</v>
      </c>
      <c r="N69">
        <f t="shared" si="4"/>
        <v>107.61279999999999</v>
      </c>
      <c r="O69">
        <f t="shared" si="5"/>
        <v>5595.8655999999992</v>
      </c>
    </row>
    <row r="70" spans="1:15" x14ac:dyDescent="0.35">
      <c r="A70">
        <v>69</v>
      </c>
      <c r="B70">
        <v>29</v>
      </c>
      <c r="C70">
        <v>1697</v>
      </c>
      <c r="D70">
        <v>2317</v>
      </c>
      <c r="E70">
        <v>3085</v>
      </c>
      <c r="F70">
        <v>4541</v>
      </c>
      <c r="G70">
        <v>4543</v>
      </c>
      <c r="H70">
        <v>6633</v>
      </c>
      <c r="I70">
        <v>7502</v>
      </c>
      <c r="J70">
        <v>44528</v>
      </c>
      <c r="K70">
        <v>61605</v>
      </c>
      <c r="L70">
        <v>1113802</v>
      </c>
      <c r="M70" s="1">
        <f t="shared" si="3"/>
        <v>1250282</v>
      </c>
      <c r="N70">
        <f t="shared" si="4"/>
        <v>125.0282</v>
      </c>
      <c r="O70">
        <f t="shared" si="5"/>
        <v>6501.4664000000002</v>
      </c>
    </row>
    <row r="71" spans="1:15" x14ac:dyDescent="0.35">
      <c r="A71">
        <v>70</v>
      </c>
      <c r="B71">
        <v>29</v>
      </c>
      <c r="C71">
        <v>1745</v>
      </c>
      <c r="D71">
        <v>2386</v>
      </c>
      <c r="E71">
        <v>3182</v>
      </c>
      <c r="F71">
        <v>4695</v>
      </c>
      <c r="G71">
        <v>4709</v>
      </c>
      <c r="H71">
        <v>6893</v>
      </c>
      <c r="I71">
        <v>7805</v>
      </c>
      <c r="J71">
        <v>46575</v>
      </c>
      <c r="K71">
        <v>64980</v>
      </c>
      <c r="L71">
        <v>1309622</v>
      </c>
      <c r="M71" s="1">
        <f t="shared" si="3"/>
        <v>1452621</v>
      </c>
      <c r="N71">
        <f t="shared" si="4"/>
        <v>145.2621</v>
      </c>
      <c r="O71">
        <f t="shared" si="5"/>
        <v>7553.6292000000003</v>
      </c>
    </row>
    <row r="72" spans="1:15" x14ac:dyDescent="0.35">
      <c r="A72">
        <v>71</v>
      </c>
      <c r="B72">
        <v>29</v>
      </c>
      <c r="C72">
        <v>1795</v>
      </c>
      <c r="D72">
        <v>2455</v>
      </c>
      <c r="E72">
        <v>3280</v>
      </c>
      <c r="F72">
        <v>4853</v>
      </c>
      <c r="G72">
        <v>4879</v>
      </c>
      <c r="H72">
        <v>7158</v>
      </c>
      <c r="I72">
        <v>8114</v>
      </c>
      <c r="J72">
        <v>48668</v>
      </c>
      <c r="K72">
        <v>68445</v>
      </c>
      <c r="L72">
        <v>1538028</v>
      </c>
      <c r="M72" s="1">
        <f t="shared" si="3"/>
        <v>1687704</v>
      </c>
      <c r="N72">
        <f t="shared" si="4"/>
        <v>168.7704</v>
      </c>
      <c r="O72">
        <f t="shared" si="5"/>
        <v>8776.0607999999993</v>
      </c>
    </row>
    <row r="73" spans="1:15" x14ac:dyDescent="0.35">
      <c r="A73">
        <v>72</v>
      </c>
      <c r="B73">
        <v>29</v>
      </c>
      <c r="C73">
        <v>1845</v>
      </c>
      <c r="D73">
        <v>2526</v>
      </c>
      <c r="E73">
        <v>3380</v>
      </c>
      <c r="F73">
        <v>5013</v>
      </c>
      <c r="G73">
        <v>5051</v>
      </c>
      <c r="H73">
        <v>7428</v>
      </c>
      <c r="I73">
        <v>8429</v>
      </c>
      <c r="J73">
        <v>50807</v>
      </c>
      <c r="K73">
        <v>72000</v>
      </c>
      <c r="L73">
        <v>1804325</v>
      </c>
      <c r="M73" s="1">
        <f t="shared" si="3"/>
        <v>1960833</v>
      </c>
      <c r="N73">
        <f t="shared" si="4"/>
        <v>196.08330000000001</v>
      </c>
      <c r="O73">
        <f t="shared" si="5"/>
        <v>10196.331600000001</v>
      </c>
    </row>
    <row r="74" spans="1:15" x14ac:dyDescent="0.35">
      <c r="A74">
        <v>73</v>
      </c>
      <c r="B74">
        <v>29</v>
      </c>
      <c r="C74">
        <v>1896</v>
      </c>
      <c r="D74">
        <v>2597</v>
      </c>
      <c r="E74">
        <v>3481</v>
      </c>
      <c r="F74">
        <v>5175</v>
      </c>
      <c r="G74">
        <v>5227</v>
      </c>
      <c r="H74">
        <v>7703</v>
      </c>
      <c r="I74">
        <v>8750</v>
      </c>
      <c r="J74">
        <v>52992</v>
      </c>
      <c r="K74">
        <v>75645</v>
      </c>
      <c r="L74">
        <v>2114667</v>
      </c>
      <c r="M74" s="1">
        <f t="shared" si="3"/>
        <v>2278162</v>
      </c>
      <c r="N74">
        <f t="shared" si="4"/>
        <v>227.81620000000001</v>
      </c>
      <c r="O74">
        <f t="shared" si="5"/>
        <v>11846.4424</v>
      </c>
    </row>
    <row r="75" spans="1:15" x14ac:dyDescent="0.35">
      <c r="A75">
        <v>74</v>
      </c>
      <c r="B75">
        <v>29</v>
      </c>
      <c r="C75">
        <v>1947</v>
      </c>
      <c r="D75">
        <v>2670</v>
      </c>
      <c r="E75">
        <v>3584</v>
      </c>
      <c r="F75">
        <v>5340</v>
      </c>
      <c r="G75">
        <v>5405</v>
      </c>
      <c r="H75">
        <v>7983</v>
      </c>
      <c r="I75">
        <v>9077</v>
      </c>
      <c r="J75">
        <v>55223</v>
      </c>
      <c r="K75">
        <v>79380</v>
      </c>
      <c r="L75">
        <v>2476209</v>
      </c>
      <c r="M75" s="1">
        <f t="shared" si="3"/>
        <v>2646847</v>
      </c>
      <c r="N75">
        <f t="shared" si="4"/>
        <v>264.68470000000002</v>
      </c>
      <c r="O75">
        <f t="shared" si="5"/>
        <v>13763.6044</v>
      </c>
    </row>
    <row r="76" spans="1:15" x14ac:dyDescent="0.35">
      <c r="A76">
        <v>75</v>
      </c>
      <c r="B76">
        <v>29</v>
      </c>
      <c r="C76">
        <v>1999</v>
      </c>
      <c r="D76">
        <v>2743</v>
      </c>
      <c r="E76">
        <v>3688</v>
      </c>
      <c r="F76">
        <v>5508</v>
      </c>
      <c r="G76">
        <v>5587</v>
      </c>
      <c r="H76">
        <v>8268</v>
      </c>
      <c r="I76">
        <v>9410</v>
      </c>
      <c r="J76">
        <v>57500</v>
      </c>
      <c r="K76">
        <v>83205</v>
      </c>
      <c r="L76">
        <v>2897260</v>
      </c>
      <c r="M76" s="1">
        <f t="shared" si="3"/>
        <v>3075197</v>
      </c>
      <c r="N76">
        <f t="shared" si="4"/>
        <v>307.5197</v>
      </c>
      <c r="O76">
        <f t="shared" si="5"/>
        <v>15991.0244</v>
      </c>
    </row>
    <row r="77" spans="1:15" x14ac:dyDescent="0.35">
      <c r="A77">
        <v>76</v>
      </c>
      <c r="B77">
        <v>29</v>
      </c>
      <c r="C77">
        <v>2052</v>
      </c>
      <c r="D77">
        <v>2818</v>
      </c>
      <c r="E77">
        <v>3794</v>
      </c>
      <c r="F77">
        <v>5678</v>
      </c>
      <c r="G77">
        <v>5771</v>
      </c>
      <c r="H77">
        <v>8558</v>
      </c>
      <c r="I77">
        <v>9749</v>
      </c>
      <c r="J77">
        <v>59823</v>
      </c>
      <c r="K77">
        <v>87120</v>
      </c>
      <c r="L77">
        <v>3387477</v>
      </c>
      <c r="M77" s="1">
        <f t="shared" si="3"/>
        <v>3572869</v>
      </c>
      <c r="N77">
        <f t="shared" si="4"/>
        <v>357.2869</v>
      </c>
      <c r="O77">
        <f t="shared" si="5"/>
        <v>18578.918799999999</v>
      </c>
    </row>
    <row r="78" spans="1:15" x14ac:dyDescent="0.35">
      <c r="A78">
        <v>77</v>
      </c>
      <c r="B78">
        <v>29</v>
      </c>
      <c r="C78">
        <v>2106</v>
      </c>
      <c r="D78">
        <v>2893</v>
      </c>
      <c r="E78">
        <v>3901</v>
      </c>
      <c r="F78">
        <v>5851</v>
      </c>
      <c r="G78">
        <v>5959</v>
      </c>
      <c r="H78">
        <v>8853</v>
      </c>
      <c r="I78">
        <v>10094</v>
      </c>
      <c r="J78">
        <v>62192</v>
      </c>
      <c r="K78">
        <v>91125</v>
      </c>
      <c r="L78">
        <v>3958079</v>
      </c>
      <c r="M78" s="1">
        <f t="shared" si="3"/>
        <v>4151082</v>
      </c>
      <c r="N78">
        <f t="shared" si="4"/>
        <v>415.10820000000001</v>
      </c>
      <c r="O78">
        <f t="shared" si="5"/>
        <v>21585.626400000001</v>
      </c>
    </row>
    <row r="79" spans="1:15" x14ac:dyDescent="0.35">
      <c r="A79">
        <v>78</v>
      </c>
      <c r="B79">
        <v>29</v>
      </c>
      <c r="C79">
        <v>2160</v>
      </c>
      <c r="D79">
        <v>2970</v>
      </c>
      <c r="E79">
        <v>4010</v>
      </c>
      <c r="F79">
        <v>6027</v>
      </c>
      <c r="G79">
        <v>6149</v>
      </c>
      <c r="H79">
        <v>9153</v>
      </c>
      <c r="I79">
        <v>10445</v>
      </c>
      <c r="J79">
        <v>64607</v>
      </c>
      <c r="K79">
        <v>95220</v>
      </c>
      <c r="L79">
        <v>4622099</v>
      </c>
      <c r="M79" s="1">
        <f t="shared" si="3"/>
        <v>4822869</v>
      </c>
      <c r="N79">
        <f t="shared" si="4"/>
        <v>482.2869</v>
      </c>
      <c r="O79">
        <f t="shared" si="5"/>
        <v>25078.918799999999</v>
      </c>
    </row>
    <row r="80" spans="1:15" x14ac:dyDescent="0.35">
      <c r="A80">
        <v>79</v>
      </c>
      <c r="B80">
        <v>29</v>
      </c>
      <c r="C80">
        <v>2215</v>
      </c>
      <c r="D80">
        <v>3047</v>
      </c>
      <c r="E80">
        <v>4120</v>
      </c>
      <c r="F80">
        <v>6205</v>
      </c>
      <c r="G80">
        <v>6343</v>
      </c>
      <c r="H80">
        <v>9458</v>
      </c>
      <c r="I80">
        <v>10802</v>
      </c>
      <c r="J80">
        <v>67068</v>
      </c>
      <c r="K80">
        <v>99405</v>
      </c>
      <c r="L80">
        <v>5394682</v>
      </c>
      <c r="M80" s="1">
        <f t="shared" si="3"/>
        <v>5603374</v>
      </c>
      <c r="N80">
        <f t="shared" si="4"/>
        <v>560.3374</v>
      </c>
      <c r="O80">
        <f t="shared" si="5"/>
        <v>29137.5448</v>
      </c>
    </row>
    <row r="81" spans="1:15" x14ac:dyDescent="0.35">
      <c r="A81">
        <v>80</v>
      </c>
      <c r="B81">
        <v>30</v>
      </c>
      <c r="C81">
        <v>2270</v>
      </c>
      <c r="D81">
        <v>3126</v>
      </c>
      <c r="E81">
        <v>4232</v>
      </c>
      <c r="F81">
        <v>6385</v>
      </c>
      <c r="G81">
        <v>6539</v>
      </c>
      <c r="H81">
        <v>9768</v>
      </c>
      <c r="I81">
        <v>11165</v>
      </c>
      <c r="J81">
        <v>69575</v>
      </c>
      <c r="K81">
        <v>103680</v>
      </c>
      <c r="L81">
        <v>6293422</v>
      </c>
      <c r="M81" s="1">
        <f t="shared" si="3"/>
        <v>6510192</v>
      </c>
      <c r="N81">
        <f t="shared" si="4"/>
        <v>651.01919999999996</v>
      </c>
      <c r="O81">
        <f t="shared" si="5"/>
        <v>33852.998399999997</v>
      </c>
    </row>
    <row r="82" spans="1:15" x14ac:dyDescent="0.35">
      <c r="A82">
        <v>81</v>
      </c>
      <c r="B82" s="2">
        <v>30</v>
      </c>
      <c r="C82" s="2">
        <v>2327</v>
      </c>
      <c r="D82" s="2">
        <v>3205</v>
      </c>
      <c r="E82" s="2">
        <v>4345</v>
      </c>
      <c r="F82" s="2">
        <v>6569</v>
      </c>
      <c r="G82" s="2">
        <v>6739</v>
      </c>
      <c r="H82" s="2">
        <v>10083</v>
      </c>
      <c r="I82" s="2">
        <v>11534</v>
      </c>
      <c r="J82" s="2">
        <v>72128</v>
      </c>
      <c r="K82" s="2">
        <v>108045</v>
      </c>
      <c r="L82" s="3">
        <v>7338759</v>
      </c>
      <c r="M82" s="1">
        <f t="shared" si="3"/>
        <v>7563764</v>
      </c>
      <c r="N82">
        <f t="shared" si="4"/>
        <v>756.37639999999999</v>
      </c>
      <c r="O82">
        <f t="shared" si="5"/>
        <v>39331.572800000002</v>
      </c>
    </row>
    <row r="83" spans="1:15" x14ac:dyDescent="0.35">
      <c r="A83">
        <v>82</v>
      </c>
      <c r="B83" s="2">
        <v>30</v>
      </c>
      <c r="C83" s="2">
        <v>2384</v>
      </c>
      <c r="D83" s="2">
        <v>3286</v>
      </c>
      <c r="E83" s="2">
        <v>4460</v>
      </c>
      <c r="F83" s="2">
        <v>6755</v>
      </c>
      <c r="G83" s="2">
        <v>6941</v>
      </c>
      <c r="H83" s="2">
        <v>10403</v>
      </c>
      <c r="I83" s="2">
        <v>11909</v>
      </c>
      <c r="J83" s="2">
        <v>74727</v>
      </c>
      <c r="K83" s="2">
        <v>112500</v>
      </c>
      <c r="L83" s="3">
        <v>8554445</v>
      </c>
      <c r="M83" s="1">
        <f t="shared" si="3"/>
        <v>8787840</v>
      </c>
      <c r="N83">
        <f t="shared" si="4"/>
        <v>878.78399999999999</v>
      </c>
      <c r="O83">
        <f t="shared" si="5"/>
        <v>45696.767999999996</v>
      </c>
    </row>
    <row r="84" spans="1:15" x14ac:dyDescent="0.35">
      <c r="A84">
        <v>83</v>
      </c>
      <c r="B84" s="2">
        <v>30</v>
      </c>
      <c r="C84" s="2">
        <v>2442</v>
      </c>
      <c r="D84" s="2">
        <v>3367</v>
      </c>
      <c r="E84" s="2">
        <v>4576</v>
      </c>
      <c r="F84" s="2">
        <v>6943</v>
      </c>
      <c r="G84" s="2">
        <v>7147</v>
      </c>
      <c r="H84" s="2">
        <v>10728</v>
      </c>
      <c r="I84" s="2">
        <v>12290</v>
      </c>
      <c r="J84" s="2">
        <v>77372</v>
      </c>
      <c r="K84" s="2">
        <v>117045</v>
      </c>
      <c r="L84" s="3">
        <v>9968073</v>
      </c>
      <c r="M84" s="1">
        <f t="shared" si="3"/>
        <v>10210013</v>
      </c>
      <c r="N84">
        <f t="shared" si="4"/>
        <v>1021.0013</v>
      </c>
      <c r="O84">
        <f t="shared" si="5"/>
        <v>53092.067600000002</v>
      </c>
    </row>
    <row r="85" spans="1:15" x14ac:dyDescent="0.35">
      <c r="A85">
        <v>84</v>
      </c>
      <c r="B85" s="2">
        <v>30</v>
      </c>
      <c r="C85" s="2">
        <v>2500</v>
      </c>
      <c r="D85" s="2">
        <v>3450</v>
      </c>
      <c r="E85" s="2">
        <v>4694</v>
      </c>
      <c r="F85" s="2">
        <v>7134</v>
      </c>
      <c r="G85" s="2">
        <v>7355</v>
      </c>
      <c r="H85" s="2">
        <v>11058</v>
      </c>
      <c r="I85" s="2">
        <v>12677</v>
      </c>
      <c r="J85" s="2">
        <v>80063</v>
      </c>
      <c r="K85" s="2">
        <v>121680</v>
      </c>
      <c r="L85" s="3">
        <v>11611702</v>
      </c>
      <c r="M85" s="1">
        <f t="shared" si="3"/>
        <v>11862343</v>
      </c>
      <c r="N85">
        <f t="shared" si="4"/>
        <v>1186.2343000000001</v>
      </c>
      <c r="O85">
        <f t="shared" si="5"/>
        <v>61684.183600000004</v>
      </c>
    </row>
    <row r="86" spans="1:15" x14ac:dyDescent="0.35">
      <c r="A86">
        <v>85</v>
      </c>
      <c r="B86" s="2">
        <v>30</v>
      </c>
      <c r="C86" s="2">
        <v>2559</v>
      </c>
      <c r="D86" s="2">
        <v>3533</v>
      </c>
      <c r="E86" s="2">
        <v>4813</v>
      </c>
      <c r="F86" s="2">
        <v>7328</v>
      </c>
      <c r="G86" s="2">
        <v>7567</v>
      </c>
      <c r="H86" s="2">
        <v>11393</v>
      </c>
      <c r="I86" s="2">
        <v>13070</v>
      </c>
      <c r="J86" s="2">
        <v>82800</v>
      </c>
      <c r="K86" s="2">
        <v>126405</v>
      </c>
      <c r="L86" s="3">
        <v>13522578</v>
      </c>
      <c r="M86" s="1">
        <f t="shared" si="3"/>
        <v>13782076</v>
      </c>
      <c r="N86">
        <f t="shared" si="4"/>
        <v>1378.2076</v>
      </c>
      <c r="O86">
        <f t="shared" si="5"/>
        <v>71666.795199999993</v>
      </c>
    </row>
    <row r="87" spans="1:15" x14ac:dyDescent="0.35">
      <c r="A87">
        <v>86</v>
      </c>
      <c r="B87" s="2">
        <v>30</v>
      </c>
      <c r="C87" s="2">
        <v>2619</v>
      </c>
      <c r="D87" s="2">
        <v>3618</v>
      </c>
      <c r="E87" s="2">
        <v>4934</v>
      </c>
      <c r="F87" s="2">
        <v>7524</v>
      </c>
      <c r="G87" s="2">
        <v>7781</v>
      </c>
      <c r="H87" s="2">
        <v>11733</v>
      </c>
      <c r="I87" s="2">
        <v>13469</v>
      </c>
      <c r="J87" s="2">
        <v>85583</v>
      </c>
      <c r="K87" s="2">
        <v>131220</v>
      </c>
      <c r="L87" s="3">
        <v>15743977</v>
      </c>
      <c r="M87" s="1">
        <f t="shared" si="3"/>
        <v>16012488</v>
      </c>
      <c r="N87">
        <f t="shared" si="4"/>
        <v>1601.2488000000001</v>
      </c>
      <c r="O87">
        <f t="shared" si="5"/>
        <v>83264.937600000005</v>
      </c>
    </row>
    <row r="88" spans="1:15" x14ac:dyDescent="0.35">
      <c r="A88">
        <v>87</v>
      </c>
      <c r="B88" s="2">
        <v>30</v>
      </c>
      <c r="C88" s="2">
        <v>2680</v>
      </c>
      <c r="D88" s="2">
        <v>3703</v>
      </c>
      <c r="E88" s="2">
        <v>5056</v>
      </c>
      <c r="F88" s="2">
        <v>7723</v>
      </c>
      <c r="G88" s="2">
        <v>7999</v>
      </c>
      <c r="H88" s="2">
        <v>12078</v>
      </c>
      <c r="I88" s="2">
        <v>13874</v>
      </c>
      <c r="J88" s="2">
        <v>88412</v>
      </c>
      <c r="K88" s="2">
        <v>136125</v>
      </c>
      <c r="L88" s="3">
        <v>18326177</v>
      </c>
      <c r="M88" s="1">
        <f t="shared" si="3"/>
        <v>18603857</v>
      </c>
      <c r="N88">
        <f t="shared" si="4"/>
        <v>1860.3857</v>
      </c>
      <c r="O88">
        <f t="shared" si="5"/>
        <v>96740.056400000001</v>
      </c>
    </row>
    <row r="89" spans="1:15" x14ac:dyDescent="0.35">
      <c r="A89">
        <v>88</v>
      </c>
      <c r="B89" s="2">
        <v>30</v>
      </c>
      <c r="C89" s="2">
        <v>2741</v>
      </c>
      <c r="D89" s="2">
        <v>3790</v>
      </c>
      <c r="E89" s="2">
        <v>5180</v>
      </c>
      <c r="F89" s="2">
        <v>7925</v>
      </c>
      <c r="G89" s="2">
        <v>8219</v>
      </c>
      <c r="H89" s="2">
        <v>12428</v>
      </c>
      <c r="I89" s="2">
        <v>14285</v>
      </c>
      <c r="J89" s="2">
        <v>91287</v>
      </c>
      <c r="K89" s="2">
        <v>141120</v>
      </c>
      <c r="L89" s="3">
        <v>21327593</v>
      </c>
      <c r="M89" s="1">
        <f t="shared" si="3"/>
        <v>21614598</v>
      </c>
      <c r="N89">
        <f t="shared" si="4"/>
        <v>2161.4598000000001</v>
      </c>
      <c r="O89">
        <f t="shared" si="5"/>
        <v>112395.9096</v>
      </c>
    </row>
    <row r="90" spans="1:15" x14ac:dyDescent="0.35">
      <c r="A90">
        <v>89</v>
      </c>
      <c r="B90" s="2">
        <v>30</v>
      </c>
      <c r="C90" s="2">
        <v>2803</v>
      </c>
      <c r="D90" s="2">
        <v>3877</v>
      </c>
      <c r="E90" s="2">
        <v>5305</v>
      </c>
      <c r="F90" s="2">
        <v>8129</v>
      </c>
      <c r="G90" s="2">
        <v>8443</v>
      </c>
      <c r="H90" s="2">
        <v>12783</v>
      </c>
      <c r="I90" s="2">
        <v>14702</v>
      </c>
      <c r="J90" s="2">
        <v>94208</v>
      </c>
      <c r="K90" s="2">
        <v>146205</v>
      </c>
      <c r="L90" s="3">
        <v>24816095</v>
      </c>
      <c r="M90" s="1">
        <f t="shared" si="3"/>
        <v>25112580</v>
      </c>
      <c r="N90">
        <f t="shared" si="4"/>
        <v>2511.2579999999998</v>
      </c>
      <c r="O90">
        <f t="shared" si="5"/>
        <v>130585.416</v>
      </c>
    </row>
    <row r="91" spans="1:15" x14ac:dyDescent="0.35">
      <c r="A91">
        <v>90</v>
      </c>
      <c r="B91" s="2">
        <v>30</v>
      </c>
      <c r="C91" s="2">
        <v>2865</v>
      </c>
      <c r="D91" s="2">
        <v>3966</v>
      </c>
      <c r="E91" s="2">
        <v>5432</v>
      </c>
      <c r="F91" s="2">
        <v>8335</v>
      </c>
      <c r="G91" s="2">
        <v>8669</v>
      </c>
      <c r="H91" s="2">
        <v>13143</v>
      </c>
      <c r="I91" s="2">
        <v>15125</v>
      </c>
      <c r="J91" s="2">
        <v>97175</v>
      </c>
      <c r="K91" s="2">
        <v>151380</v>
      </c>
      <c r="L91" s="3">
        <v>28870535</v>
      </c>
      <c r="M91" s="1">
        <f t="shared" si="3"/>
        <v>29176655</v>
      </c>
      <c r="N91">
        <f t="shared" si="4"/>
        <v>2917.6655000000001</v>
      </c>
      <c r="O91">
        <f t="shared" si="5"/>
        <v>151718.606</v>
      </c>
    </row>
    <row r="92" spans="1:15" x14ac:dyDescent="0.35">
      <c r="A92">
        <v>91</v>
      </c>
      <c r="B92" s="2">
        <v>30</v>
      </c>
      <c r="C92" s="2">
        <v>2929</v>
      </c>
      <c r="D92" s="2">
        <v>4055</v>
      </c>
      <c r="E92" s="2">
        <v>5560</v>
      </c>
      <c r="F92" s="2">
        <v>8545</v>
      </c>
      <c r="G92" s="2">
        <v>8899</v>
      </c>
      <c r="H92" s="2">
        <v>13508</v>
      </c>
      <c r="I92" s="2">
        <v>15554</v>
      </c>
      <c r="J92" s="2">
        <v>100188</v>
      </c>
      <c r="K92" s="2">
        <v>156645</v>
      </c>
      <c r="L92" s="3">
        <v>33582524</v>
      </c>
      <c r="M92" s="1">
        <f t="shared" si="3"/>
        <v>33898437</v>
      </c>
      <c r="N92">
        <f t="shared" si="4"/>
        <v>3389.8436999999999</v>
      </c>
      <c r="O92">
        <f t="shared" si="5"/>
        <v>176271.87239999999</v>
      </c>
    </row>
    <row r="93" spans="1:15" x14ac:dyDescent="0.35">
      <c r="A93">
        <v>92</v>
      </c>
      <c r="B93" s="2">
        <v>30</v>
      </c>
      <c r="C93" s="2">
        <v>2993</v>
      </c>
      <c r="D93" s="2">
        <v>4146</v>
      </c>
      <c r="E93" s="2">
        <v>5690</v>
      </c>
      <c r="F93" s="2">
        <v>8757</v>
      </c>
      <c r="G93" s="2">
        <v>9131</v>
      </c>
      <c r="H93" s="2">
        <v>13878</v>
      </c>
      <c r="I93" s="2">
        <v>15989</v>
      </c>
      <c r="J93" s="2">
        <v>103247</v>
      </c>
      <c r="K93" s="2">
        <v>162000</v>
      </c>
      <c r="L93" s="3">
        <v>39058504</v>
      </c>
      <c r="M93" s="1">
        <f t="shared" si="3"/>
        <v>39384365</v>
      </c>
      <c r="N93">
        <f t="shared" si="4"/>
        <v>3938.4364999999998</v>
      </c>
      <c r="O93">
        <f t="shared" si="5"/>
        <v>204798.69799999997</v>
      </c>
    </row>
    <row r="94" spans="1:15" x14ac:dyDescent="0.35">
      <c r="A94">
        <v>93</v>
      </c>
      <c r="B94" s="2">
        <v>30</v>
      </c>
      <c r="C94" s="2">
        <v>3058</v>
      </c>
      <c r="D94" s="2">
        <v>4237</v>
      </c>
      <c r="E94" s="2">
        <v>5821</v>
      </c>
      <c r="F94" s="2">
        <v>8971</v>
      </c>
      <c r="G94" s="2">
        <v>9367</v>
      </c>
      <c r="H94" s="2">
        <v>14253</v>
      </c>
      <c r="I94" s="2">
        <v>16430</v>
      </c>
      <c r="J94" s="2">
        <v>106352</v>
      </c>
      <c r="K94" s="2">
        <v>167445</v>
      </c>
      <c r="L94" s="3">
        <v>45422140</v>
      </c>
      <c r="M94" s="1">
        <f t="shared" si="3"/>
        <v>45758104</v>
      </c>
      <c r="N94">
        <f t="shared" si="4"/>
        <v>4575.8104000000003</v>
      </c>
      <c r="O94">
        <f t="shared" si="5"/>
        <v>237942.14080000002</v>
      </c>
    </row>
    <row r="95" spans="1:15" x14ac:dyDescent="0.35">
      <c r="A95">
        <v>94</v>
      </c>
      <c r="B95" s="2">
        <v>30</v>
      </c>
      <c r="C95" s="2">
        <v>3123</v>
      </c>
      <c r="D95" s="2">
        <v>4330</v>
      </c>
      <c r="E95" s="2">
        <v>5954</v>
      </c>
      <c r="F95" s="2">
        <v>9188</v>
      </c>
      <c r="G95" s="2">
        <v>9605</v>
      </c>
      <c r="H95" s="2">
        <v>14633</v>
      </c>
      <c r="I95" s="2">
        <v>16877</v>
      </c>
      <c r="J95" s="2">
        <v>109503</v>
      </c>
      <c r="K95" s="2">
        <v>172980</v>
      </c>
      <c r="L95" s="3">
        <v>52817109</v>
      </c>
      <c r="M95" s="1">
        <f t="shared" si="3"/>
        <v>53163332</v>
      </c>
      <c r="N95">
        <f t="shared" si="4"/>
        <v>5316.3332</v>
      </c>
      <c r="O95">
        <f t="shared" si="5"/>
        <v>276449.32640000002</v>
      </c>
    </row>
    <row r="96" spans="1:15" x14ac:dyDescent="0.35">
      <c r="A96">
        <v>95</v>
      </c>
      <c r="B96" s="2">
        <v>30</v>
      </c>
      <c r="C96" s="2">
        <v>3189</v>
      </c>
      <c r="D96" s="2">
        <v>4423</v>
      </c>
      <c r="E96" s="2">
        <v>6088</v>
      </c>
      <c r="F96" s="2">
        <v>9408</v>
      </c>
      <c r="G96" s="2">
        <v>9847</v>
      </c>
      <c r="H96" s="2">
        <v>15018</v>
      </c>
      <c r="I96" s="2">
        <v>17330</v>
      </c>
      <c r="J96" s="2">
        <v>112700</v>
      </c>
      <c r="K96" s="2">
        <v>178605</v>
      </c>
      <c r="L96" s="3">
        <v>61410341</v>
      </c>
      <c r="M96" s="1">
        <f t="shared" si="3"/>
        <v>61766979</v>
      </c>
      <c r="N96">
        <f t="shared" si="4"/>
        <v>6176.6979000000001</v>
      </c>
      <c r="O96">
        <f t="shared" si="5"/>
        <v>321188.29080000002</v>
      </c>
    </row>
    <row r="97" spans="1:15" x14ac:dyDescent="0.35">
      <c r="A97">
        <v>96</v>
      </c>
      <c r="B97" s="2">
        <v>30</v>
      </c>
      <c r="C97" s="2">
        <v>3256</v>
      </c>
      <c r="D97" s="2">
        <v>4518</v>
      </c>
      <c r="E97" s="2">
        <v>6224</v>
      </c>
      <c r="F97" s="2">
        <v>9630</v>
      </c>
      <c r="G97" s="2">
        <v>10091</v>
      </c>
      <c r="H97" s="2">
        <v>15408</v>
      </c>
      <c r="I97" s="2">
        <v>17789</v>
      </c>
      <c r="J97" s="2">
        <v>115943</v>
      </c>
      <c r="K97" s="2">
        <v>184320</v>
      </c>
      <c r="L97" s="3">
        <v>71395782</v>
      </c>
      <c r="M97" s="1">
        <f t="shared" si="3"/>
        <v>71762991</v>
      </c>
      <c r="N97">
        <f t="shared" si="4"/>
        <v>7176.2991000000002</v>
      </c>
      <c r="O97">
        <f t="shared" si="5"/>
        <v>373167.55320000002</v>
      </c>
    </row>
    <row r="98" spans="1:15" x14ac:dyDescent="0.35">
      <c r="A98">
        <v>97</v>
      </c>
      <c r="B98" s="2">
        <v>30</v>
      </c>
      <c r="C98" s="2">
        <v>3324</v>
      </c>
      <c r="D98" s="2">
        <v>4613</v>
      </c>
      <c r="E98" s="2">
        <v>6361</v>
      </c>
      <c r="F98" s="2">
        <v>9855</v>
      </c>
      <c r="G98" s="2">
        <v>10339</v>
      </c>
      <c r="H98" s="2">
        <v>15803</v>
      </c>
      <c r="I98" s="2">
        <v>18254</v>
      </c>
      <c r="J98" s="2">
        <v>119232</v>
      </c>
      <c r="K98" s="2">
        <v>190125</v>
      </c>
      <c r="L98" s="3">
        <v>82998765</v>
      </c>
      <c r="M98" s="1">
        <f t="shared" si="3"/>
        <v>83376701</v>
      </c>
      <c r="N98">
        <f t="shared" si="4"/>
        <v>8337.6700999999994</v>
      </c>
      <c r="O98">
        <f t="shared" si="5"/>
        <v>433558.84519999998</v>
      </c>
    </row>
    <row r="99" spans="1:15" x14ac:dyDescent="0.35">
      <c r="A99">
        <v>98</v>
      </c>
      <c r="B99" s="2">
        <v>30</v>
      </c>
      <c r="C99" s="2">
        <v>3392</v>
      </c>
      <c r="D99" s="2">
        <v>4710</v>
      </c>
      <c r="E99" s="2">
        <v>6500</v>
      </c>
      <c r="F99" s="2">
        <v>10083</v>
      </c>
      <c r="G99" s="2">
        <v>10589</v>
      </c>
      <c r="H99" s="2">
        <v>16203</v>
      </c>
      <c r="I99" s="2">
        <v>18725</v>
      </c>
      <c r="J99" s="2">
        <v>122567</v>
      </c>
      <c r="K99" s="2">
        <v>196020</v>
      </c>
      <c r="L99" s="3">
        <v>96481087</v>
      </c>
      <c r="M99" s="1">
        <f t="shared" si="3"/>
        <v>96869906</v>
      </c>
      <c r="N99">
        <f t="shared" si="4"/>
        <v>9686.9905999999992</v>
      </c>
      <c r="O99">
        <f t="shared" si="5"/>
        <v>503723.51119999995</v>
      </c>
    </row>
    <row r="100" spans="1:15" x14ac:dyDescent="0.35">
      <c r="A100">
        <v>99</v>
      </c>
      <c r="B100" s="2">
        <v>30</v>
      </c>
      <c r="C100" s="2">
        <v>3461</v>
      </c>
      <c r="D100" s="2">
        <v>4807</v>
      </c>
      <c r="E100" s="2">
        <v>6640</v>
      </c>
      <c r="F100" s="2">
        <v>10313</v>
      </c>
      <c r="G100" s="2">
        <v>10843</v>
      </c>
      <c r="H100" s="2">
        <v>16608</v>
      </c>
      <c r="I100" s="2">
        <v>19202</v>
      </c>
      <c r="J100" s="2">
        <v>125948</v>
      </c>
      <c r="K100" s="2">
        <v>202005</v>
      </c>
      <c r="L100" s="3">
        <v>112146917</v>
      </c>
      <c r="M100" s="1">
        <f t="shared" si="3"/>
        <v>112546774</v>
      </c>
      <c r="N100">
        <f t="shared" si="4"/>
        <v>11254.6774</v>
      </c>
      <c r="O100">
        <f t="shared" si="5"/>
        <v>585243.22479999997</v>
      </c>
    </row>
  </sheetData>
  <phoneticPr fontId="1" type="noConversion"/>
  <conditionalFormatting sqref="B3:K3">
    <cfRule type="colorScale" priority="482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484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486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488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490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492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494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496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498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00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02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04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06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08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10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12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14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16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18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20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22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24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26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28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30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32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34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36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38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40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42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44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46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48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50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52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54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56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58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60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62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64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66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68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70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72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74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76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78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80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582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584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586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588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590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592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594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596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598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00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opLeftCell="T77" workbookViewId="0">
      <selection activeCell="T102" sqref="T102"/>
    </sheetView>
  </sheetViews>
  <sheetFormatPr defaultRowHeight="14.15" x14ac:dyDescent="0.35"/>
  <cols>
    <col min="19" max="19" width="11.640625" customWidth="1"/>
    <col min="20" max="20" width="15.640625" customWidth="1"/>
    <col min="21" max="21" width="11.92578125" style="4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27</v>
      </c>
      <c r="Q1" t="s">
        <v>3</v>
      </c>
    </row>
    <row r="2" spans="1:34" x14ac:dyDescent="0.35">
      <c r="C2">
        <v>1</v>
      </c>
      <c r="D2">
        <v>1</v>
      </c>
      <c r="E2">
        <v>10</v>
      </c>
      <c r="F2">
        <v>31</v>
      </c>
      <c r="H2">
        <v>5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v>0</v>
      </c>
      <c r="R2" s="2"/>
      <c r="S2" s="2" t="s">
        <v>38</v>
      </c>
      <c r="T2" s="2" t="s">
        <v>136</v>
      </c>
      <c r="U2" s="5">
        <f>0.001*C2*(C2-0.5)*(C2-0.3)</f>
        <v>3.5E-4</v>
      </c>
      <c r="V2" s="2" t="s">
        <v>35</v>
      </c>
      <c r="W2" t="str">
        <f>CONCATENATE("popneed_intoxicants = ",D2)</f>
        <v>popneed_intoxicants = 1</v>
      </c>
      <c r="X2" t="str">
        <f>CONCATENATE("popneed_heating = ",E2)</f>
        <v>popneed_heating = 10</v>
      </c>
      <c r="Y2" t="str">
        <f t="shared" ref="Y2:Y15" si="0">CONCATENATE("popneed_basic_food = ",F2)</f>
        <v>popneed_basic_food = 31</v>
      </c>
      <c r="Z2" t="str">
        <f>CONCATENATE("popneed_simple_clothing = ",H2)</f>
        <v>popneed_simple_clothing = 5</v>
      </c>
      <c r="AG2" t="s">
        <v>36</v>
      </c>
      <c r="AH2" t="s">
        <v>36</v>
      </c>
    </row>
    <row r="3" spans="1:34" x14ac:dyDescent="0.35">
      <c r="C3">
        <v>2</v>
      </c>
      <c r="D3">
        <v>2</v>
      </c>
      <c r="E3">
        <v>14</v>
      </c>
      <c r="F3">
        <v>32</v>
      </c>
      <c r="H3">
        <v>6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0</v>
      </c>
      <c r="R3" s="2"/>
      <c r="S3" s="2" t="s">
        <v>39</v>
      </c>
      <c r="T3" s="2" t="s">
        <v>136</v>
      </c>
      <c r="U3" s="5">
        <f t="shared" ref="U3:U66" si="1">0.001*C3*(C3-0.5)*(C3-0.3)</f>
        <v>5.1000000000000004E-3</v>
      </c>
      <c r="V3" s="2" t="s">
        <v>35</v>
      </c>
      <c r="W3" t="str">
        <f t="shared" ref="W3:W66" si="2">CONCATENATE("popneed_intoxicants = ",D3)</f>
        <v>popneed_intoxicants = 2</v>
      </c>
      <c r="X3" t="str">
        <f t="shared" ref="X3:X66" si="3">CONCATENATE("popneed_heating = ",E3)</f>
        <v>popneed_heating = 14</v>
      </c>
      <c r="Y3" t="str">
        <f t="shared" si="0"/>
        <v>popneed_basic_food = 32</v>
      </c>
      <c r="Z3" t="str">
        <f>CONCATENATE("popneed_simple_clothing = ",H3)</f>
        <v>popneed_simple_clothing = 6</v>
      </c>
      <c r="AG3" t="s">
        <v>36</v>
      </c>
      <c r="AH3" t="s">
        <v>36</v>
      </c>
    </row>
    <row r="4" spans="1:34" x14ac:dyDescent="0.35">
      <c r="A4">
        <v>9.0899999999999995E-2</v>
      </c>
      <c r="B4">
        <v>0.16666</v>
      </c>
      <c r="C4">
        <v>3</v>
      </c>
      <c r="D4">
        <v>7</v>
      </c>
      <c r="E4">
        <v>15</v>
      </c>
      <c r="F4">
        <v>34</v>
      </c>
      <c r="H4">
        <v>7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 s="2">
        <v>0</v>
      </c>
      <c r="R4" s="2"/>
      <c r="S4" s="2" t="s">
        <v>40</v>
      </c>
      <c r="T4" s="2" t="s">
        <v>136</v>
      </c>
      <c r="U4" s="5">
        <f t="shared" si="1"/>
        <v>2.0250000000000001E-2</v>
      </c>
      <c r="V4" s="2" t="s">
        <v>35</v>
      </c>
      <c r="W4" t="str">
        <f t="shared" si="2"/>
        <v>popneed_intoxicants = 7</v>
      </c>
      <c r="X4" t="str">
        <f t="shared" si="3"/>
        <v>popneed_heating = 15</v>
      </c>
      <c r="Y4" t="str">
        <f t="shared" si="0"/>
        <v>popneed_basic_food = 34</v>
      </c>
      <c r="Z4" t="str">
        <f>CONCATENATE("popneed_simple_clothing = ",H4)</f>
        <v>popneed_simple_clothing = 7</v>
      </c>
      <c r="AG4" t="s">
        <v>36</v>
      </c>
      <c r="AH4" t="s">
        <v>36</v>
      </c>
    </row>
    <row r="5" spans="1:34" x14ac:dyDescent="0.35">
      <c r="A5">
        <v>0.18179999999999999</v>
      </c>
      <c r="B5">
        <v>0.33332000000000001</v>
      </c>
      <c r="C5">
        <v>4</v>
      </c>
      <c r="D5">
        <v>10</v>
      </c>
      <c r="E5">
        <v>17</v>
      </c>
      <c r="F5">
        <v>36</v>
      </c>
      <c r="H5">
        <v>10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 s="2"/>
      <c r="S5" s="2" t="s">
        <v>41</v>
      </c>
      <c r="T5" s="2" t="s">
        <v>136</v>
      </c>
      <c r="U5" s="5">
        <f t="shared" si="1"/>
        <v>5.1800000000000006E-2</v>
      </c>
      <c r="V5" s="2" t="s">
        <v>35</v>
      </c>
      <c r="W5" t="str">
        <f t="shared" si="2"/>
        <v>popneed_intoxicants = 10</v>
      </c>
      <c r="X5" t="str">
        <f t="shared" si="3"/>
        <v>popneed_heating = 17</v>
      </c>
      <c r="Y5" t="str">
        <f t="shared" si="0"/>
        <v>popneed_basic_food = 36</v>
      </c>
      <c r="Z5" t="str">
        <f>CONCATENATE("popneed_simple_clothing = ",H5)</f>
        <v>popneed_simple_clothing = 10</v>
      </c>
      <c r="AG5" t="s">
        <v>36</v>
      </c>
      <c r="AH5" t="s">
        <v>36</v>
      </c>
    </row>
    <row r="6" spans="1:34" x14ac:dyDescent="0.35">
      <c r="A6">
        <v>0.2727</v>
      </c>
      <c r="B6">
        <v>0.49997999999999998</v>
      </c>
      <c r="C6">
        <v>5</v>
      </c>
      <c r="D6">
        <v>13</v>
      </c>
      <c r="E6">
        <v>17</v>
      </c>
      <c r="F6">
        <v>39</v>
      </c>
      <c r="H6">
        <v>13</v>
      </c>
      <c r="J6">
        <v>3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 s="2"/>
      <c r="S6" s="2" t="s">
        <v>42</v>
      </c>
      <c r="T6" s="2" t="s">
        <v>136</v>
      </c>
      <c r="U6" s="5">
        <f t="shared" si="1"/>
        <v>0.10575</v>
      </c>
      <c r="V6" s="2" t="s">
        <v>35</v>
      </c>
      <c r="W6" t="str">
        <f t="shared" si="2"/>
        <v>popneed_intoxicants = 13</v>
      </c>
      <c r="X6" t="str">
        <f t="shared" si="3"/>
        <v>popneed_heating = 17</v>
      </c>
      <c r="Y6" t="str">
        <f t="shared" si="0"/>
        <v>popneed_basic_food = 39</v>
      </c>
      <c r="Z6" t="str">
        <f>CONCATENATE("popneed_simple_clothing = ",H6," popneed_crude_items = ",J6)</f>
        <v>popneed_simple_clothing = 13 popneed_crude_items = 3</v>
      </c>
      <c r="AG6" t="s">
        <v>36</v>
      </c>
      <c r="AH6" t="s">
        <v>36</v>
      </c>
    </row>
    <row r="7" spans="1:34" x14ac:dyDescent="0.35">
      <c r="A7">
        <v>0.36359999999999998</v>
      </c>
      <c r="B7">
        <v>0.66664000000000001</v>
      </c>
      <c r="C7">
        <v>6</v>
      </c>
      <c r="D7">
        <v>14</v>
      </c>
      <c r="E7">
        <v>18</v>
      </c>
      <c r="F7">
        <v>43</v>
      </c>
      <c r="H7">
        <v>18</v>
      </c>
      <c r="J7">
        <v>6</v>
      </c>
      <c r="L7">
        <v>0</v>
      </c>
      <c r="M7">
        <v>0</v>
      </c>
      <c r="N7">
        <v>0</v>
      </c>
      <c r="O7">
        <v>0</v>
      </c>
      <c r="P7">
        <v>0</v>
      </c>
      <c r="Q7" s="2">
        <v>0</v>
      </c>
      <c r="R7" s="2"/>
      <c r="S7" s="2" t="s">
        <v>43</v>
      </c>
      <c r="T7" s="2" t="s">
        <v>136</v>
      </c>
      <c r="U7" s="5">
        <f t="shared" si="1"/>
        <v>0.18810000000000002</v>
      </c>
      <c r="V7" s="2" t="s">
        <v>35</v>
      </c>
      <c r="W7" t="str">
        <f t="shared" si="2"/>
        <v>popneed_intoxicants = 14</v>
      </c>
      <c r="X7" t="str">
        <f t="shared" si="3"/>
        <v>popneed_heating = 18</v>
      </c>
      <c r="Y7" t="str">
        <f t="shared" si="0"/>
        <v>popneed_basic_food = 43</v>
      </c>
      <c r="Z7" t="str">
        <f t="shared" ref="Z7:Z10" si="4">CONCATENATE("popneed_simple_clothing = ",H7," popneed_crude_items = ",J7)</f>
        <v>popneed_simple_clothing = 18 popneed_crude_items = 6</v>
      </c>
      <c r="AG7" t="s">
        <v>36</v>
      </c>
      <c r="AH7" t="s">
        <v>36</v>
      </c>
    </row>
    <row r="8" spans="1:34" x14ac:dyDescent="0.35">
      <c r="A8">
        <v>0.45450000000000002</v>
      </c>
      <c r="B8">
        <v>0.83330000000000004</v>
      </c>
      <c r="C8">
        <v>7</v>
      </c>
      <c r="D8">
        <v>16</v>
      </c>
      <c r="E8">
        <v>19</v>
      </c>
      <c r="F8">
        <v>48</v>
      </c>
      <c r="H8">
        <v>23</v>
      </c>
      <c r="J8">
        <v>9</v>
      </c>
      <c r="L8">
        <v>0</v>
      </c>
      <c r="M8">
        <v>0</v>
      </c>
      <c r="N8">
        <v>0</v>
      </c>
      <c r="O8">
        <v>0</v>
      </c>
      <c r="P8">
        <v>0</v>
      </c>
      <c r="Q8" s="2">
        <v>0</v>
      </c>
      <c r="R8" s="2"/>
      <c r="S8" s="2" t="s">
        <v>44</v>
      </c>
      <c r="T8" s="2" t="s">
        <v>136</v>
      </c>
      <c r="U8" s="5">
        <f t="shared" si="1"/>
        <v>0.30485000000000001</v>
      </c>
      <c r="V8" s="2" t="s">
        <v>35</v>
      </c>
      <c r="W8" t="str">
        <f t="shared" si="2"/>
        <v>popneed_intoxicants = 16</v>
      </c>
      <c r="X8" t="str">
        <f t="shared" si="3"/>
        <v>popneed_heating = 19</v>
      </c>
      <c r="Y8" t="str">
        <f t="shared" si="0"/>
        <v>popneed_basic_food = 48</v>
      </c>
      <c r="Z8" t="str">
        <f t="shared" si="4"/>
        <v>popneed_simple_clothing = 23 popneed_crude_items = 9</v>
      </c>
      <c r="AG8" t="s">
        <v>36</v>
      </c>
      <c r="AH8" t="s">
        <v>36</v>
      </c>
    </row>
    <row r="9" spans="1:34" x14ac:dyDescent="0.35">
      <c r="A9">
        <v>0.5454</v>
      </c>
      <c r="B9">
        <v>0.99995999999999996</v>
      </c>
      <c r="C9">
        <v>8</v>
      </c>
      <c r="D9">
        <v>20</v>
      </c>
      <c r="E9">
        <v>20</v>
      </c>
      <c r="F9">
        <v>53</v>
      </c>
      <c r="H9">
        <v>30</v>
      </c>
      <c r="J9">
        <v>10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 s="2"/>
      <c r="S9" s="2" t="s">
        <v>45</v>
      </c>
      <c r="T9" s="2" t="s">
        <v>136</v>
      </c>
      <c r="U9" s="5">
        <f t="shared" si="1"/>
        <v>0.46199999999999997</v>
      </c>
      <c r="V9" s="2" t="s">
        <v>35</v>
      </c>
      <c r="W9" t="str">
        <f t="shared" si="2"/>
        <v>popneed_intoxicants = 20</v>
      </c>
      <c r="X9" t="str">
        <f t="shared" si="3"/>
        <v>popneed_heating = 20</v>
      </c>
      <c r="Y9" t="str">
        <f t="shared" si="0"/>
        <v>popneed_basic_food = 53</v>
      </c>
      <c r="Z9" t="str">
        <f t="shared" si="4"/>
        <v>popneed_simple_clothing = 30 popneed_crude_items = 10</v>
      </c>
      <c r="AG9" t="s">
        <v>36</v>
      </c>
      <c r="AH9" t="s">
        <v>36</v>
      </c>
    </row>
    <row r="10" spans="1:34" x14ac:dyDescent="0.35">
      <c r="A10">
        <v>0.63629999999999998</v>
      </c>
      <c r="C10">
        <v>9</v>
      </c>
      <c r="D10">
        <v>25</v>
      </c>
      <c r="E10">
        <v>20</v>
      </c>
      <c r="F10">
        <v>59</v>
      </c>
      <c r="H10">
        <v>37</v>
      </c>
      <c r="I10" t="s">
        <v>34</v>
      </c>
      <c r="J10">
        <v>14</v>
      </c>
      <c r="K10" t="s">
        <v>34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 s="2"/>
      <c r="S10" s="2" t="s">
        <v>46</v>
      </c>
      <c r="T10" s="2" t="s">
        <v>136</v>
      </c>
      <c r="U10" s="5">
        <f t="shared" si="1"/>
        <v>0.66555000000000009</v>
      </c>
      <c r="V10" s="2" t="s">
        <v>35</v>
      </c>
      <c r="W10" t="str">
        <f t="shared" si="2"/>
        <v>popneed_intoxicants = 25</v>
      </c>
      <c r="X10" t="str">
        <f t="shared" si="3"/>
        <v>popneed_heating = 20</v>
      </c>
      <c r="Y10" t="str">
        <f t="shared" si="0"/>
        <v>popneed_basic_food = 59</v>
      </c>
      <c r="Z10" t="str">
        <f t="shared" si="4"/>
        <v>popneed_simple_clothing = 37 popneed_crude_items = 14</v>
      </c>
      <c r="AG10" t="s">
        <v>36</v>
      </c>
      <c r="AH10" t="s">
        <v>36</v>
      </c>
    </row>
    <row r="11" spans="1:34" x14ac:dyDescent="0.35">
      <c r="A11">
        <v>0.72719999999999996</v>
      </c>
      <c r="C11">
        <v>10</v>
      </c>
      <c r="D11">
        <v>32</v>
      </c>
      <c r="E11">
        <v>20</v>
      </c>
      <c r="F11">
        <v>65</v>
      </c>
      <c r="H11">
        <v>46</v>
      </c>
      <c r="I11">
        <f t="shared" ref="I11:I16" si="5">_xlfn.CEILING.MATH(H11*B4)</f>
        <v>8</v>
      </c>
      <c r="J11">
        <v>15</v>
      </c>
      <c r="K11">
        <f t="shared" ref="K11:K16" si="6">_xlfn.CEILING.MATH(J11*B4)</f>
        <v>3</v>
      </c>
      <c r="L11">
        <v>2</v>
      </c>
      <c r="M11">
        <v>0</v>
      </c>
      <c r="N11">
        <v>0</v>
      </c>
      <c r="O11">
        <v>0</v>
      </c>
      <c r="P11">
        <v>0</v>
      </c>
      <c r="Q11" s="2">
        <v>0</v>
      </c>
      <c r="R11" s="2"/>
      <c r="S11" s="2" t="s">
        <v>47</v>
      </c>
      <c r="T11" s="2" t="s">
        <v>136</v>
      </c>
      <c r="U11" s="5">
        <f t="shared" si="1"/>
        <v>0.92149999999999999</v>
      </c>
      <c r="V11" s="2" t="s">
        <v>35</v>
      </c>
      <c r="W11" t="str">
        <f t="shared" si="2"/>
        <v>popneed_intoxicants = 32</v>
      </c>
      <c r="X11" t="str">
        <f t="shared" si="3"/>
        <v>popneed_heating = 20</v>
      </c>
      <c r="Y11" t="str">
        <f t="shared" si="0"/>
        <v>popneed_basic_food = 65</v>
      </c>
      <c r="Z11" t="str">
        <f>CONCATENATE("popneed_simple_clothing = ",H11-I11,"  popneed_standard_clothing = ",I11," popneed_crude_items = ",J11-K11,"  popneed_household_items = ",K11)</f>
        <v>popneed_simple_clothing = 38  popneed_standard_clothing = 8 popneed_crude_items = 12  popneed_household_items = 3</v>
      </c>
      <c r="AA11" t="str">
        <f t="shared" ref="AA11:AA42" si="7">CONCATENATE("popneed_luxury_drinks = ",L11)</f>
        <v>popneed_luxury_drinks = 2</v>
      </c>
      <c r="AG11" t="s">
        <v>36</v>
      </c>
      <c r="AH11" t="s">
        <v>36</v>
      </c>
    </row>
    <row r="12" spans="1:34" x14ac:dyDescent="0.35">
      <c r="A12">
        <v>0.81810000000000005</v>
      </c>
      <c r="C12">
        <v>11</v>
      </c>
      <c r="D12">
        <v>40</v>
      </c>
      <c r="E12">
        <v>21</v>
      </c>
      <c r="F12">
        <v>73</v>
      </c>
      <c r="H12">
        <v>55</v>
      </c>
      <c r="I12">
        <f t="shared" si="5"/>
        <v>19</v>
      </c>
      <c r="J12">
        <v>17</v>
      </c>
      <c r="K12">
        <f t="shared" si="6"/>
        <v>6</v>
      </c>
      <c r="L12">
        <v>3</v>
      </c>
      <c r="M12">
        <v>0</v>
      </c>
      <c r="N12">
        <v>0</v>
      </c>
      <c r="O12">
        <v>0</v>
      </c>
      <c r="P12">
        <v>0</v>
      </c>
      <c r="Q12" s="2">
        <v>0</v>
      </c>
      <c r="R12" s="2"/>
      <c r="S12" s="2" t="s">
        <v>48</v>
      </c>
      <c r="T12" s="2" t="s">
        <v>136</v>
      </c>
      <c r="U12" s="5">
        <f t="shared" si="1"/>
        <v>1.2358499999999999</v>
      </c>
      <c r="V12" s="2" t="s">
        <v>35</v>
      </c>
      <c r="W12" t="str">
        <f t="shared" si="2"/>
        <v>popneed_intoxicants = 40</v>
      </c>
      <c r="X12" t="str">
        <f t="shared" si="3"/>
        <v>popneed_heating = 21</v>
      </c>
      <c r="Y12" t="str">
        <f t="shared" si="0"/>
        <v>popneed_basic_food = 73</v>
      </c>
      <c r="Z12" t="str">
        <f t="shared" ref="Z12:Z15" si="8">CONCATENATE("popneed_simple_clothing = ",H12-I12,"  popneed_standard_clothing = ",I12," popneed_crude_items = ",J12-K12,"  popneed_household_items = ",K12)</f>
        <v>popneed_simple_clothing = 36  popneed_standard_clothing = 19 popneed_crude_items = 11  popneed_household_items = 6</v>
      </c>
      <c r="AA12" t="str">
        <f t="shared" si="7"/>
        <v>popneed_luxury_drinks = 3</v>
      </c>
      <c r="AG12" t="s">
        <v>36</v>
      </c>
      <c r="AH12" t="s">
        <v>36</v>
      </c>
    </row>
    <row r="13" spans="1:34" x14ac:dyDescent="0.35">
      <c r="A13">
        <v>0.90900000000000003</v>
      </c>
      <c r="C13">
        <v>12</v>
      </c>
      <c r="D13">
        <v>50</v>
      </c>
      <c r="E13">
        <v>21</v>
      </c>
      <c r="F13">
        <v>81</v>
      </c>
      <c r="H13">
        <v>66</v>
      </c>
      <c r="I13">
        <f t="shared" si="5"/>
        <v>33</v>
      </c>
      <c r="J13">
        <v>21</v>
      </c>
      <c r="K13">
        <f t="shared" si="6"/>
        <v>11</v>
      </c>
      <c r="L13">
        <v>3</v>
      </c>
      <c r="M13">
        <v>0</v>
      </c>
      <c r="N13">
        <v>0</v>
      </c>
      <c r="O13">
        <v>0</v>
      </c>
      <c r="P13">
        <v>0</v>
      </c>
      <c r="Q13" s="2">
        <v>0</v>
      </c>
      <c r="R13" s="2"/>
      <c r="S13" s="2" t="s">
        <v>49</v>
      </c>
      <c r="T13" s="2" t="s">
        <v>136</v>
      </c>
      <c r="U13" s="5">
        <f t="shared" si="1"/>
        <v>1.6146</v>
      </c>
      <c r="V13" s="2" t="s">
        <v>35</v>
      </c>
      <c r="W13" t="str">
        <f t="shared" si="2"/>
        <v>popneed_intoxicants = 50</v>
      </c>
      <c r="X13" t="str">
        <f t="shared" si="3"/>
        <v>popneed_heating = 21</v>
      </c>
      <c r="Y13" t="str">
        <f t="shared" si="0"/>
        <v>popneed_basic_food = 81</v>
      </c>
      <c r="Z13" t="str">
        <f t="shared" si="8"/>
        <v>popneed_simple_clothing = 33  popneed_standard_clothing = 33 popneed_crude_items = 10  popneed_household_items = 11</v>
      </c>
      <c r="AA13" t="str">
        <f t="shared" si="7"/>
        <v>popneed_luxury_drinks = 3</v>
      </c>
      <c r="AG13" t="s">
        <v>36</v>
      </c>
      <c r="AH13" t="s">
        <v>36</v>
      </c>
    </row>
    <row r="14" spans="1:34" x14ac:dyDescent="0.35">
      <c r="A14">
        <v>0.99990000000000001</v>
      </c>
      <c r="C14">
        <v>13</v>
      </c>
      <c r="D14">
        <v>61</v>
      </c>
      <c r="E14">
        <v>22</v>
      </c>
      <c r="F14">
        <v>90</v>
      </c>
      <c r="H14">
        <v>77</v>
      </c>
      <c r="I14">
        <f t="shared" si="5"/>
        <v>52</v>
      </c>
      <c r="J14">
        <v>27</v>
      </c>
      <c r="K14">
        <f t="shared" si="6"/>
        <v>18</v>
      </c>
      <c r="L14">
        <v>5</v>
      </c>
      <c r="M14">
        <v>0</v>
      </c>
      <c r="N14">
        <v>0</v>
      </c>
      <c r="O14">
        <v>0</v>
      </c>
      <c r="P14">
        <v>0</v>
      </c>
      <c r="Q14" s="2">
        <v>0</v>
      </c>
      <c r="R14" s="2"/>
      <c r="S14" s="2" t="s">
        <v>50</v>
      </c>
      <c r="T14" s="2" t="s">
        <v>136</v>
      </c>
      <c r="U14" s="5">
        <f t="shared" si="1"/>
        <v>2.0637499999999998</v>
      </c>
      <c r="V14" s="2" t="s">
        <v>35</v>
      </c>
      <c r="W14" t="str">
        <f t="shared" si="2"/>
        <v>popneed_intoxicants = 61</v>
      </c>
      <c r="X14" t="str">
        <f t="shared" si="3"/>
        <v>popneed_heating = 22</v>
      </c>
      <c r="Y14" t="str">
        <f t="shared" si="0"/>
        <v>popneed_basic_food = 90</v>
      </c>
      <c r="Z14" t="str">
        <f t="shared" si="8"/>
        <v>popneed_simple_clothing = 25  popneed_standard_clothing = 52 popneed_crude_items = 9  popneed_household_items = 18</v>
      </c>
      <c r="AA14" t="str">
        <f t="shared" si="7"/>
        <v>popneed_luxury_drinks = 5</v>
      </c>
      <c r="AG14" t="s">
        <v>36</v>
      </c>
      <c r="AH14" t="s">
        <v>36</v>
      </c>
    </row>
    <row r="15" spans="1:34" x14ac:dyDescent="0.35">
      <c r="C15">
        <v>14</v>
      </c>
      <c r="D15">
        <v>74</v>
      </c>
      <c r="E15">
        <v>22</v>
      </c>
      <c r="F15">
        <v>99</v>
      </c>
      <c r="G15" t="s">
        <v>33</v>
      </c>
      <c r="H15">
        <v>90</v>
      </c>
      <c r="I15">
        <f t="shared" si="5"/>
        <v>75</v>
      </c>
      <c r="J15">
        <v>36</v>
      </c>
      <c r="K15">
        <f t="shared" si="6"/>
        <v>30</v>
      </c>
      <c r="L15">
        <v>5</v>
      </c>
      <c r="M15">
        <v>0</v>
      </c>
      <c r="N15">
        <v>0</v>
      </c>
      <c r="O15">
        <v>1</v>
      </c>
      <c r="P15">
        <v>0</v>
      </c>
      <c r="Q15" s="2">
        <v>0</v>
      </c>
      <c r="R15" s="2"/>
      <c r="S15" s="2" t="s">
        <v>51</v>
      </c>
      <c r="T15" s="2" t="s">
        <v>136</v>
      </c>
      <c r="U15" s="5">
        <f t="shared" si="1"/>
        <v>2.5892999999999997</v>
      </c>
      <c r="V15" s="2" t="s">
        <v>35</v>
      </c>
      <c r="W15" t="str">
        <f t="shared" si="2"/>
        <v>popneed_intoxicants = 74</v>
      </c>
      <c r="X15" t="str">
        <f t="shared" si="3"/>
        <v>popneed_heating = 22</v>
      </c>
      <c r="Y15" t="str">
        <f t="shared" si="0"/>
        <v>popneed_basic_food = 99</v>
      </c>
      <c r="Z15" t="str">
        <f t="shared" si="8"/>
        <v>popneed_simple_clothing = 15  popneed_standard_clothing = 75 popneed_crude_items = 6  popneed_household_items = 30</v>
      </c>
      <c r="AA15" t="str">
        <f t="shared" si="7"/>
        <v>popneed_luxury_drinks = 5</v>
      </c>
      <c r="AD15" t="str">
        <f t="shared" ref="AD15:AD30" si="9">CONCATENATE("popneed_services = ",O15)</f>
        <v>popneed_services = 1</v>
      </c>
      <c r="AG15" t="s">
        <v>36</v>
      </c>
      <c r="AH15" t="s">
        <v>36</v>
      </c>
    </row>
    <row r="16" spans="1:34" x14ac:dyDescent="0.35">
      <c r="C16">
        <v>15</v>
      </c>
      <c r="D16">
        <v>88</v>
      </c>
      <c r="E16">
        <v>22</v>
      </c>
      <c r="F16">
        <v>109</v>
      </c>
      <c r="G16">
        <f t="shared" ref="G16:G26" si="10">_xlfn.CEILING.MATH(F16*A4)</f>
        <v>10</v>
      </c>
      <c r="H16">
        <v>103</v>
      </c>
      <c r="I16">
        <f t="shared" si="5"/>
        <v>103</v>
      </c>
      <c r="J16">
        <v>48</v>
      </c>
      <c r="K16">
        <f t="shared" si="6"/>
        <v>48</v>
      </c>
      <c r="L16">
        <v>7</v>
      </c>
      <c r="M16">
        <v>0</v>
      </c>
      <c r="N16">
        <v>0</v>
      </c>
      <c r="O16">
        <v>3</v>
      </c>
      <c r="P16">
        <v>0</v>
      </c>
      <c r="Q16" s="2">
        <v>0</v>
      </c>
      <c r="R16" s="2"/>
      <c r="S16" s="2" t="s">
        <v>52</v>
      </c>
      <c r="T16" s="2" t="s">
        <v>136</v>
      </c>
      <c r="U16" s="5">
        <f t="shared" si="1"/>
        <v>3.1972499999999999</v>
      </c>
      <c r="V16" s="2" t="s">
        <v>35</v>
      </c>
      <c r="W16" t="str">
        <f t="shared" si="2"/>
        <v>popneed_intoxicants = 88</v>
      </c>
      <c r="X16" t="str">
        <f t="shared" si="3"/>
        <v>popneed_heating = 22</v>
      </c>
      <c r="Y16" t="str">
        <f t="shared" ref="Y16:Y25" si="11">CONCATENATE("popneed_basic_food = ",F16-G16,"  popneed_luxury_food = ",G16)</f>
        <v>popneed_basic_food = 99  popneed_luxury_food = 10</v>
      </c>
      <c r="Z16" t="str">
        <f>CONCATENATE("popneed_standard_clothing = ",H16," popneed_household_items = ",J16)</f>
        <v>popneed_standard_clothing = 103 popneed_household_items = 48</v>
      </c>
      <c r="AA16" t="str">
        <f t="shared" si="7"/>
        <v>popneed_luxury_drinks = 7</v>
      </c>
      <c r="AD16" t="str">
        <f t="shared" si="9"/>
        <v>popneed_services = 3</v>
      </c>
      <c r="AG16" t="s">
        <v>36</v>
      </c>
      <c r="AH16" t="s">
        <v>36</v>
      </c>
    </row>
    <row r="17" spans="3:34" x14ac:dyDescent="0.35">
      <c r="C17">
        <v>16</v>
      </c>
      <c r="D17">
        <v>104</v>
      </c>
      <c r="E17">
        <v>23</v>
      </c>
      <c r="F17">
        <v>120</v>
      </c>
      <c r="G17">
        <f t="shared" si="10"/>
        <v>22</v>
      </c>
      <c r="H17">
        <v>118</v>
      </c>
      <c r="J17">
        <v>62</v>
      </c>
      <c r="L17">
        <v>11</v>
      </c>
      <c r="M17">
        <v>0</v>
      </c>
      <c r="N17">
        <v>0</v>
      </c>
      <c r="O17">
        <v>3</v>
      </c>
      <c r="P17">
        <v>0</v>
      </c>
      <c r="Q17" s="2">
        <v>0</v>
      </c>
      <c r="R17" s="2"/>
      <c r="S17" s="2" t="s">
        <v>53</v>
      </c>
      <c r="T17" s="2" t="s">
        <v>136</v>
      </c>
      <c r="U17" s="5">
        <f t="shared" si="1"/>
        <v>3.8935999999999997</v>
      </c>
      <c r="V17" s="2" t="s">
        <v>35</v>
      </c>
      <c r="W17" t="str">
        <f t="shared" si="2"/>
        <v>popneed_intoxicants = 104</v>
      </c>
      <c r="X17" t="str">
        <f t="shared" si="3"/>
        <v>popneed_heating = 23</v>
      </c>
      <c r="Y17" t="str">
        <f t="shared" si="11"/>
        <v>popneed_basic_food = 98  popneed_luxury_food = 22</v>
      </c>
      <c r="Z17" t="str">
        <f t="shared" ref="Z17:Z25" si="12">CONCATENATE("popneed_standard_clothing = ",H17," popneed_household_items = ",J17)</f>
        <v>popneed_standard_clothing = 118 popneed_household_items = 62</v>
      </c>
      <c r="AA17" t="str">
        <f t="shared" si="7"/>
        <v>popneed_luxury_drinks = 11</v>
      </c>
      <c r="AD17" t="str">
        <f t="shared" si="9"/>
        <v>popneed_services = 3</v>
      </c>
      <c r="AG17" t="s">
        <v>36</v>
      </c>
      <c r="AH17" t="s">
        <v>36</v>
      </c>
    </row>
    <row r="18" spans="3:34" x14ac:dyDescent="0.35">
      <c r="C18">
        <v>17</v>
      </c>
      <c r="D18">
        <v>121</v>
      </c>
      <c r="E18">
        <v>23</v>
      </c>
      <c r="F18">
        <v>132</v>
      </c>
      <c r="G18">
        <f t="shared" si="10"/>
        <v>36</v>
      </c>
      <c r="H18">
        <v>133</v>
      </c>
      <c r="J18">
        <v>79</v>
      </c>
      <c r="L18">
        <v>19</v>
      </c>
      <c r="M18">
        <v>0</v>
      </c>
      <c r="N18">
        <v>0</v>
      </c>
      <c r="O18">
        <v>6</v>
      </c>
      <c r="P18">
        <v>0</v>
      </c>
      <c r="Q18" s="2">
        <v>0</v>
      </c>
      <c r="R18" s="2"/>
      <c r="S18" s="2" t="s">
        <v>54</v>
      </c>
      <c r="T18" s="2" t="s">
        <v>136</v>
      </c>
      <c r="U18" s="5">
        <f t="shared" si="1"/>
        <v>4.6843500000000002</v>
      </c>
      <c r="V18" s="2" t="s">
        <v>35</v>
      </c>
      <c r="W18" t="str">
        <f t="shared" si="2"/>
        <v>popneed_intoxicants = 121</v>
      </c>
      <c r="X18" t="str">
        <f t="shared" si="3"/>
        <v>popneed_heating = 23</v>
      </c>
      <c r="Y18" t="str">
        <f t="shared" si="11"/>
        <v>popneed_basic_food = 96  popneed_luxury_food = 36</v>
      </c>
      <c r="Z18" t="str">
        <f t="shared" si="12"/>
        <v>popneed_standard_clothing = 133 popneed_household_items = 79</v>
      </c>
      <c r="AA18" t="str">
        <f t="shared" si="7"/>
        <v>popneed_luxury_drinks = 19</v>
      </c>
      <c r="AD18" t="str">
        <f t="shared" si="9"/>
        <v>popneed_services = 6</v>
      </c>
      <c r="AG18" t="s">
        <v>36</v>
      </c>
      <c r="AH18" t="s">
        <v>36</v>
      </c>
    </row>
    <row r="19" spans="3:34" x14ac:dyDescent="0.35">
      <c r="C19">
        <v>18</v>
      </c>
      <c r="D19">
        <v>140</v>
      </c>
      <c r="E19">
        <v>23</v>
      </c>
      <c r="F19">
        <v>144</v>
      </c>
      <c r="G19">
        <f t="shared" si="10"/>
        <v>53</v>
      </c>
      <c r="H19">
        <v>150</v>
      </c>
      <c r="J19">
        <v>99</v>
      </c>
      <c r="L19">
        <v>29</v>
      </c>
      <c r="M19">
        <v>3</v>
      </c>
      <c r="N19">
        <v>0</v>
      </c>
      <c r="O19">
        <v>8</v>
      </c>
      <c r="P19">
        <v>0</v>
      </c>
      <c r="Q19" s="2">
        <v>0</v>
      </c>
      <c r="R19" s="2"/>
      <c r="S19" s="2" t="s">
        <v>55</v>
      </c>
      <c r="T19" s="2" t="s">
        <v>136</v>
      </c>
      <c r="U19" s="5">
        <f t="shared" si="1"/>
        <v>5.5755000000000008</v>
      </c>
      <c r="V19" s="2" t="s">
        <v>35</v>
      </c>
      <c r="W19" t="str">
        <f t="shared" si="2"/>
        <v>popneed_intoxicants = 140</v>
      </c>
      <c r="X19" t="str">
        <f t="shared" si="3"/>
        <v>popneed_heating = 23</v>
      </c>
      <c r="Y19" t="str">
        <f t="shared" si="11"/>
        <v>popneed_basic_food = 91  popneed_luxury_food = 53</v>
      </c>
      <c r="Z19" t="str">
        <f t="shared" si="12"/>
        <v>popneed_standard_clothing = 150 popneed_household_items = 99</v>
      </c>
      <c r="AA19" t="str">
        <f t="shared" si="7"/>
        <v>popneed_luxury_drinks = 29</v>
      </c>
      <c r="AB19" t="str">
        <f t="shared" ref="AB19:AB50" si="13">CONCATENATE("popneed_free_movement = ",M19)</f>
        <v>popneed_free_movement = 3</v>
      </c>
      <c r="AD19" t="str">
        <f t="shared" si="9"/>
        <v>popneed_services = 8</v>
      </c>
      <c r="AG19" t="s">
        <v>36</v>
      </c>
      <c r="AH19" t="s">
        <v>36</v>
      </c>
    </row>
    <row r="20" spans="3:34" x14ac:dyDescent="0.35">
      <c r="C20">
        <v>19</v>
      </c>
      <c r="D20">
        <v>160</v>
      </c>
      <c r="E20">
        <v>23</v>
      </c>
      <c r="F20">
        <v>157</v>
      </c>
      <c r="G20">
        <f t="shared" si="10"/>
        <v>72</v>
      </c>
      <c r="H20">
        <v>167</v>
      </c>
      <c r="J20">
        <v>121</v>
      </c>
      <c r="L20">
        <v>43</v>
      </c>
      <c r="M20">
        <v>8</v>
      </c>
      <c r="N20">
        <v>0</v>
      </c>
      <c r="O20">
        <v>13</v>
      </c>
      <c r="P20">
        <v>0</v>
      </c>
      <c r="Q20" s="2">
        <v>0</v>
      </c>
      <c r="R20" s="2"/>
      <c r="S20" s="2" t="s">
        <v>56</v>
      </c>
      <c r="T20" s="2" t="s">
        <v>136</v>
      </c>
      <c r="U20" s="5">
        <f t="shared" si="1"/>
        <v>6.5730499999999994</v>
      </c>
      <c r="V20" s="2" t="s">
        <v>35</v>
      </c>
      <c r="W20" t="str">
        <f t="shared" si="2"/>
        <v>popneed_intoxicants = 160</v>
      </c>
      <c r="X20" t="str">
        <f t="shared" si="3"/>
        <v>popneed_heating = 23</v>
      </c>
      <c r="Y20" t="str">
        <f t="shared" si="11"/>
        <v>popneed_basic_food = 85  popneed_luxury_food = 72</v>
      </c>
      <c r="Z20" t="str">
        <f t="shared" si="12"/>
        <v>popneed_standard_clothing = 167 popneed_household_items = 121</v>
      </c>
      <c r="AA20" t="str">
        <f t="shared" si="7"/>
        <v>popneed_luxury_drinks = 43</v>
      </c>
      <c r="AB20" t="str">
        <f t="shared" si="13"/>
        <v>popneed_free_movement = 8</v>
      </c>
      <c r="AD20" t="str">
        <f t="shared" si="9"/>
        <v>popneed_services = 13</v>
      </c>
      <c r="AG20" t="s">
        <v>36</v>
      </c>
      <c r="AH20" t="s">
        <v>36</v>
      </c>
    </row>
    <row r="21" spans="3:34" x14ac:dyDescent="0.35">
      <c r="C21">
        <v>20</v>
      </c>
      <c r="D21">
        <v>182</v>
      </c>
      <c r="E21">
        <v>24</v>
      </c>
      <c r="F21">
        <v>170</v>
      </c>
      <c r="G21">
        <f t="shared" si="10"/>
        <v>93</v>
      </c>
      <c r="H21">
        <v>186</v>
      </c>
      <c r="J21">
        <v>145</v>
      </c>
      <c r="L21">
        <v>59</v>
      </c>
      <c r="M21">
        <v>18</v>
      </c>
      <c r="N21">
        <v>5</v>
      </c>
      <c r="O21">
        <v>15</v>
      </c>
      <c r="P21">
        <v>0</v>
      </c>
      <c r="Q21" s="2">
        <v>0</v>
      </c>
      <c r="R21" s="2"/>
      <c r="S21" s="2" t="s">
        <v>57</v>
      </c>
      <c r="T21" s="2" t="s">
        <v>136</v>
      </c>
      <c r="U21" s="5">
        <f t="shared" si="1"/>
        <v>7.6829999999999998</v>
      </c>
      <c r="V21" s="2" t="s">
        <v>35</v>
      </c>
      <c r="W21" t="str">
        <f t="shared" si="2"/>
        <v>popneed_intoxicants = 182</v>
      </c>
      <c r="X21" t="str">
        <f t="shared" si="3"/>
        <v>popneed_heating = 24</v>
      </c>
      <c r="Y21" t="str">
        <f t="shared" si="11"/>
        <v>popneed_basic_food = 77  popneed_luxury_food = 93</v>
      </c>
      <c r="Z21" t="str">
        <f t="shared" si="12"/>
        <v>popneed_standard_clothing = 186 popneed_household_items = 145</v>
      </c>
      <c r="AA21" t="str">
        <f t="shared" si="7"/>
        <v>popneed_luxury_drinks = 59</v>
      </c>
      <c r="AB21" t="str">
        <f t="shared" si="13"/>
        <v>popneed_free_movement = 18</v>
      </c>
      <c r="AC21" t="str">
        <f>CONCATENATE("popneed_communication = ",N21)</f>
        <v>popneed_communication = 5</v>
      </c>
      <c r="AD21" t="str">
        <f t="shared" si="9"/>
        <v>popneed_services = 15</v>
      </c>
      <c r="AG21" t="s">
        <v>36</v>
      </c>
      <c r="AH21" t="s">
        <v>36</v>
      </c>
    </row>
    <row r="22" spans="3:34" x14ac:dyDescent="0.35">
      <c r="C22">
        <v>21</v>
      </c>
      <c r="D22">
        <v>205</v>
      </c>
      <c r="E22">
        <v>24</v>
      </c>
      <c r="F22">
        <v>185</v>
      </c>
      <c r="G22">
        <f t="shared" si="10"/>
        <v>118</v>
      </c>
      <c r="H22">
        <v>205</v>
      </c>
      <c r="J22">
        <v>173</v>
      </c>
      <c r="L22">
        <v>79</v>
      </c>
      <c r="M22">
        <v>33</v>
      </c>
      <c r="N22">
        <v>14</v>
      </c>
      <c r="O22">
        <v>16</v>
      </c>
      <c r="P22">
        <v>0</v>
      </c>
      <c r="Q22" s="2">
        <v>0</v>
      </c>
      <c r="R22" s="2"/>
      <c r="S22" s="2" t="s">
        <v>58</v>
      </c>
      <c r="T22" s="2" t="s">
        <v>136</v>
      </c>
      <c r="U22" s="5">
        <f t="shared" si="1"/>
        <v>8.9113500000000005</v>
      </c>
      <c r="V22" s="2" t="s">
        <v>35</v>
      </c>
      <c r="W22" t="str">
        <f t="shared" si="2"/>
        <v>popneed_intoxicants = 205</v>
      </c>
      <c r="X22" t="str">
        <f t="shared" si="3"/>
        <v>popneed_heating = 24</v>
      </c>
      <c r="Y22" t="str">
        <f t="shared" si="11"/>
        <v>popneed_basic_food = 67  popneed_luxury_food = 118</v>
      </c>
      <c r="Z22" t="str">
        <f t="shared" si="12"/>
        <v>popneed_standard_clothing = 205 popneed_household_items = 173</v>
      </c>
      <c r="AA22" t="str">
        <f t="shared" si="7"/>
        <v>popneed_luxury_drinks = 79</v>
      </c>
      <c r="AB22" t="str">
        <f t="shared" si="13"/>
        <v>popneed_free_movement = 33</v>
      </c>
      <c r="AC22" t="str">
        <f t="shared" ref="AC22:AC85" si="14">CONCATENATE("popneed_communication = ",N22)</f>
        <v>popneed_communication = 14</v>
      </c>
      <c r="AD22" t="str">
        <f t="shared" si="9"/>
        <v>popneed_services = 16</v>
      </c>
      <c r="AG22" t="s">
        <v>36</v>
      </c>
      <c r="AH22" t="s">
        <v>36</v>
      </c>
    </row>
    <row r="23" spans="3:34" x14ac:dyDescent="0.35">
      <c r="C23">
        <v>22</v>
      </c>
      <c r="D23">
        <v>230</v>
      </c>
      <c r="E23">
        <v>24</v>
      </c>
      <c r="F23">
        <v>200</v>
      </c>
      <c r="G23">
        <f t="shared" si="10"/>
        <v>146</v>
      </c>
      <c r="H23">
        <v>226</v>
      </c>
      <c r="J23">
        <v>203</v>
      </c>
      <c r="L23">
        <v>101</v>
      </c>
      <c r="M23">
        <v>53</v>
      </c>
      <c r="N23">
        <v>29</v>
      </c>
      <c r="O23">
        <v>19</v>
      </c>
      <c r="P23">
        <v>0</v>
      </c>
      <c r="Q23" s="2">
        <v>0</v>
      </c>
      <c r="R23" s="2"/>
      <c r="S23" s="2" t="s">
        <v>59</v>
      </c>
      <c r="T23" s="2" t="s">
        <v>136</v>
      </c>
      <c r="U23" s="5">
        <f t="shared" si="1"/>
        <v>10.264099999999999</v>
      </c>
      <c r="V23" s="2" t="s">
        <v>35</v>
      </c>
      <c r="W23" t="str">
        <f t="shared" si="2"/>
        <v>popneed_intoxicants = 230</v>
      </c>
      <c r="X23" t="str">
        <f t="shared" si="3"/>
        <v>popneed_heating = 24</v>
      </c>
      <c r="Y23" t="str">
        <f t="shared" si="11"/>
        <v>popneed_basic_food = 54  popneed_luxury_food = 146</v>
      </c>
      <c r="Z23" t="str">
        <f t="shared" si="12"/>
        <v>popneed_standard_clothing = 226 popneed_household_items = 203</v>
      </c>
      <c r="AA23" t="str">
        <f t="shared" si="7"/>
        <v>popneed_luxury_drinks = 101</v>
      </c>
      <c r="AB23" t="str">
        <f t="shared" si="13"/>
        <v>popneed_free_movement = 53</v>
      </c>
      <c r="AC23" t="str">
        <f t="shared" si="14"/>
        <v>popneed_communication = 29</v>
      </c>
      <c r="AD23" t="str">
        <f t="shared" si="9"/>
        <v>popneed_services = 19</v>
      </c>
      <c r="AG23" t="s">
        <v>36</v>
      </c>
      <c r="AH23" t="s">
        <v>36</v>
      </c>
    </row>
    <row r="24" spans="3:34" x14ac:dyDescent="0.35">
      <c r="C24">
        <v>23</v>
      </c>
      <c r="D24">
        <v>256</v>
      </c>
      <c r="E24">
        <v>24</v>
      </c>
      <c r="F24">
        <v>216</v>
      </c>
      <c r="G24">
        <f t="shared" si="10"/>
        <v>177</v>
      </c>
      <c r="H24">
        <v>247</v>
      </c>
      <c r="J24">
        <v>235</v>
      </c>
      <c r="L24">
        <v>127</v>
      </c>
      <c r="M24">
        <v>78</v>
      </c>
      <c r="N24">
        <v>50</v>
      </c>
      <c r="O24">
        <v>28</v>
      </c>
      <c r="P24">
        <v>0</v>
      </c>
      <c r="Q24" s="2">
        <v>0</v>
      </c>
      <c r="R24" s="2"/>
      <c r="S24" s="2" t="s">
        <v>60</v>
      </c>
      <c r="T24" s="2" t="s">
        <v>136</v>
      </c>
      <c r="U24" s="5">
        <f t="shared" si="1"/>
        <v>11.747249999999999</v>
      </c>
      <c r="V24" s="2" t="s">
        <v>35</v>
      </c>
      <c r="W24" t="str">
        <f t="shared" si="2"/>
        <v>popneed_intoxicants = 256</v>
      </c>
      <c r="X24" t="str">
        <f t="shared" si="3"/>
        <v>popneed_heating = 24</v>
      </c>
      <c r="Y24" t="str">
        <f t="shared" si="11"/>
        <v>popneed_basic_food = 39  popneed_luxury_food = 177</v>
      </c>
      <c r="Z24" t="str">
        <f t="shared" si="12"/>
        <v>popneed_standard_clothing = 247 popneed_household_items = 235</v>
      </c>
      <c r="AA24" t="str">
        <f t="shared" si="7"/>
        <v>popneed_luxury_drinks = 127</v>
      </c>
      <c r="AB24" t="str">
        <f t="shared" si="13"/>
        <v>popneed_free_movement = 78</v>
      </c>
      <c r="AC24" t="str">
        <f t="shared" si="14"/>
        <v>popneed_communication = 50</v>
      </c>
      <c r="AD24" t="str">
        <f t="shared" si="9"/>
        <v>popneed_services = 28</v>
      </c>
      <c r="AG24" t="s">
        <v>36</v>
      </c>
      <c r="AH24" t="s">
        <v>36</v>
      </c>
    </row>
    <row r="25" spans="3:34" x14ac:dyDescent="0.35">
      <c r="C25">
        <v>24</v>
      </c>
      <c r="D25">
        <v>284</v>
      </c>
      <c r="E25">
        <v>24</v>
      </c>
      <c r="F25">
        <v>232</v>
      </c>
      <c r="G25">
        <f t="shared" si="10"/>
        <v>211</v>
      </c>
      <c r="H25">
        <v>270</v>
      </c>
      <c r="I25" t="s">
        <v>33</v>
      </c>
      <c r="J25">
        <v>270</v>
      </c>
      <c r="K25" t="s">
        <v>33</v>
      </c>
      <c r="L25">
        <v>155</v>
      </c>
      <c r="M25">
        <v>108</v>
      </c>
      <c r="N25">
        <v>77</v>
      </c>
      <c r="O25">
        <v>44</v>
      </c>
      <c r="P25">
        <v>0</v>
      </c>
      <c r="Q25" s="2">
        <v>0</v>
      </c>
      <c r="R25" s="2"/>
      <c r="S25" s="2" t="s">
        <v>61</v>
      </c>
      <c r="T25" s="2" t="s">
        <v>136</v>
      </c>
      <c r="U25" s="5">
        <f t="shared" si="1"/>
        <v>13.366800000000001</v>
      </c>
      <c r="V25" s="2" t="s">
        <v>35</v>
      </c>
      <c r="W25" t="str">
        <f t="shared" si="2"/>
        <v>popneed_intoxicants = 284</v>
      </c>
      <c r="X25" t="str">
        <f t="shared" si="3"/>
        <v>popneed_heating = 24</v>
      </c>
      <c r="Y25" t="str">
        <f t="shared" si="11"/>
        <v>popneed_basic_food = 21  popneed_luxury_food = 211</v>
      </c>
      <c r="Z25" t="str">
        <f t="shared" si="12"/>
        <v>popneed_standard_clothing = 270 popneed_household_items = 270</v>
      </c>
      <c r="AA25" t="str">
        <f t="shared" si="7"/>
        <v>popneed_luxury_drinks = 155</v>
      </c>
      <c r="AB25" t="str">
        <f t="shared" si="13"/>
        <v>popneed_free_movement = 108</v>
      </c>
      <c r="AC25" t="str">
        <f t="shared" si="14"/>
        <v>popneed_communication = 77</v>
      </c>
      <c r="AD25" t="str">
        <f t="shared" si="9"/>
        <v>popneed_services = 44</v>
      </c>
      <c r="AG25" t="s">
        <v>36</v>
      </c>
      <c r="AH25" t="s">
        <v>36</v>
      </c>
    </row>
    <row r="26" spans="3:34" x14ac:dyDescent="0.35">
      <c r="C26">
        <v>25</v>
      </c>
      <c r="D26">
        <v>313</v>
      </c>
      <c r="E26">
        <v>24</v>
      </c>
      <c r="F26">
        <v>249</v>
      </c>
      <c r="G26">
        <f t="shared" si="10"/>
        <v>249</v>
      </c>
      <c r="H26">
        <v>293</v>
      </c>
      <c r="I26">
        <f>_xlfn.CEILING.MATH(H26*A4)</f>
        <v>27</v>
      </c>
      <c r="J26">
        <v>308</v>
      </c>
      <c r="K26">
        <f>_xlfn.CEILING.MATH(J26*A4)</f>
        <v>28</v>
      </c>
      <c r="L26">
        <v>187</v>
      </c>
      <c r="M26">
        <v>143</v>
      </c>
      <c r="N26">
        <v>110</v>
      </c>
      <c r="O26">
        <v>74</v>
      </c>
      <c r="P26">
        <v>0</v>
      </c>
      <c r="Q26" s="2">
        <v>0</v>
      </c>
      <c r="R26" s="2"/>
      <c r="S26" s="2" t="s">
        <v>62</v>
      </c>
      <c r="T26" s="2" t="s">
        <v>136</v>
      </c>
      <c r="U26" s="5">
        <f t="shared" si="1"/>
        <v>15.12875</v>
      </c>
      <c r="V26" s="2" t="s">
        <v>35</v>
      </c>
      <c r="W26" t="str">
        <f t="shared" si="2"/>
        <v>popneed_intoxicants = 313</v>
      </c>
      <c r="X26" t="str">
        <f t="shared" si="3"/>
        <v>popneed_heating = 24</v>
      </c>
      <c r="Y26" t="str">
        <f t="shared" ref="Y26:Y57" si="15">CONCATENATE("popneed_luxury_food = ",F26)</f>
        <v>popneed_luxury_food = 249</v>
      </c>
      <c r="Z26" t="str">
        <f>CONCATENATE("popneed_standard_clothing = ",H26-I26," popneed_household_items = ",J26-K26,"  popneed_luxury_items = ",I26+K26)</f>
        <v>popneed_standard_clothing = 266 popneed_household_items = 280  popneed_luxury_items = 55</v>
      </c>
      <c r="AA26" t="str">
        <f t="shared" si="7"/>
        <v>popneed_luxury_drinks = 187</v>
      </c>
      <c r="AB26" t="str">
        <f t="shared" si="13"/>
        <v>popneed_free_movement = 143</v>
      </c>
      <c r="AC26" t="str">
        <f t="shared" si="14"/>
        <v>popneed_communication = 110</v>
      </c>
      <c r="AD26" t="str">
        <f t="shared" si="9"/>
        <v>popneed_services = 74</v>
      </c>
      <c r="AG26" t="s">
        <v>36</v>
      </c>
      <c r="AH26" t="s">
        <v>36</v>
      </c>
    </row>
    <row r="27" spans="3:34" x14ac:dyDescent="0.35">
      <c r="C27">
        <v>26</v>
      </c>
      <c r="D27">
        <v>344</v>
      </c>
      <c r="E27">
        <v>25</v>
      </c>
      <c r="F27">
        <v>267</v>
      </c>
      <c r="H27">
        <v>318</v>
      </c>
      <c r="I27">
        <f t="shared" ref="I27:I36" si="16">_xlfn.CEILING.MATH(H27*A5)</f>
        <v>58</v>
      </c>
      <c r="J27">
        <v>348</v>
      </c>
      <c r="K27">
        <f t="shared" ref="K27:K36" si="17">_xlfn.CEILING.MATH(J27*A5)</f>
        <v>64</v>
      </c>
      <c r="L27">
        <v>221</v>
      </c>
      <c r="M27">
        <v>183</v>
      </c>
      <c r="N27">
        <v>149</v>
      </c>
      <c r="O27">
        <v>122</v>
      </c>
      <c r="P27">
        <v>0</v>
      </c>
      <c r="Q27" s="2">
        <v>0</v>
      </c>
      <c r="R27" s="2"/>
      <c r="S27" s="2" t="s">
        <v>63</v>
      </c>
      <c r="T27" s="2" t="s">
        <v>136</v>
      </c>
      <c r="U27" s="5">
        <f t="shared" si="1"/>
        <v>17.039100000000001</v>
      </c>
      <c r="V27" s="2" t="s">
        <v>35</v>
      </c>
      <c r="W27" t="str">
        <f t="shared" si="2"/>
        <v>popneed_intoxicants = 344</v>
      </c>
      <c r="X27" t="str">
        <f t="shared" si="3"/>
        <v>popneed_heating = 25</v>
      </c>
      <c r="Y27" t="str">
        <f t="shared" si="15"/>
        <v>popneed_luxury_food = 267</v>
      </c>
      <c r="Z27" t="str">
        <f t="shared" ref="Z27:Z35" si="18">CONCATENATE("popneed_standard_clothing = ",H27-I27," popneed_household_items = ",J27-K27,"  popneed_luxury_items = ",I27+K27)</f>
        <v>popneed_standard_clothing = 260 popneed_household_items = 284  popneed_luxury_items = 122</v>
      </c>
      <c r="AA27" t="str">
        <f t="shared" si="7"/>
        <v>popneed_luxury_drinks = 221</v>
      </c>
      <c r="AB27" t="str">
        <f t="shared" si="13"/>
        <v>popneed_free_movement = 183</v>
      </c>
      <c r="AC27" t="str">
        <f t="shared" si="14"/>
        <v>popneed_communication = 149</v>
      </c>
      <c r="AD27" t="str">
        <f t="shared" si="9"/>
        <v>popneed_services = 122</v>
      </c>
      <c r="AG27" t="s">
        <v>36</v>
      </c>
      <c r="AH27" t="s">
        <v>36</v>
      </c>
    </row>
    <row r="28" spans="3:34" x14ac:dyDescent="0.35">
      <c r="C28">
        <v>27</v>
      </c>
      <c r="D28">
        <v>376</v>
      </c>
      <c r="E28">
        <v>25</v>
      </c>
      <c r="F28">
        <v>286</v>
      </c>
      <c r="H28">
        <v>343</v>
      </c>
      <c r="I28">
        <f t="shared" si="16"/>
        <v>94</v>
      </c>
      <c r="J28">
        <v>391</v>
      </c>
      <c r="K28">
        <f t="shared" si="17"/>
        <v>107</v>
      </c>
      <c r="L28">
        <v>259</v>
      </c>
      <c r="M28">
        <v>228</v>
      </c>
      <c r="N28">
        <v>194</v>
      </c>
      <c r="O28">
        <v>194</v>
      </c>
      <c r="P28">
        <v>0</v>
      </c>
      <c r="Q28" s="2">
        <v>0</v>
      </c>
      <c r="R28" s="2"/>
      <c r="S28" s="2" t="s">
        <v>64</v>
      </c>
      <c r="T28" s="2" t="s">
        <v>136</v>
      </c>
      <c r="U28" s="5">
        <f t="shared" si="1"/>
        <v>19.103850000000001</v>
      </c>
      <c r="V28" s="2" t="s">
        <v>35</v>
      </c>
      <c r="W28" t="str">
        <f t="shared" si="2"/>
        <v>popneed_intoxicants = 376</v>
      </c>
      <c r="X28" t="str">
        <f t="shared" si="3"/>
        <v>popneed_heating = 25</v>
      </c>
      <c r="Y28" t="str">
        <f t="shared" si="15"/>
        <v>popneed_luxury_food = 286</v>
      </c>
      <c r="Z28" t="str">
        <f t="shared" si="18"/>
        <v>popneed_standard_clothing = 249 popneed_household_items = 284  popneed_luxury_items = 201</v>
      </c>
      <c r="AA28" t="str">
        <f t="shared" si="7"/>
        <v>popneed_luxury_drinks = 259</v>
      </c>
      <c r="AB28" t="str">
        <f t="shared" si="13"/>
        <v>popneed_free_movement = 228</v>
      </c>
      <c r="AC28" t="str">
        <f t="shared" si="14"/>
        <v>popneed_communication = 194</v>
      </c>
      <c r="AD28" t="str">
        <f t="shared" si="9"/>
        <v>popneed_services = 194</v>
      </c>
      <c r="AG28" t="s">
        <v>36</v>
      </c>
      <c r="AH28" t="s">
        <v>36</v>
      </c>
    </row>
    <row r="29" spans="3:34" x14ac:dyDescent="0.35">
      <c r="C29">
        <v>28</v>
      </c>
      <c r="D29">
        <v>410</v>
      </c>
      <c r="E29">
        <v>25</v>
      </c>
      <c r="F29">
        <v>305</v>
      </c>
      <c r="H29">
        <v>370</v>
      </c>
      <c r="I29">
        <f t="shared" si="16"/>
        <v>135</v>
      </c>
      <c r="J29">
        <v>437</v>
      </c>
      <c r="K29">
        <f t="shared" si="17"/>
        <v>159</v>
      </c>
      <c r="L29">
        <v>299</v>
      </c>
      <c r="M29">
        <v>278</v>
      </c>
      <c r="N29">
        <v>245</v>
      </c>
      <c r="O29">
        <v>299</v>
      </c>
      <c r="P29">
        <v>0</v>
      </c>
      <c r="Q29" s="2">
        <v>0</v>
      </c>
      <c r="R29" s="2"/>
      <c r="S29" s="2" t="s">
        <v>65</v>
      </c>
      <c r="T29" s="2" t="s">
        <v>136</v>
      </c>
      <c r="U29" s="5">
        <f t="shared" si="1"/>
        <v>21.329000000000001</v>
      </c>
      <c r="V29" s="2" t="s">
        <v>35</v>
      </c>
      <c r="W29" t="str">
        <f t="shared" si="2"/>
        <v>popneed_intoxicants = 410</v>
      </c>
      <c r="X29" t="str">
        <f t="shared" si="3"/>
        <v>popneed_heating = 25</v>
      </c>
      <c r="Y29" t="str">
        <f t="shared" si="15"/>
        <v>popneed_luxury_food = 305</v>
      </c>
      <c r="Z29" t="str">
        <f t="shared" si="18"/>
        <v>popneed_standard_clothing = 235 popneed_household_items = 278  popneed_luxury_items = 294</v>
      </c>
      <c r="AA29" t="str">
        <f t="shared" si="7"/>
        <v>popneed_luxury_drinks = 299</v>
      </c>
      <c r="AB29" t="str">
        <f t="shared" si="13"/>
        <v>popneed_free_movement = 278</v>
      </c>
      <c r="AC29" t="str">
        <f t="shared" si="14"/>
        <v>popneed_communication = 245</v>
      </c>
      <c r="AD29" t="str">
        <f t="shared" si="9"/>
        <v>popneed_services = 299</v>
      </c>
      <c r="AG29" t="s">
        <v>36</v>
      </c>
      <c r="AH29" t="s">
        <v>36</v>
      </c>
    </row>
    <row r="30" spans="3:34" x14ac:dyDescent="0.35">
      <c r="C30">
        <v>29</v>
      </c>
      <c r="D30">
        <v>445</v>
      </c>
      <c r="E30">
        <v>25</v>
      </c>
      <c r="F30">
        <v>325</v>
      </c>
      <c r="H30">
        <v>397</v>
      </c>
      <c r="I30">
        <f t="shared" si="16"/>
        <v>181</v>
      </c>
      <c r="J30">
        <v>485</v>
      </c>
      <c r="K30">
        <f t="shared" si="17"/>
        <v>221</v>
      </c>
      <c r="L30">
        <v>343</v>
      </c>
      <c r="M30">
        <v>333</v>
      </c>
      <c r="N30">
        <v>302</v>
      </c>
      <c r="O30">
        <v>445</v>
      </c>
      <c r="P30">
        <v>0</v>
      </c>
      <c r="Q30" s="2">
        <v>0</v>
      </c>
      <c r="R30" s="2"/>
      <c r="S30" s="2" t="s">
        <v>66</v>
      </c>
      <c r="T30" s="2" t="s">
        <v>136</v>
      </c>
      <c r="U30" s="5">
        <f t="shared" si="1"/>
        <v>23.720549999999999</v>
      </c>
      <c r="V30" s="2" t="s">
        <v>35</v>
      </c>
      <c r="W30" t="str">
        <f t="shared" si="2"/>
        <v>popneed_intoxicants = 445</v>
      </c>
      <c r="X30" t="str">
        <f t="shared" si="3"/>
        <v>popneed_heating = 25</v>
      </c>
      <c r="Y30" t="str">
        <f t="shared" si="15"/>
        <v>popneed_luxury_food = 325</v>
      </c>
      <c r="Z30" t="str">
        <f t="shared" si="18"/>
        <v>popneed_standard_clothing = 216 popneed_household_items = 264  popneed_luxury_items = 402</v>
      </c>
      <c r="AA30" t="str">
        <f t="shared" si="7"/>
        <v>popneed_luxury_drinks = 343</v>
      </c>
      <c r="AB30" t="str">
        <f t="shared" si="13"/>
        <v>popneed_free_movement = 333</v>
      </c>
      <c r="AC30" t="str">
        <f t="shared" si="14"/>
        <v>popneed_communication = 302</v>
      </c>
      <c r="AD30" t="str">
        <f t="shared" si="9"/>
        <v>popneed_services = 445</v>
      </c>
      <c r="AG30" t="s">
        <v>36</v>
      </c>
      <c r="AH30" t="s">
        <v>36</v>
      </c>
    </row>
    <row r="31" spans="3:34" x14ac:dyDescent="0.35">
      <c r="C31">
        <v>30</v>
      </c>
      <c r="D31">
        <v>482</v>
      </c>
      <c r="E31">
        <v>25</v>
      </c>
      <c r="F31">
        <v>345</v>
      </c>
      <c r="H31">
        <v>426</v>
      </c>
      <c r="I31">
        <f t="shared" si="16"/>
        <v>233</v>
      </c>
      <c r="J31">
        <v>535</v>
      </c>
      <c r="K31">
        <f t="shared" si="17"/>
        <v>292</v>
      </c>
      <c r="L31">
        <v>389</v>
      </c>
      <c r="M31">
        <v>393</v>
      </c>
      <c r="N31">
        <v>365</v>
      </c>
      <c r="O31">
        <v>575</v>
      </c>
      <c r="P31">
        <v>66</v>
      </c>
      <c r="Q31" s="2">
        <v>0</v>
      </c>
      <c r="R31" s="2"/>
      <c r="S31" s="2" t="s">
        <v>67</v>
      </c>
      <c r="T31" s="2" t="s">
        <v>136</v>
      </c>
      <c r="U31" s="5">
        <f t="shared" si="1"/>
        <v>26.284500000000001</v>
      </c>
      <c r="V31" s="2" t="s">
        <v>35</v>
      </c>
      <c r="W31" t="str">
        <f t="shared" si="2"/>
        <v>popneed_intoxicants = 482</v>
      </c>
      <c r="X31" t="str">
        <f t="shared" si="3"/>
        <v>popneed_heating = 25</v>
      </c>
      <c r="Y31" t="str">
        <f t="shared" si="15"/>
        <v>popneed_luxury_food = 345</v>
      </c>
      <c r="Z31" t="str">
        <f t="shared" si="18"/>
        <v>popneed_standard_clothing = 193 popneed_household_items = 243  popneed_luxury_items = 525</v>
      </c>
      <c r="AA31" t="str">
        <f t="shared" si="7"/>
        <v>popneed_luxury_drinks = 389</v>
      </c>
      <c r="AB31" t="str">
        <f t="shared" si="13"/>
        <v>popneed_free_movement = 393</v>
      </c>
      <c r="AC31" t="str">
        <f t="shared" si="14"/>
        <v>popneed_communication = 365</v>
      </c>
      <c r="AD31" t="str">
        <f t="shared" ref="AD31:AD36" si="19">CONCATENATE("popneed_services = ",O31)</f>
        <v>popneed_services = 575</v>
      </c>
      <c r="AE31" t="str">
        <f>CONCATENATE("popneed_finance = ",P31)</f>
        <v>popneed_finance = 66</v>
      </c>
      <c r="AG31" t="s">
        <v>36</v>
      </c>
      <c r="AH31" t="s">
        <v>36</v>
      </c>
    </row>
    <row r="32" spans="3:34" x14ac:dyDescent="0.35">
      <c r="C32">
        <v>31</v>
      </c>
      <c r="D32">
        <v>520</v>
      </c>
      <c r="E32">
        <v>25</v>
      </c>
      <c r="F32">
        <v>367</v>
      </c>
      <c r="H32">
        <v>455</v>
      </c>
      <c r="I32">
        <f t="shared" si="16"/>
        <v>290</v>
      </c>
      <c r="J32">
        <v>589</v>
      </c>
      <c r="K32">
        <f t="shared" si="17"/>
        <v>375</v>
      </c>
      <c r="L32">
        <v>439</v>
      </c>
      <c r="M32">
        <v>458</v>
      </c>
      <c r="N32">
        <v>434</v>
      </c>
      <c r="O32">
        <v>828</v>
      </c>
      <c r="P32">
        <v>69</v>
      </c>
      <c r="Q32" s="2">
        <v>0</v>
      </c>
      <c r="R32" s="2"/>
      <c r="S32" s="2" t="s">
        <v>68</v>
      </c>
      <c r="T32" s="2" t="s">
        <v>136</v>
      </c>
      <c r="U32" s="5">
        <f t="shared" si="1"/>
        <v>29.02685</v>
      </c>
      <c r="V32" s="2" t="s">
        <v>35</v>
      </c>
      <c r="W32" t="str">
        <f t="shared" si="2"/>
        <v>popneed_intoxicants = 520</v>
      </c>
      <c r="X32" t="str">
        <f t="shared" si="3"/>
        <v>popneed_heating = 25</v>
      </c>
      <c r="Y32" t="str">
        <f t="shared" si="15"/>
        <v>popneed_luxury_food = 367</v>
      </c>
      <c r="Z32" t="str">
        <f t="shared" si="18"/>
        <v>popneed_standard_clothing = 165 popneed_household_items = 214  popneed_luxury_items = 665</v>
      </c>
      <c r="AA32" t="str">
        <f t="shared" si="7"/>
        <v>popneed_luxury_drinks = 439</v>
      </c>
      <c r="AB32" t="str">
        <f t="shared" si="13"/>
        <v>popneed_free_movement = 458</v>
      </c>
      <c r="AC32" t="str">
        <f t="shared" si="14"/>
        <v>popneed_communication = 434</v>
      </c>
      <c r="AD32" t="str">
        <f t="shared" si="19"/>
        <v>popneed_services = 828</v>
      </c>
      <c r="AE32" t="str">
        <f>CONCATENATE("popneed_finance = ",P32)</f>
        <v>popneed_finance = 69</v>
      </c>
      <c r="AG32" t="s">
        <v>36</v>
      </c>
      <c r="AH32" t="s">
        <v>36</v>
      </c>
    </row>
    <row r="33" spans="3:34" x14ac:dyDescent="0.35">
      <c r="C33">
        <v>32</v>
      </c>
      <c r="D33">
        <v>560</v>
      </c>
      <c r="E33">
        <v>26</v>
      </c>
      <c r="F33">
        <v>389</v>
      </c>
      <c r="H33">
        <v>486</v>
      </c>
      <c r="I33">
        <f t="shared" si="16"/>
        <v>354</v>
      </c>
      <c r="J33">
        <v>645</v>
      </c>
      <c r="K33">
        <f t="shared" si="17"/>
        <v>470</v>
      </c>
      <c r="L33">
        <v>491</v>
      </c>
      <c r="M33">
        <v>528</v>
      </c>
      <c r="N33">
        <v>509</v>
      </c>
      <c r="O33">
        <v>1127</v>
      </c>
      <c r="P33">
        <v>100</v>
      </c>
      <c r="Q33" s="2">
        <v>0</v>
      </c>
      <c r="R33" s="2"/>
      <c r="S33" s="2" t="s">
        <v>69</v>
      </c>
      <c r="T33" s="2" t="s">
        <v>136</v>
      </c>
      <c r="U33" s="5">
        <f t="shared" si="1"/>
        <v>31.953599999999998</v>
      </c>
      <c r="V33" s="2" t="s">
        <v>35</v>
      </c>
      <c r="W33" t="str">
        <f t="shared" si="2"/>
        <v>popneed_intoxicants = 560</v>
      </c>
      <c r="X33" t="str">
        <f t="shared" si="3"/>
        <v>popneed_heating = 26</v>
      </c>
      <c r="Y33" t="str">
        <f t="shared" si="15"/>
        <v>popneed_luxury_food = 389</v>
      </c>
      <c r="Z33" t="str">
        <f t="shared" si="18"/>
        <v>popneed_standard_clothing = 132 popneed_household_items = 175  popneed_luxury_items = 824</v>
      </c>
      <c r="AA33" t="str">
        <f t="shared" si="7"/>
        <v>popneed_luxury_drinks = 491</v>
      </c>
      <c r="AB33" t="str">
        <f t="shared" si="13"/>
        <v>popneed_free_movement = 528</v>
      </c>
      <c r="AC33" t="str">
        <f t="shared" si="14"/>
        <v>popneed_communication = 509</v>
      </c>
      <c r="AD33" t="str">
        <f t="shared" si="19"/>
        <v>popneed_services = 1127</v>
      </c>
      <c r="AE33" t="str">
        <f>CONCATENATE("popneed_finance = ",P33)</f>
        <v>popneed_finance = 100</v>
      </c>
      <c r="AG33" t="s">
        <v>36</v>
      </c>
      <c r="AH33" t="s">
        <v>36</v>
      </c>
    </row>
    <row r="34" spans="3:34" x14ac:dyDescent="0.35">
      <c r="C34">
        <v>33</v>
      </c>
      <c r="D34">
        <v>601</v>
      </c>
      <c r="E34">
        <v>26</v>
      </c>
      <c r="F34">
        <v>412</v>
      </c>
      <c r="H34">
        <v>517</v>
      </c>
      <c r="I34">
        <f t="shared" si="16"/>
        <v>423</v>
      </c>
      <c r="J34">
        <v>703</v>
      </c>
      <c r="K34">
        <f t="shared" si="17"/>
        <v>576</v>
      </c>
      <c r="L34">
        <v>547</v>
      </c>
      <c r="M34">
        <v>603</v>
      </c>
      <c r="N34">
        <v>590</v>
      </c>
      <c r="O34">
        <v>1472</v>
      </c>
      <c r="P34">
        <v>176</v>
      </c>
      <c r="Q34" s="2">
        <v>0</v>
      </c>
      <c r="R34" s="2"/>
      <c r="S34" s="2" t="s">
        <v>70</v>
      </c>
      <c r="T34" s="2" t="s">
        <v>136</v>
      </c>
      <c r="U34" s="5">
        <f t="shared" si="1"/>
        <v>35.070750000000004</v>
      </c>
      <c r="V34" s="2" t="s">
        <v>35</v>
      </c>
      <c r="W34" t="str">
        <f t="shared" si="2"/>
        <v>popneed_intoxicants = 601</v>
      </c>
      <c r="X34" t="str">
        <f t="shared" si="3"/>
        <v>popneed_heating = 26</v>
      </c>
      <c r="Y34" t="str">
        <f t="shared" si="15"/>
        <v>popneed_luxury_food = 412</v>
      </c>
      <c r="Z34" t="str">
        <f t="shared" si="18"/>
        <v>popneed_standard_clothing = 94 popneed_household_items = 127  popneed_luxury_items = 999</v>
      </c>
      <c r="AA34" t="str">
        <f t="shared" si="7"/>
        <v>popneed_luxury_drinks = 547</v>
      </c>
      <c r="AB34" t="str">
        <f t="shared" si="13"/>
        <v>popneed_free_movement = 603</v>
      </c>
      <c r="AC34" t="str">
        <f t="shared" si="14"/>
        <v>popneed_communication = 590</v>
      </c>
      <c r="AD34" t="str">
        <f t="shared" si="19"/>
        <v>popneed_services = 1472</v>
      </c>
      <c r="AE34" t="str">
        <f>CONCATENATE("popneed_finance = ",P34)</f>
        <v>popneed_finance = 176</v>
      </c>
      <c r="AG34" t="s">
        <v>36</v>
      </c>
      <c r="AH34" t="s">
        <v>36</v>
      </c>
    </row>
    <row r="35" spans="3:34" x14ac:dyDescent="0.35">
      <c r="C35">
        <v>34</v>
      </c>
      <c r="D35">
        <v>644</v>
      </c>
      <c r="E35">
        <v>26</v>
      </c>
      <c r="F35">
        <v>435</v>
      </c>
      <c r="H35">
        <v>550</v>
      </c>
      <c r="I35">
        <f>_xlfn.CEILING.MATH(H35*A13)</f>
        <v>500</v>
      </c>
      <c r="J35">
        <v>764</v>
      </c>
      <c r="K35">
        <f t="shared" si="17"/>
        <v>695</v>
      </c>
      <c r="L35">
        <v>605</v>
      </c>
      <c r="M35">
        <v>683</v>
      </c>
      <c r="N35">
        <v>677</v>
      </c>
      <c r="O35">
        <v>1863</v>
      </c>
      <c r="P35">
        <v>314</v>
      </c>
      <c r="Q35" s="2">
        <v>0</v>
      </c>
      <c r="R35" s="2"/>
      <c r="S35" s="2" t="s">
        <v>71</v>
      </c>
      <c r="T35" s="2" t="s">
        <v>136</v>
      </c>
      <c r="U35" s="5">
        <f t="shared" si="1"/>
        <v>38.384300000000003</v>
      </c>
      <c r="V35" s="2" t="s">
        <v>35</v>
      </c>
      <c r="W35" t="str">
        <f t="shared" si="2"/>
        <v>popneed_intoxicants = 644</v>
      </c>
      <c r="X35" t="str">
        <f t="shared" si="3"/>
        <v>popneed_heating = 26</v>
      </c>
      <c r="Y35" t="str">
        <f t="shared" si="15"/>
        <v>popneed_luxury_food = 435</v>
      </c>
      <c r="Z35" t="str">
        <f t="shared" si="18"/>
        <v>popneed_standard_clothing = 50 popneed_household_items = 69  popneed_luxury_items = 1195</v>
      </c>
      <c r="AA35" t="str">
        <f t="shared" si="7"/>
        <v>popneed_luxury_drinks = 605</v>
      </c>
      <c r="AB35" t="str">
        <f t="shared" si="13"/>
        <v>popneed_free_movement = 683</v>
      </c>
      <c r="AC35" t="str">
        <f t="shared" si="14"/>
        <v>popneed_communication = 677</v>
      </c>
      <c r="AD35" t="str">
        <f t="shared" si="19"/>
        <v>popneed_services = 1863</v>
      </c>
      <c r="AE35" t="str">
        <f t="shared" ref="AE35" si="20">CONCATENATE("popneed_finance = ",P35)</f>
        <v>popneed_finance = 314</v>
      </c>
      <c r="AG35" t="s">
        <v>36</v>
      </c>
      <c r="AH35" t="s">
        <v>36</v>
      </c>
    </row>
    <row r="36" spans="3:34" x14ac:dyDescent="0.35">
      <c r="C36">
        <v>35</v>
      </c>
      <c r="D36">
        <v>688</v>
      </c>
      <c r="E36">
        <v>26</v>
      </c>
      <c r="F36">
        <v>459</v>
      </c>
      <c r="H36">
        <v>583</v>
      </c>
      <c r="I36">
        <f t="shared" si="16"/>
        <v>583</v>
      </c>
      <c r="J36">
        <v>828</v>
      </c>
      <c r="K36">
        <f t="shared" si="17"/>
        <v>828</v>
      </c>
      <c r="L36">
        <v>667</v>
      </c>
      <c r="M36">
        <v>768</v>
      </c>
      <c r="N36">
        <v>770</v>
      </c>
      <c r="O36">
        <v>2300</v>
      </c>
      <c r="P36">
        <v>405</v>
      </c>
      <c r="Q36">
        <v>129</v>
      </c>
      <c r="S36" s="2" t="s">
        <v>72</v>
      </c>
      <c r="T36" s="2" t="s">
        <v>136</v>
      </c>
      <c r="U36" s="5">
        <f t="shared" si="1"/>
        <v>41.900250000000007</v>
      </c>
      <c r="V36" s="2" t="s">
        <v>35</v>
      </c>
      <c r="W36" t="str">
        <f t="shared" si="2"/>
        <v>popneed_intoxicants = 688</v>
      </c>
      <c r="X36" t="str">
        <f t="shared" si="3"/>
        <v>popneed_heating = 26</v>
      </c>
      <c r="Y36" t="str">
        <f t="shared" si="15"/>
        <v>popneed_luxury_food = 459</v>
      </c>
      <c r="Z36" t="str">
        <f>CONCATENATE("popneed_luxury_items = ",H36+J36)</f>
        <v>popneed_luxury_items = 1411</v>
      </c>
      <c r="AA36" t="str">
        <f t="shared" si="7"/>
        <v>popneed_luxury_drinks = 667</v>
      </c>
      <c r="AB36" t="str">
        <f t="shared" si="13"/>
        <v>popneed_free_movement = 768</v>
      </c>
      <c r="AC36" t="str">
        <f t="shared" si="14"/>
        <v>popneed_communication = 770</v>
      </c>
      <c r="AD36" t="str">
        <f t="shared" si="19"/>
        <v>popneed_services = 2300</v>
      </c>
      <c r="AE36" t="str">
        <f t="shared" ref="AE36:AE67" si="21">CONCATENATE("popneed_finance = ",P36)</f>
        <v>popneed_finance = 405</v>
      </c>
      <c r="AF36" t="str">
        <f>CONCATENATE("popneed_art  = ",Q36)</f>
        <v>popneed_art  = 129</v>
      </c>
      <c r="AG36" t="s">
        <v>36</v>
      </c>
      <c r="AH36" t="s">
        <v>36</v>
      </c>
    </row>
    <row r="37" spans="3:34" x14ac:dyDescent="0.35">
      <c r="C37">
        <v>36</v>
      </c>
      <c r="D37">
        <v>734</v>
      </c>
      <c r="E37">
        <v>26</v>
      </c>
      <c r="F37">
        <v>484</v>
      </c>
      <c r="H37">
        <v>618</v>
      </c>
      <c r="J37">
        <v>894</v>
      </c>
      <c r="L37">
        <v>731</v>
      </c>
      <c r="M37">
        <v>858</v>
      </c>
      <c r="N37">
        <v>869</v>
      </c>
      <c r="O37">
        <v>2783</v>
      </c>
      <c r="P37">
        <v>720</v>
      </c>
      <c r="Q37">
        <v>140</v>
      </c>
      <c r="S37" s="2" t="s">
        <v>73</v>
      </c>
      <c r="T37" s="2" t="s">
        <v>136</v>
      </c>
      <c r="U37" s="5">
        <f t="shared" si="1"/>
        <v>45.624600000000015</v>
      </c>
      <c r="V37" s="2" t="s">
        <v>35</v>
      </c>
      <c r="W37" t="str">
        <f t="shared" si="2"/>
        <v>popneed_intoxicants = 734</v>
      </c>
      <c r="X37" t="str">
        <f t="shared" si="3"/>
        <v>popneed_heating = 26</v>
      </c>
      <c r="Y37" t="str">
        <f t="shared" si="15"/>
        <v>popneed_luxury_food = 484</v>
      </c>
      <c r="Z37" t="str">
        <f t="shared" ref="Z37:Z100" si="22">CONCATENATE("popneed_luxury_items = ",H37+J37)</f>
        <v>popneed_luxury_items = 1512</v>
      </c>
      <c r="AA37" t="str">
        <f t="shared" si="7"/>
        <v>popneed_luxury_drinks = 731</v>
      </c>
      <c r="AB37" t="str">
        <f t="shared" si="13"/>
        <v>popneed_free_movement = 858</v>
      </c>
      <c r="AC37" t="str">
        <f t="shared" si="14"/>
        <v>popneed_communication = 869</v>
      </c>
      <c r="AD37" t="str">
        <f t="shared" ref="AD37:AD68" si="23">CONCATENATE("popneed_services = ",O37)</f>
        <v>popneed_services = 2783</v>
      </c>
      <c r="AE37" t="str">
        <f t="shared" si="21"/>
        <v>popneed_finance = 720</v>
      </c>
      <c r="AF37" t="str">
        <f t="shared" ref="AF37:AF100" si="24">CONCATENATE("popneed_art  = ",Q37)</f>
        <v>popneed_art  = 140</v>
      </c>
      <c r="AG37" t="s">
        <v>36</v>
      </c>
      <c r="AH37" t="s">
        <v>36</v>
      </c>
    </row>
    <row r="38" spans="3:34" x14ac:dyDescent="0.35">
      <c r="C38">
        <v>37</v>
      </c>
      <c r="D38">
        <v>781</v>
      </c>
      <c r="E38">
        <v>26</v>
      </c>
      <c r="F38">
        <v>510</v>
      </c>
      <c r="H38">
        <v>653</v>
      </c>
      <c r="J38">
        <v>963</v>
      </c>
      <c r="L38">
        <v>799</v>
      </c>
      <c r="M38">
        <v>953</v>
      </c>
      <c r="N38">
        <v>974</v>
      </c>
      <c r="O38">
        <v>3312</v>
      </c>
      <c r="P38">
        <v>1125</v>
      </c>
      <c r="Q38">
        <v>194</v>
      </c>
      <c r="S38" s="2" t="s">
        <v>74</v>
      </c>
      <c r="T38" s="2" t="s">
        <v>136</v>
      </c>
      <c r="U38" s="5">
        <f t="shared" si="1"/>
        <v>49.563350000000007</v>
      </c>
      <c r="V38" s="2" t="s">
        <v>35</v>
      </c>
      <c r="W38" t="str">
        <f t="shared" si="2"/>
        <v>popneed_intoxicants = 781</v>
      </c>
      <c r="X38" t="str">
        <f t="shared" si="3"/>
        <v>popneed_heating = 26</v>
      </c>
      <c r="Y38" t="str">
        <f t="shared" si="15"/>
        <v>popneed_luxury_food = 510</v>
      </c>
      <c r="Z38" t="str">
        <f t="shared" si="22"/>
        <v>popneed_luxury_items = 1616</v>
      </c>
      <c r="AA38" t="str">
        <f t="shared" si="7"/>
        <v>popneed_luxury_drinks = 799</v>
      </c>
      <c r="AB38" t="str">
        <f t="shared" si="13"/>
        <v>popneed_free_movement = 953</v>
      </c>
      <c r="AC38" t="str">
        <f t="shared" si="14"/>
        <v>popneed_communication = 974</v>
      </c>
      <c r="AD38" t="str">
        <f t="shared" si="23"/>
        <v>popneed_services = 3312</v>
      </c>
      <c r="AE38" t="str">
        <f t="shared" si="21"/>
        <v>popneed_finance = 1125</v>
      </c>
      <c r="AF38" t="str">
        <f t="shared" si="24"/>
        <v>popneed_art  = 194</v>
      </c>
      <c r="AG38" t="s">
        <v>36</v>
      </c>
      <c r="AH38" t="s">
        <v>36</v>
      </c>
    </row>
    <row r="39" spans="3:34" x14ac:dyDescent="0.35">
      <c r="C39">
        <v>38</v>
      </c>
      <c r="D39">
        <v>830</v>
      </c>
      <c r="E39">
        <v>26</v>
      </c>
      <c r="F39">
        <v>536</v>
      </c>
      <c r="H39">
        <v>690</v>
      </c>
      <c r="J39">
        <v>1035</v>
      </c>
      <c r="L39">
        <v>869</v>
      </c>
      <c r="M39">
        <v>1053</v>
      </c>
      <c r="N39">
        <v>1085</v>
      </c>
      <c r="O39">
        <v>3887</v>
      </c>
      <c r="P39">
        <v>1620</v>
      </c>
      <c r="Q39">
        <v>324</v>
      </c>
      <c r="S39" s="2" t="s">
        <v>75</v>
      </c>
      <c r="T39" s="2" t="s">
        <v>136</v>
      </c>
      <c r="U39" s="5">
        <f t="shared" si="1"/>
        <v>53.722500000000004</v>
      </c>
      <c r="V39" s="2" t="s">
        <v>35</v>
      </c>
      <c r="W39" t="str">
        <f t="shared" si="2"/>
        <v>popneed_intoxicants = 830</v>
      </c>
      <c r="X39" t="str">
        <f t="shared" si="3"/>
        <v>popneed_heating = 26</v>
      </c>
      <c r="Y39" t="str">
        <f t="shared" si="15"/>
        <v>popneed_luxury_food = 536</v>
      </c>
      <c r="Z39" t="str">
        <f t="shared" si="22"/>
        <v>popneed_luxury_items = 1725</v>
      </c>
      <c r="AA39" t="str">
        <f t="shared" si="7"/>
        <v>popneed_luxury_drinks = 869</v>
      </c>
      <c r="AB39" t="str">
        <f t="shared" si="13"/>
        <v>popneed_free_movement = 1053</v>
      </c>
      <c r="AC39" t="str">
        <f t="shared" si="14"/>
        <v>popneed_communication = 1085</v>
      </c>
      <c r="AD39" t="str">
        <f t="shared" si="23"/>
        <v>popneed_services = 3887</v>
      </c>
      <c r="AE39" t="str">
        <f t="shared" si="21"/>
        <v>popneed_finance = 1620</v>
      </c>
      <c r="AF39" t="str">
        <f t="shared" si="24"/>
        <v>popneed_art  = 324</v>
      </c>
      <c r="AG39" t="s">
        <v>36</v>
      </c>
      <c r="AH39" t="s">
        <v>36</v>
      </c>
    </row>
    <row r="40" spans="3:34" x14ac:dyDescent="0.35">
      <c r="C40">
        <v>39</v>
      </c>
      <c r="D40">
        <v>880</v>
      </c>
      <c r="E40">
        <v>26</v>
      </c>
      <c r="F40">
        <v>563</v>
      </c>
      <c r="H40">
        <v>727</v>
      </c>
      <c r="J40">
        <v>1109</v>
      </c>
      <c r="L40">
        <v>943</v>
      </c>
      <c r="M40">
        <v>1158</v>
      </c>
      <c r="N40">
        <v>1202</v>
      </c>
      <c r="O40">
        <v>4508</v>
      </c>
      <c r="P40">
        <v>2205</v>
      </c>
      <c r="Q40">
        <v>569</v>
      </c>
      <c r="S40" s="2" t="s">
        <v>76</v>
      </c>
      <c r="T40" s="2" t="s">
        <v>136</v>
      </c>
      <c r="U40" s="5">
        <f t="shared" si="1"/>
        <v>58.108050000000006</v>
      </c>
      <c r="V40" s="2" t="s">
        <v>35</v>
      </c>
      <c r="W40" t="str">
        <f t="shared" si="2"/>
        <v>popneed_intoxicants = 880</v>
      </c>
      <c r="X40" t="str">
        <f t="shared" si="3"/>
        <v>popneed_heating = 26</v>
      </c>
      <c r="Y40" t="str">
        <f t="shared" si="15"/>
        <v>popneed_luxury_food = 563</v>
      </c>
      <c r="Z40" t="str">
        <f t="shared" si="22"/>
        <v>popneed_luxury_items = 1836</v>
      </c>
      <c r="AA40" t="str">
        <f t="shared" si="7"/>
        <v>popneed_luxury_drinks = 943</v>
      </c>
      <c r="AB40" t="str">
        <f t="shared" si="13"/>
        <v>popneed_free_movement = 1158</v>
      </c>
      <c r="AC40" t="str">
        <f t="shared" si="14"/>
        <v>popneed_communication = 1202</v>
      </c>
      <c r="AD40" t="str">
        <f t="shared" si="23"/>
        <v>popneed_services = 4508</v>
      </c>
      <c r="AE40" t="str">
        <f t="shared" si="21"/>
        <v>popneed_finance = 2205</v>
      </c>
      <c r="AF40" t="str">
        <f t="shared" si="24"/>
        <v>popneed_art  = 569</v>
      </c>
      <c r="AG40" t="s">
        <v>36</v>
      </c>
      <c r="AH40" t="s">
        <v>36</v>
      </c>
    </row>
    <row r="41" spans="3:34" x14ac:dyDescent="0.35">
      <c r="C41">
        <v>40</v>
      </c>
      <c r="D41">
        <v>932</v>
      </c>
      <c r="E41">
        <v>27</v>
      </c>
      <c r="F41">
        <v>590</v>
      </c>
      <c r="H41">
        <v>766</v>
      </c>
      <c r="J41">
        <v>1185</v>
      </c>
      <c r="L41">
        <v>1019</v>
      </c>
      <c r="M41">
        <v>1268</v>
      </c>
      <c r="N41">
        <v>1325</v>
      </c>
      <c r="O41">
        <v>5175</v>
      </c>
      <c r="P41">
        <v>2880</v>
      </c>
      <c r="Q41">
        <v>971</v>
      </c>
      <c r="S41" s="2" t="s">
        <v>37</v>
      </c>
      <c r="T41" s="2" t="s">
        <v>136</v>
      </c>
      <c r="U41" s="5">
        <f t="shared" si="1"/>
        <v>62.726000000000006</v>
      </c>
      <c r="V41" s="2" t="s">
        <v>35</v>
      </c>
      <c r="W41" t="str">
        <f t="shared" si="2"/>
        <v>popneed_intoxicants = 932</v>
      </c>
      <c r="X41" t="str">
        <f t="shared" si="3"/>
        <v>popneed_heating = 27</v>
      </c>
      <c r="Y41" t="str">
        <f t="shared" si="15"/>
        <v>popneed_luxury_food = 590</v>
      </c>
      <c r="Z41" t="str">
        <f t="shared" si="22"/>
        <v>popneed_luxury_items = 1951</v>
      </c>
      <c r="AA41" t="str">
        <f t="shared" si="7"/>
        <v>popneed_luxury_drinks = 1019</v>
      </c>
      <c r="AB41" t="str">
        <f t="shared" si="13"/>
        <v>popneed_free_movement = 1268</v>
      </c>
      <c r="AC41" t="str">
        <f t="shared" si="14"/>
        <v>popneed_communication = 1325</v>
      </c>
      <c r="AD41" t="str">
        <f t="shared" si="23"/>
        <v>popneed_services = 5175</v>
      </c>
      <c r="AE41" t="str">
        <f t="shared" si="21"/>
        <v>popneed_finance = 2880</v>
      </c>
      <c r="AF41" t="str">
        <f t="shared" si="24"/>
        <v>popneed_art  = 971</v>
      </c>
      <c r="AG41" t="s">
        <v>36</v>
      </c>
      <c r="AH41" t="s">
        <v>36</v>
      </c>
    </row>
    <row r="42" spans="3:34" x14ac:dyDescent="0.35">
      <c r="C42">
        <v>41</v>
      </c>
      <c r="D42">
        <v>985</v>
      </c>
      <c r="E42">
        <v>27</v>
      </c>
      <c r="F42">
        <v>619</v>
      </c>
      <c r="H42">
        <v>805</v>
      </c>
      <c r="J42">
        <v>1265</v>
      </c>
      <c r="L42">
        <v>1099</v>
      </c>
      <c r="M42">
        <v>1383</v>
      </c>
      <c r="N42">
        <v>1454</v>
      </c>
      <c r="O42">
        <v>5888</v>
      </c>
      <c r="P42">
        <v>3645</v>
      </c>
      <c r="Q42">
        <v>1579</v>
      </c>
      <c r="S42" s="2" t="s">
        <v>77</v>
      </c>
      <c r="T42" s="2" t="s">
        <v>136</v>
      </c>
      <c r="U42" s="5">
        <f t="shared" si="1"/>
        <v>67.582350000000005</v>
      </c>
      <c r="V42" s="2" t="s">
        <v>35</v>
      </c>
      <c r="W42" t="str">
        <f t="shared" si="2"/>
        <v>popneed_intoxicants = 985</v>
      </c>
      <c r="X42" t="str">
        <f t="shared" si="3"/>
        <v>popneed_heating = 27</v>
      </c>
      <c r="Y42" t="str">
        <f t="shared" si="15"/>
        <v>popneed_luxury_food = 619</v>
      </c>
      <c r="Z42" t="str">
        <f t="shared" si="22"/>
        <v>popneed_luxury_items = 2070</v>
      </c>
      <c r="AA42" t="str">
        <f t="shared" si="7"/>
        <v>popneed_luxury_drinks = 1099</v>
      </c>
      <c r="AB42" t="str">
        <f t="shared" si="13"/>
        <v>popneed_free_movement = 1383</v>
      </c>
      <c r="AC42" t="str">
        <f t="shared" si="14"/>
        <v>popneed_communication = 1454</v>
      </c>
      <c r="AD42" t="str">
        <f t="shared" si="23"/>
        <v>popneed_services = 5888</v>
      </c>
      <c r="AE42" t="str">
        <f t="shared" si="21"/>
        <v>popneed_finance = 3645</v>
      </c>
      <c r="AF42" t="str">
        <f t="shared" si="24"/>
        <v>popneed_art  = 1579</v>
      </c>
      <c r="AG42" t="s">
        <v>36</v>
      </c>
      <c r="AH42" t="s">
        <v>36</v>
      </c>
    </row>
    <row r="43" spans="3:34" x14ac:dyDescent="0.35">
      <c r="C43">
        <v>42</v>
      </c>
      <c r="D43">
        <v>1040</v>
      </c>
      <c r="E43">
        <v>27</v>
      </c>
      <c r="F43">
        <v>648</v>
      </c>
      <c r="H43">
        <v>846</v>
      </c>
      <c r="J43">
        <v>1347</v>
      </c>
      <c r="L43">
        <v>1181</v>
      </c>
      <c r="M43">
        <v>1503</v>
      </c>
      <c r="N43">
        <v>1589</v>
      </c>
      <c r="O43">
        <v>6647</v>
      </c>
      <c r="P43">
        <v>4500</v>
      </c>
      <c r="Q43">
        <v>2455</v>
      </c>
      <c r="S43" s="2" t="s">
        <v>78</v>
      </c>
      <c r="T43" s="2" t="s">
        <v>136</v>
      </c>
      <c r="U43" s="5">
        <f t="shared" si="1"/>
        <v>72.68310000000001</v>
      </c>
      <c r="V43" s="2" t="s">
        <v>35</v>
      </c>
      <c r="W43" t="str">
        <f t="shared" si="2"/>
        <v>popneed_intoxicants = 1040</v>
      </c>
      <c r="X43" t="str">
        <f t="shared" si="3"/>
        <v>popneed_heating = 27</v>
      </c>
      <c r="Y43" t="str">
        <f t="shared" si="15"/>
        <v>popneed_luxury_food = 648</v>
      </c>
      <c r="Z43" t="str">
        <f t="shared" si="22"/>
        <v>popneed_luxury_items = 2193</v>
      </c>
      <c r="AA43" t="str">
        <f t="shared" ref="AA43:AA75" si="25">CONCATENATE("popneed_luxury_drinks = ",L43)</f>
        <v>popneed_luxury_drinks = 1181</v>
      </c>
      <c r="AB43" t="str">
        <f t="shared" si="13"/>
        <v>popneed_free_movement = 1503</v>
      </c>
      <c r="AC43" t="str">
        <f t="shared" si="14"/>
        <v>popneed_communication = 1589</v>
      </c>
      <c r="AD43" t="str">
        <f t="shared" si="23"/>
        <v>popneed_services = 6647</v>
      </c>
      <c r="AE43" t="str">
        <f t="shared" si="21"/>
        <v>popneed_finance = 4500</v>
      </c>
      <c r="AF43" t="str">
        <f t="shared" si="24"/>
        <v>popneed_art  = 2455</v>
      </c>
      <c r="AG43" t="s">
        <v>36</v>
      </c>
      <c r="AH43" t="s">
        <v>36</v>
      </c>
    </row>
    <row r="44" spans="3:34" x14ac:dyDescent="0.35">
      <c r="C44">
        <v>43</v>
      </c>
      <c r="D44">
        <v>1096</v>
      </c>
      <c r="E44">
        <v>27</v>
      </c>
      <c r="F44">
        <v>678</v>
      </c>
      <c r="H44">
        <v>887</v>
      </c>
      <c r="J44">
        <v>1431</v>
      </c>
      <c r="L44">
        <v>1267</v>
      </c>
      <c r="M44">
        <v>1628</v>
      </c>
      <c r="N44">
        <v>1730</v>
      </c>
      <c r="O44">
        <v>7452</v>
      </c>
      <c r="P44">
        <v>5445</v>
      </c>
      <c r="Q44">
        <v>3668</v>
      </c>
      <c r="S44" s="2" t="s">
        <v>79</v>
      </c>
      <c r="T44" s="2" t="s">
        <v>136</v>
      </c>
      <c r="U44" s="5">
        <f t="shared" si="1"/>
        <v>78.034250000000014</v>
      </c>
      <c r="V44" s="2" t="s">
        <v>35</v>
      </c>
      <c r="W44" t="str">
        <f t="shared" si="2"/>
        <v>popneed_intoxicants = 1096</v>
      </c>
      <c r="X44" t="str">
        <f t="shared" si="3"/>
        <v>popneed_heating = 27</v>
      </c>
      <c r="Y44" t="str">
        <f t="shared" si="15"/>
        <v>popneed_luxury_food = 678</v>
      </c>
      <c r="Z44" t="str">
        <f t="shared" si="22"/>
        <v>popneed_luxury_items = 2318</v>
      </c>
      <c r="AA44" t="str">
        <f t="shared" si="25"/>
        <v>popneed_luxury_drinks = 1267</v>
      </c>
      <c r="AB44" t="str">
        <f t="shared" si="13"/>
        <v>popneed_free_movement = 1628</v>
      </c>
      <c r="AC44" t="str">
        <f t="shared" si="14"/>
        <v>popneed_communication = 1730</v>
      </c>
      <c r="AD44" t="str">
        <f t="shared" si="23"/>
        <v>popneed_services = 7452</v>
      </c>
      <c r="AE44" t="str">
        <f t="shared" si="21"/>
        <v>popneed_finance = 5445</v>
      </c>
      <c r="AF44" t="str">
        <f t="shared" si="24"/>
        <v>popneed_art  = 3668</v>
      </c>
      <c r="AG44" t="s">
        <v>36</v>
      </c>
      <c r="AH44" t="s">
        <v>36</v>
      </c>
    </row>
    <row r="45" spans="3:34" x14ac:dyDescent="0.35">
      <c r="C45">
        <v>44</v>
      </c>
      <c r="D45">
        <v>1154</v>
      </c>
      <c r="E45">
        <v>27</v>
      </c>
      <c r="F45">
        <v>708</v>
      </c>
      <c r="H45">
        <v>930</v>
      </c>
      <c r="J45">
        <v>1518</v>
      </c>
      <c r="L45">
        <v>1355</v>
      </c>
      <c r="M45">
        <v>1758</v>
      </c>
      <c r="N45">
        <v>1877</v>
      </c>
      <c r="O45">
        <v>8303</v>
      </c>
      <c r="P45">
        <v>6480</v>
      </c>
      <c r="Q45">
        <v>5294</v>
      </c>
      <c r="S45" s="2" t="s">
        <v>80</v>
      </c>
      <c r="T45" s="2" t="s">
        <v>136</v>
      </c>
      <c r="U45" s="5">
        <f t="shared" si="1"/>
        <v>83.641800000000003</v>
      </c>
      <c r="V45" s="2" t="s">
        <v>35</v>
      </c>
      <c r="W45" t="str">
        <f t="shared" si="2"/>
        <v>popneed_intoxicants = 1154</v>
      </c>
      <c r="X45" t="str">
        <f t="shared" si="3"/>
        <v>popneed_heating = 27</v>
      </c>
      <c r="Y45" t="str">
        <f t="shared" si="15"/>
        <v>popneed_luxury_food = 708</v>
      </c>
      <c r="Z45" t="str">
        <f t="shared" si="22"/>
        <v>popneed_luxury_items = 2448</v>
      </c>
      <c r="AA45" t="str">
        <f t="shared" si="25"/>
        <v>popneed_luxury_drinks = 1355</v>
      </c>
      <c r="AB45" t="str">
        <f t="shared" si="13"/>
        <v>popneed_free_movement = 1758</v>
      </c>
      <c r="AC45" t="str">
        <f t="shared" si="14"/>
        <v>popneed_communication = 1877</v>
      </c>
      <c r="AD45" t="str">
        <f t="shared" si="23"/>
        <v>popneed_services = 8303</v>
      </c>
      <c r="AE45" t="str">
        <f t="shared" si="21"/>
        <v>popneed_finance = 6480</v>
      </c>
      <c r="AF45" t="str">
        <f t="shared" si="24"/>
        <v>popneed_art  = 5294</v>
      </c>
      <c r="AG45" t="s">
        <v>36</v>
      </c>
      <c r="AH45" t="s">
        <v>36</v>
      </c>
    </row>
    <row r="46" spans="3:34" x14ac:dyDescent="0.35">
      <c r="C46">
        <v>45</v>
      </c>
      <c r="D46">
        <v>1213</v>
      </c>
      <c r="E46">
        <v>27</v>
      </c>
      <c r="F46">
        <v>739</v>
      </c>
      <c r="H46">
        <v>973</v>
      </c>
      <c r="J46">
        <v>1608</v>
      </c>
      <c r="L46">
        <v>1447</v>
      </c>
      <c r="M46">
        <v>1893</v>
      </c>
      <c r="N46">
        <v>2030</v>
      </c>
      <c r="O46">
        <v>9200</v>
      </c>
      <c r="P46">
        <v>7605</v>
      </c>
      <c r="Q46">
        <v>7428</v>
      </c>
      <c r="S46" s="2" t="s">
        <v>81</v>
      </c>
      <c r="T46" s="2" t="s">
        <v>136</v>
      </c>
      <c r="U46" s="5">
        <f t="shared" si="1"/>
        <v>89.511750000000006</v>
      </c>
      <c r="V46" s="2" t="s">
        <v>35</v>
      </c>
      <c r="W46" t="str">
        <f t="shared" si="2"/>
        <v>popneed_intoxicants = 1213</v>
      </c>
      <c r="X46" t="str">
        <f t="shared" si="3"/>
        <v>popneed_heating = 27</v>
      </c>
      <c r="Y46" t="str">
        <f t="shared" si="15"/>
        <v>popneed_luxury_food = 739</v>
      </c>
      <c r="Z46" t="str">
        <f t="shared" si="22"/>
        <v>popneed_luxury_items = 2581</v>
      </c>
      <c r="AA46" t="str">
        <f t="shared" si="25"/>
        <v>popneed_luxury_drinks = 1447</v>
      </c>
      <c r="AB46" t="str">
        <f t="shared" si="13"/>
        <v>popneed_free_movement = 1893</v>
      </c>
      <c r="AC46" t="str">
        <f t="shared" si="14"/>
        <v>popneed_communication = 2030</v>
      </c>
      <c r="AD46" t="str">
        <f t="shared" si="23"/>
        <v>popneed_services = 9200</v>
      </c>
      <c r="AE46" t="str">
        <f t="shared" si="21"/>
        <v>popneed_finance = 7605</v>
      </c>
      <c r="AF46" t="str">
        <f t="shared" si="24"/>
        <v>popneed_art  = 7428</v>
      </c>
      <c r="AG46" t="s">
        <v>36</v>
      </c>
      <c r="AH46" t="s">
        <v>36</v>
      </c>
    </row>
    <row r="47" spans="3:34" x14ac:dyDescent="0.35">
      <c r="C47">
        <v>46</v>
      </c>
      <c r="D47">
        <v>1274</v>
      </c>
      <c r="E47">
        <v>27</v>
      </c>
      <c r="F47">
        <v>771</v>
      </c>
      <c r="H47">
        <v>1018</v>
      </c>
      <c r="J47">
        <v>1700</v>
      </c>
      <c r="L47">
        <v>1541</v>
      </c>
      <c r="M47">
        <v>2033</v>
      </c>
      <c r="N47">
        <v>2189</v>
      </c>
      <c r="O47">
        <v>10143</v>
      </c>
      <c r="P47">
        <v>8820</v>
      </c>
      <c r="Q47">
        <v>10175</v>
      </c>
      <c r="S47" s="2" t="s">
        <v>82</v>
      </c>
      <c r="T47" s="2" t="s">
        <v>136</v>
      </c>
      <c r="U47" s="5">
        <f t="shared" si="1"/>
        <v>95.650100000000009</v>
      </c>
      <c r="V47" s="2" t="s">
        <v>35</v>
      </c>
      <c r="W47" t="str">
        <f t="shared" si="2"/>
        <v>popneed_intoxicants = 1274</v>
      </c>
      <c r="X47" t="str">
        <f t="shared" si="3"/>
        <v>popneed_heating = 27</v>
      </c>
      <c r="Y47" t="str">
        <f t="shared" si="15"/>
        <v>popneed_luxury_food = 771</v>
      </c>
      <c r="Z47" t="str">
        <f t="shared" si="22"/>
        <v>popneed_luxury_items = 2718</v>
      </c>
      <c r="AA47" t="str">
        <f t="shared" si="25"/>
        <v>popneed_luxury_drinks = 1541</v>
      </c>
      <c r="AB47" t="str">
        <f t="shared" si="13"/>
        <v>popneed_free_movement = 2033</v>
      </c>
      <c r="AC47" t="str">
        <f t="shared" si="14"/>
        <v>popneed_communication = 2189</v>
      </c>
      <c r="AD47" t="str">
        <f t="shared" si="23"/>
        <v>popneed_services = 10143</v>
      </c>
      <c r="AE47" t="str">
        <f t="shared" si="21"/>
        <v>popneed_finance = 8820</v>
      </c>
      <c r="AF47" t="str">
        <f t="shared" si="24"/>
        <v>popneed_art  = 10175</v>
      </c>
      <c r="AG47" t="s">
        <v>36</v>
      </c>
      <c r="AH47" t="s">
        <v>36</v>
      </c>
    </row>
    <row r="48" spans="3:34" x14ac:dyDescent="0.35">
      <c r="C48">
        <v>47</v>
      </c>
      <c r="D48">
        <v>1336</v>
      </c>
      <c r="E48">
        <v>27</v>
      </c>
      <c r="F48">
        <v>804</v>
      </c>
      <c r="H48">
        <v>1063</v>
      </c>
      <c r="J48">
        <v>1795</v>
      </c>
      <c r="L48">
        <v>1639</v>
      </c>
      <c r="M48">
        <v>2178</v>
      </c>
      <c r="N48">
        <v>2354</v>
      </c>
      <c r="O48">
        <v>11132</v>
      </c>
      <c r="P48">
        <v>10125</v>
      </c>
      <c r="Q48">
        <v>13662</v>
      </c>
      <c r="S48" s="2" t="s">
        <v>83</v>
      </c>
      <c r="T48" s="2" t="s">
        <v>136</v>
      </c>
      <c r="U48" s="5">
        <f t="shared" si="1"/>
        <v>102.06285000000001</v>
      </c>
      <c r="V48" s="2" t="s">
        <v>35</v>
      </c>
      <c r="W48" t="str">
        <f t="shared" si="2"/>
        <v>popneed_intoxicants = 1336</v>
      </c>
      <c r="X48" t="str">
        <f t="shared" si="3"/>
        <v>popneed_heating = 27</v>
      </c>
      <c r="Y48" t="str">
        <f t="shared" si="15"/>
        <v>popneed_luxury_food = 804</v>
      </c>
      <c r="Z48" t="str">
        <f t="shared" si="22"/>
        <v>popneed_luxury_items = 2858</v>
      </c>
      <c r="AA48" t="str">
        <f t="shared" si="25"/>
        <v>popneed_luxury_drinks = 1639</v>
      </c>
      <c r="AB48" t="str">
        <f t="shared" si="13"/>
        <v>popneed_free_movement = 2178</v>
      </c>
      <c r="AC48" t="str">
        <f t="shared" si="14"/>
        <v>popneed_communication = 2354</v>
      </c>
      <c r="AD48" t="str">
        <f t="shared" si="23"/>
        <v>popneed_services = 11132</v>
      </c>
      <c r="AE48" t="str">
        <f t="shared" si="21"/>
        <v>popneed_finance = 10125</v>
      </c>
      <c r="AF48" t="str">
        <f t="shared" si="24"/>
        <v>popneed_art  = 13662</v>
      </c>
      <c r="AG48" t="s">
        <v>36</v>
      </c>
      <c r="AH48" t="s">
        <v>36</v>
      </c>
    </row>
    <row r="49" spans="3:34" x14ac:dyDescent="0.35">
      <c r="C49">
        <v>48</v>
      </c>
      <c r="D49">
        <v>1400</v>
      </c>
      <c r="E49">
        <v>27</v>
      </c>
      <c r="F49">
        <v>837</v>
      </c>
      <c r="H49">
        <v>1110</v>
      </c>
      <c r="J49">
        <v>1893</v>
      </c>
      <c r="L49">
        <v>1739</v>
      </c>
      <c r="M49">
        <v>2328</v>
      </c>
      <c r="N49">
        <v>2525</v>
      </c>
      <c r="O49">
        <v>12167</v>
      </c>
      <c r="P49">
        <v>11520</v>
      </c>
      <c r="Q49">
        <v>18032</v>
      </c>
      <c r="S49" s="2" t="s">
        <v>84</v>
      </c>
      <c r="T49" s="2" t="s">
        <v>136</v>
      </c>
      <c r="U49" s="5">
        <f t="shared" si="1"/>
        <v>108.75600000000001</v>
      </c>
      <c r="V49" s="2" t="s">
        <v>35</v>
      </c>
      <c r="W49" t="str">
        <f t="shared" si="2"/>
        <v>popneed_intoxicants = 1400</v>
      </c>
      <c r="X49" t="str">
        <f t="shared" si="3"/>
        <v>popneed_heating = 27</v>
      </c>
      <c r="Y49" t="str">
        <f t="shared" si="15"/>
        <v>popneed_luxury_food = 837</v>
      </c>
      <c r="Z49" t="str">
        <f t="shared" si="22"/>
        <v>popneed_luxury_items = 3003</v>
      </c>
      <c r="AA49" t="str">
        <f t="shared" si="25"/>
        <v>popneed_luxury_drinks = 1739</v>
      </c>
      <c r="AB49" t="str">
        <f t="shared" si="13"/>
        <v>popneed_free_movement = 2328</v>
      </c>
      <c r="AC49" t="str">
        <f t="shared" si="14"/>
        <v>popneed_communication = 2525</v>
      </c>
      <c r="AD49" t="str">
        <f t="shared" si="23"/>
        <v>popneed_services = 12167</v>
      </c>
      <c r="AE49" t="str">
        <f t="shared" si="21"/>
        <v>popneed_finance = 11520</v>
      </c>
      <c r="AF49" t="str">
        <f t="shared" si="24"/>
        <v>popneed_art  = 18032</v>
      </c>
      <c r="AG49" t="s">
        <v>36</v>
      </c>
      <c r="AH49" t="s">
        <v>36</v>
      </c>
    </row>
    <row r="50" spans="3:34" x14ac:dyDescent="0.35">
      <c r="C50">
        <v>49</v>
      </c>
      <c r="D50">
        <v>1465</v>
      </c>
      <c r="E50">
        <v>27</v>
      </c>
      <c r="F50">
        <v>871</v>
      </c>
      <c r="H50">
        <v>1157</v>
      </c>
      <c r="J50">
        <v>1993</v>
      </c>
      <c r="L50">
        <v>1843</v>
      </c>
      <c r="M50">
        <v>2483</v>
      </c>
      <c r="N50">
        <v>2702</v>
      </c>
      <c r="O50">
        <v>13248</v>
      </c>
      <c r="P50">
        <v>13005</v>
      </c>
      <c r="Q50">
        <v>23454</v>
      </c>
      <c r="S50" s="2" t="s">
        <v>85</v>
      </c>
      <c r="T50" s="2" t="s">
        <v>136</v>
      </c>
      <c r="U50" s="5">
        <f t="shared" si="1"/>
        <v>115.73555</v>
      </c>
      <c r="V50" s="2" t="s">
        <v>35</v>
      </c>
      <c r="W50" t="str">
        <f t="shared" si="2"/>
        <v>popneed_intoxicants = 1465</v>
      </c>
      <c r="X50" t="str">
        <f t="shared" si="3"/>
        <v>popneed_heating = 27</v>
      </c>
      <c r="Y50" t="str">
        <f t="shared" si="15"/>
        <v>popneed_luxury_food = 871</v>
      </c>
      <c r="Z50" t="str">
        <f t="shared" si="22"/>
        <v>popneed_luxury_items = 3150</v>
      </c>
      <c r="AA50" t="str">
        <f t="shared" si="25"/>
        <v>popneed_luxury_drinks = 1843</v>
      </c>
      <c r="AB50" t="str">
        <f t="shared" si="13"/>
        <v>popneed_free_movement = 2483</v>
      </c>
      <c r="AC50" t="str">
        <f t="shared" si="14"/>
        <v>popneed_communication = 2702</v>
      </c>
      <c r="AD50" t="str">
        <f t="shared" si="23"/>
        <v>popneed_services = 13248</v>
      </c>
      <c r="AE50" t="str">
        <f t="shared" si="21"/>
        <v>popneed_finance = 13005</v>
      </c>
      <c r="AF50" t="str">
        <f t="shared" si="24"/>
        <v>popneed_art  = 23454</v>
      </c>
      <c r="AG50" t="s">
        <v>36</v>
      </c>
      <c r="AH50" t="s">
        <v>36</v>
      </c>
    </row>
    <row r="51" spans="3:34" x14ac:dyDescent="0.35">
      <c r="C51">
        <v>50</v>
      </c>
      <c r="D51">
        <v>1532</v>
      </c>
      <c r="E51">
        <v>27</v>
      </c>
      <c r="F51">
        <v>905</v>
      </c>
      <c r="H51">
        <v>1206</v>
      </c>
      <c r="J51">
        <v>2095</v>
      </c>
      <c r="L51">
        <v>1949</v>
      </c>
      <c r="M51">
        <v>2643</v>
      </c>
      <c r="N51">
        <v>2885</v>
      </c>
      <c r="O51">
        <v>14375</v>
      </c>
      <c r="P51">
        <v>14580</v>
      </c>
      <c r="Q51">
        <v>30125</v>
      </c>
      <c r="S51" s="2" t="s">
        <v>86</v>
      </c>
      <c r="T51" s="2" t="s">
        <v>136</v>
      </c>
      <c r="U51" s="5">
        <f t="shared" si="1"/>
        <v>123.00750000000001</v>
      </c>
      <c r="V51" s="2" t="s">
        <v>35</v>
      </c>
      <c r="W51" t="str">
        <f t="shared" si="2"/>
        <v>popneed_intoxicants = 1532</v>
      </c>
      <c r="X51" t="str">
        <f t="shared" si="3"/>
        <v>popneed_heating = 27</v>
      </c>
      <c r="Y51" t="str">
        <f t="shared" si="15"/>
        <v>popneed_luxury_food = 905</v>
      </c>
      <c r="Z51" t="str">
        <f t="shared" si="22"/>
        <v>popneed_luxury_items = 3301</v>
      </c>
      <c r="AA51" t="str">
        <f t="shared" si="25"/>
        <v>popneed_luxury_drinks = 1949</v>
      </c>
      <c r="AB51" t="str">
        <f t="shared" ref="AB51:AB83" si="26">CONCATENATE("popneed_free_movement = ",M51)</f>
        <v>popneed_free_movement = 2643</v>
      </c>
      <c r="AC51" t="str">
        <f t="shared" si="14"/>
        <v>popneed_communication = 2885</v>
      </c>
      <c r="AD51" t="str">
        <f t="shared" si="23"/>
        <v>popneed_services = 14375</v>
      </c>
      <c r="AE51" t="str">
        <f t="shared" si="21"/>
        <v>popneed_finance = 14580</v>
      </c>
      <c r="AF51" t="str">
        <f t="shared" si="24"/>
        <v>popneed_art  = 30125</v>
      </c>
      <c r="AG51" t="s">
        <v>36</v>
      </c>
      <c r="AH51" t="s">
        <v>36</v>
      </c>
    </row>
    <row r="52" spans="3:34" x14ac:dyDescent="0.35">
      <c r="C52">
        <v>51</v>
      </c>
      <c r="D52">
        <v>1600</v>
      </c>
      <c r="E52">
        <v>28</v>
      </c>
      <c r="F52">
        <v>941</v>
      </c>
      <c r="H52">
        <v>1255</v>
      </c>
      <c r="J52">
        <v>2201</v>
      </c>
      <c r="L52">
        <v>2059</v>
      </c>
      <c r="M52">
        <v>2808</v>
      </c>
      <c r="N52">
        <v>3074</v>
      </c>
      <c r="O52">
        <v>15548</v>
      </c>
      <c r="P52">
        <v>16245</v>
      </c>
      <c r="Q52">
        <v>38267</v>
      </c>
      <c r="S52" s="2" t="s">
        <v>87</v>
      </c>
      <c r="T52" s="2" t="s">
        <v>136</v>
      </c>
      <c r="U52" s="5">
        <f t="shared" si="1"/>
        <v>130.57785000000001</v>
      </c>
      <c r="V52" s="2" t="s">
        <v>35</v>
      </c>
      <c r="W52" t="str">
        <f t="shared" si="2"/>
        <v>popneed_intoxicants = 1600</v>
      </c>
      <c r="X52" t="str">
        <f t="shared" si="3"/>
        <v>popneed_heating = 28</v>
      </c>
      <c r="Y52" t="str">
        <f t="shared" si="15"/>
        <v>popneed_luxury_food = 941</v>
      </c>
      <c r="Z52" t="str">
        <f t="shared" si="22"/>
        <v>popneed_luxury_items = 3456</v>
      </c>
      <c r="AA52" t="str">
        <f t="shared" si="25"/>
        <v>popneed_luxury_drinks = 2059</v>
      </c>
      <c r="AB52" t="str">
        <f t="shared" si="26"/>
        <v>popneed_free_movement = 2808</v>
      </c>
      <c r="AC52" t="str">
        <f t="shared" si="14"/>
        <v>popneed_communication = 3074</v>
      </c>
      <c r="AD52" t="str">
        <f t="shared" si="23"/>
        <v>popneed_services = 15548</v>
      </c>
      <c r="AE52" t="str">
        <f t="shared" si="21"/>
        <v>popneed_finance = 16245</v>
      </c>
      <c r="AF52" t="str">
        <f t="shared" si="24"/>
        <v>popneed_art  = 38267</v>
      </c>
      <c r="AG52" t="s">
        <v>36</v>
      </c>
      <c r="AH52" t="s">
        <v>36</v>
      </c>
    </row>
    <row r="53" spans="3:34" x14ac:dyDescent="0.35">
      <c r="C53">
        <v>52</v>
      </c>
      <c r="D53">
        <v>1670</v>
      </c>
      <c r="E53">
        <v>28</v>
      </c>
      <c r="F53">
        <v>977</v>
      </c>
      <c r="H53">
        <v>1306</v>
      </c>
      <c r="J53">
        <v>2309</v>
      </c>
      <c r="L53">
        <v>2171</v>
      </c>
      <c r="M53">
        <v>2978</v>
      </c>
      <c r="N53">
        <v>3269</v>
      </c>
      <c r="O53">
        <v>16767</v>
      </c>
      <c r="P53">
        <v>18000</v>
      </c>
      <c r="Q53">
        <v>48150</v>
      </c>
      <c r="S53" s="2" t="s">
        <v>88</v>
      </c>
      <c r="T53" s="2" t="s">
        <v>136</v>
      </c>
      <c r="U53" s="5">
        <f t="shared" si="1"/>
        <v>138.45260000000002</v>
      </c>
      <c r="V53" s="2" t="s">
        <v>35</v>
      </c>
      <c r="W53" t="str">
        <f t="shared" si="2"/>
        <v>popneed_intoxicants = 1670</v>
      </c>
      <c r="X53" t="str">
        <f t="shared" si="3"/>
        <v>popneed_heating = 28</v>
      </c>
      <c r="Y53" t="str">
        <f t="shared" si="15"/>
        <v>popneed_luxury_food = 977</v>
      </c>
      <c r="Z53" t="str">
        <f t="shared" si="22"/>
        <v>popneed_luxury_items = 3615</v>
      </c>
      <c r="AA53" t="str">
        <f t="shared" si="25"/>
        <v>popneed_luxury_drinks = 2171</v>
      </c>
      <c r="AB53" t="str">
        <f t="shared" si="26"/>
        <v>popneed_free_movement = 2978</v>
      </c>
      <c r="AC53" t="str">
        <f t="shared" si="14"/>
        <v>popneed_communication = 3269</v>
      </c>
      <c r="AD53" t="str">
        <f t="shared" si="23"/>
        <v>popneed_services = 16767</v>
      </c>
      <c r="AE53" t="str">
        <f t="shared" si="21"/>
        <v>popneed_finance = 18000</v>
      </c>
      <c r="AF53" t="str">
        <f t="shared" si="24"/>
        <v>popneed_art  = 48150</v>
      </c>
      <c r="AG53" t="s">
        <v>36</v>
      </c>
      <c r="AH53" t="s">
        <v>36</v>
      </c>
    </row>
    <row r="54" spans="3:34" x14ac:dyDescent="0.35">
      <c r="C54">
        <v>53</v>
      </c>
      <c r="D54">
        <v>1741</v>
      </c>
      <c r="E54">
        <v>28</v>
      </c>
      <c r="F54">
        <v>1014</v>
      </c>
      <c r="H54">
        <v>1357</v>
      </c>
      <c r="J54">
        <v>2419</v>
      </c>
      <c r="L54">
        <v>2287</v>
      </c>
      <c r="M54">
        <v>3153</v>
      </c>
      <c r="N54">
        <v>3470</v>
      </c>
      <c r="O54">
        <v>18032</v>
      </c>
      <c r="P54">
        <v>19845</v>
      </c>
      <c r="Q54">
        <v>60077</v>
      </c>
      <c r="S54" s="2" t="s">
        <v>89</v>
      </c>
      <c r="T54" s="2" t="s">
        <v>136</v>
      </c>
      <c r="U54" s="5">
        <f t="shared" si="1"/>
        <v>146.63774999999998</v>
      </c>
      <c r="V54" s="2" t="s">
        <v>35</v>
      </c>
      <c r="W54" t="str">
        <f t="shared" si="2"/>
        <v>popneed_intoxicants = 1741</v>
      </c>
      <c r="X54" t="str">
        <f t="shared" si="3"/>
        <v>popneed_heating = 28</v>
      </c>
      <c r="Y54" t="str">
        <f t="shared" si="15"/>
        <v>popneed_luxury_food = 1014</v>
      </c>
      <c r="Z54" t="str">
        <f t="shared" si="22"/>
        <v>popneed_luxury_items = 3776</v>
      </c>
      <c r="AA54" t="str">
        <f t="shared" si="25"/>
        <v>popneed_luxury_drinks = 2287</v>
      </c>
      <c r="AB54" t="str">
        <f t="shared" si="26"/>
        <v>popneed_free_movement = 3153</v>
      </c>
      <c r="AC54" t="str">
        <f t="shared" si="14"/>
        <v>popneed_communication = 3470</v>
      </c>
      <c r="AD54" t="str">
        <f t="shared" si="23"/>
        <v>popneed_services = 18032</v>
      </c>
      <c r="AE54" t="str">
        <f t="shared" si="21"/>
        <v>popneed_finance = 19845</v>
      </c>
      <c r="AF54" t="str">
        <f t="shared" si="24"/>
        <v>popneed_art  = 60077</v>
      </c>
      <c r="AG54" t="s">
        <v>36</v>
      </c>
      <c r="AH54" t="s">
        <v>36</v>
      </c>
    </row>
    <row r="55" spans="3:34" x14ac:dyDescent="0.35">
      <c r="C55">
        <v>54</v>
      </c>
      <c r="D55">
        <v>1814</v>
      </c>
      <c r="E55">
        <v>28</v>
      </c>
      <c r="F55">
        <v>1051</v>
      </c>
      <c r="H55">
        <v>1410</v>
      </c>
      <c r="J55">
        <v>2532</v>
      </c>
      <c r="L55">
        <v>2405</v>
      </c>
      <c r="M55">
        <v>3333</v>
      </c>
      <c r="N55">
        <v>3677</v>
      </c>
      <c r="O55">
        <v>19343</v>
      </c>
      <c r="P55">
        <v>21780</v>
      </c>
      <c r="Q55">
        <v>74406</v>
      </c>
      <c r="S55" s="2" t="s">
        <v>90</v>
      </c>
      <c r="T55" s="2" t="s">
        <v>136</v>
      </c>
      <c r="U55" s="5">
        <f t="shared" si="1"/>
        <v>155.13929999999999</v>
      </c>
      <c r="V55" s="2" t="s">
        <v>35</v>
      </c>
      <c r="W55" t="str">
        <f t="shared" si="2"/>
        <v>popneed_intoxicants = 1814</v>
      </c>
      <c r="X55" t="str">
        <f t="shared" si="3"/>
        <v>popneed_heating = 28</v>
      </c>
      <c r="Y55" t="str">
        <f t="shared" si="15"/>
        <v>popneed_luxury_food = 1051</v>
      </c>
      <c r="Z55" t="str">
        <f t="shared" si="22"/>
        <v>popneed_luxury_items = 3942</v>
      </c>
      <c r="AA55" t="str">
        <f t="shared" si="25"/>
        <v>popneed_luxury_drinks = 2405</v>
      </c>
      <c r="AB55" t="str">
        <f t="shared" si="26"/>
        <v>popneed_free_movement = 3333</v>
      </c>
      <c r="AC55" t="str">
        <f t="shared" si="14"/>
        <v>popneed_communication = 3677</v>
      </c>
      <c r="AD55" t="str">
        <f t="shared" si="23"/>
        <v>popneed_services = 19343</v>
      </c>
      <c r="AE55" t="str">
        <f t="shared" si="21"/>
        <v>popneed_finance = 21780</v>
      </c>
      <c r="AF55" t="str">
        <f t="shared" si="24"/>
        <v>popneed_art  = 74406</v>
      </c>
      <c r="AG55" t="s">
        <v>36</v>
      </c>
      <c r="AH55" t="s">
        <v>36</v>
      </c>
    </row>
    <row r="56" spans="3:34" x14ac:dyDescent="0.35">
      <c r="C56">
        <v>55</v>
      </c>
      <c r="D56">
        <v>1888</v>
      </c>
      <c r="E56">
        <v>28</v>
      </c>
      <c r="F56">
        <v>1089</v>
      </c>
      <c r="H56">
        <v>1463</v>
      </c>
      <c r="J56">
        <v>2648</v>
      </c>
      <c r="L56">
        <v>2527</v>
      </c>
      <c r="M56">
        <v>3518</v>
      </c>
      <c r="N56">
        <v>3890</v>
      </c>
      <c r="O56">
        <v>20700</v>
      </c>
      <c r="P56">
        <v>23805</v>
      </c>
      <c r="Q56">
        <v>91550</v>
      </c>
      <c r="S56" s="2" t="s">
        <v>91</v>
      </c>
      <c r="T56" s="2" t="s">
        <v>136</v>
      </c>
      <c r="U56" s="5">
        <f t="shared" si="1"/>
        <v>163.96325000000002</v>
      </c>
      <c r="V56" s="2" t="s">
        <v>35</v>
      </c>
      <c r="W56" t="str">
        <f t="shared" si="2"/>
        <v>popneed_intoxicants = 1888</v>
      </c>
      <c r="X56" t="str">
        <f t="shared" si="3"/>
        <v>popneed_heating = 28</v>
      </c>
      <c r="Y56" t="str">
        <f t="shared" si="15"/>
        <v>popneed_luxury_food = 1089</v>
      </c>
      <c r="Z56" t="str">
        <f t="shared" si="22"/>
        <v>popneed_luxury_items = 4111</v>
      </c>
      <c r="AA56" t="str">
        <f t="shared" si="25"/>
        <v>popneed_luxury_drinks = 2527</v>
      </c>
      <c r="AB56" t="str">
        <f t="shared" si="26"/>
        <v>popneed_free_movement = 3518</v>
      </c>
      <c r="AC56" t="str">
        <f t="shared" si="14"/>
        <v>popneed_communication = 3890</v>
      </c>
      <c r="AD56" t="str">
        <f t="shared" si="23"/>
        <v>popneed_services = 20700</v>
      </c>
      <c r="AE56" t="str">
        <f t="shared" si="21"/>
        <v>popneed_finance = 23805</v>
      </c>
      <c r="AF56" t="str">
        <f t="shared" si="24"/>
        <v>popneed_art  = 91550</v>
      </c>
      <c r="AG56" t="s">
        <v>36</v>
      </c>
      <c r="AH56" t="s">
        <v>36</v>
      </c>
    </row>
    <row r="57" spans="3:34" x14ac:dyDescent="0.35">
      <c r="C57">
        <v>56</v>
      </c>
      <c r="D57">
        <v>1964</v>
      </c>
      <c r="E57">
        <v>28</v>
      </c>
      <c r="F57">
        <v>1128</v>
      </c>
      <c r="H57">
        <v>1518</v>
      </c>
      <c r="J57">
        <v>2766</v>
      </c>
      <c r="L57">
        <v>2651</v>
      </c>
      <c r="M57">
        <v>3708</v>
      </c>
      <c r="N57">
        <v>4109</v>
      </c>
      <c r="O57">
        <v>22103</v>
      </c>
      <c r="P57">
        <v>25920</v>
      </c>
      <c r="Q57">
        <v>111988</v>
      </c>
      <c r="S57" s="2" t="s">
        <v>92</v>
      </c>
      <c r="T57" s="2" t="s">
        <v>136</v>
      </c>
      <c r="U57" s="5">
        <f t="shared" si="1"/>
        <v>173.1156</v>
      </c>
      <c r="V57" s="2" t="s">
        <v>35</v>
      </c>
      <c r="W57" t="str">
        <f t="shared" si="2"/>
        <v>popneed_intoxicants = 1964</v>
      </c>
      <c r="X57" t="str">
        <f t="shared" si="3"/>
        <v>popneed_heating = 28</v>
      </c>
      <c r="Y57" t="str">
        <f t="shared" si="15"/>
        <v>popneed_luxury_food = 1128</v>
      </c>
      <c r="Z57" t="str">
        <f t="shared" si="22"/>
        <v>popneed_luxury_items = 4284</v>
      </c>
      <c r="AA57" t="str">
        <f t="shared" si="25"/>
        <v>popneed_luxury_drinks = 2651</v>
      </c>
      <c r="AB57" t="str">
        <f t="shared" si="26"/>
        <v>popneed_free_movement = 3708</v>
      </c>
      <c r="AC57" t="str">
        <f t="shared" si="14"/>
        <v>popneed_communication = 4109</v>
      </c>
      <c r="AD57" t="str">
        <f t="shared" si="23"/>
        <v>popneed_services = 22103</v>
      </c>
      <c r="AE57" t="str">
        <f t="shared" si="21"/>
        <v>popneed_finance = 25920</v>
      </c>
      <c r="AF57" t="str">
        <f t="shared" si="24"/>
        <v>popneed_art  = 111988</v>
      </c>
      <c r="AG57" t="s">
        <v>36</v>
      </c>
      <c r="AH57" t="s">
        <v>36</v>
      </c>
    </row>
    <row r="58" spans="3:34" x14ac:dyDescent="0.35">
      <c r="C58">
        <v>57</v>
      </c>
      <c r="D58">
        <v>2041</v>
      </c>
      <c r="E58">
        <v>28</v>
      </c>
      <c r="F58">
        <v>1168</v>
      </c>
      <c r="H58">
        <v>1573</v>
      </c>
      <c r="J58">
        <v>2887</v>
      </c>
      <c r="L58">
        <v>2779</v>
      </c>
      <c r="M58">
        <v>3903</v>
      </c>
      <c r="N58">
        <v>4334</v>
      </c>
      <c r="O58">
        <v>23552</v>
      </c>
      <c r="P58">
        <v>28125</v>
      </c>
      <c r="Q58">
        <v>136281</v>
      </c>
      <c r="S58" s="2" t="s">
        <v>93</v>
      </c>
      <c r="T58" s="2" t="s">
        <v>136</v>
      </c>
      <c r="U58" s="5">
        <f t="shared" si="1"/>
        <v>182.60235</v>
      </c>
      <c r="V58" s="2" t="s">
        <v>35</v>
      </c>
      <c r="W58" t="str">
        <f t="shared" si="2"/>
        <v>popneed_intoxicants = 2041</v>
      </c>
      <c r="X58" t="str">
        <f t="shared" si="3"/>
        <v>popneed_heating = 28</v>
      </c>
      <c r="Y58" t="str">
        <f t="shared" ref="Y58:Y90" si="27">CONCATENATE("popneed_luxury_food = ",F58)</f>
        <v>popneed_luxury_food = 1168</v>
      </c>
      <c r="Z58" t="str">
        <f t="shared" si="22"/>
        <v>popneed_luxury_items = 4460</v>
      </c>
      <c r="AA58" t="str">
        <f t="shared" si="25"/>
        <v>popneed_luxury_drinks = 2779</v>
      </c>
      <c r="AB58" t="str">
        <f t="shared" si="26"/>
        <v>popneed_free_movement = 3903</v>
      </c>
      <c r="AC58" t="str">
        <f t="shared" si="14"/>
        <v>popneed_communication = 4334</v>
      </c>
      <c r="AD58" t="str">
        <f t="shared" si="23"/>
        <v>popneed_services = 23552</v>
      </c>
      <c r="AE58" t="str">
        <f t="shared" si="21"/>
        <v>popneed_finance = 28125</v>
      </c>
      <c r="AF58" t="str">
        <f t="shared" si="24"/>
        <v>popneed_art  = 136281</v>
      </c>
      <c r="AG58" t="s">
        <v>36</v>
      </c>
      <c r="AH58" t="s">
        <v>36</v>
      </c>
    </row>
    <row r="59" spans="3:34" x14ac:dyDescent="0.35">
      <c r="C59">
        <v>58</v>
      </c>
      <c r="D59">
        <v>2120</v>
      </c>
      <c r="E59">
        <v>28</v>
      </c>
      <c r="F59">
        <v>1208</v>
      </c>
      <c r="H59">
        <v>1630</v>
      </c>
      <c r="J59">
        <v>3011</v>
      </c>
      <c r="L59">
        <v>2909</v>
      </c>
      <c r="M59">
        <v>4103</v>
      </c>
      <c r="N59">
        <v>4565</v>
      </c>
      <c r="O59">
        <v>25047</v>
      </c>
      <c r="P59">
        <v>30420</v>
      </c>
      <c r="Q59">
        <v>165076</v>
      </c>
      <c r="S59" s="2" t="s">
        <v>94</v>
      </c>
      <c r="T59" s="2" t="s">
        <v>136</v>
      </c>
      <c r="U59" s="5">
        <f t="shared" si="1"/>
        <v>192.42950000000002</v>
      </c>
      <c r="V59" s="2" t="s">
        <v>35</v>
      </c>
      <c r="W59" t="str">
        <f t="shared" si="2"/>
        <v>popneed_intoxicants = 2120</v>
      </c>
      <c r="X59" t="str">
        <f t="shared" si="3"/>
        <v>popneed_heating = 28</v>
      </c>
      <c r="Y59" t="str">
        <f t="shared" si="27"/>
        <v>popneed_luxury_food = 1208</v>
      </c>
      <c r="Z59" t="str">
        <f t="shared" si="22"/>
        <v>popneed_luxury_items = 4641</v>
      </c>
      <c r="AA59" t="str">
        <f t="shared" si="25"/>
        <v>popneed_luxury_drinks = 2909</v>
      </c>
      <c r="AB59" t="str">
        <f t="shared" si="26"/>
        <v>popneed_free_movement = 4103</v>
      </c>
      <c r="AC59" t="str">
        <f t="shared" si="14"/>
        <v>popneed_communication = 4565</v>
      </c>
      <c r="AD59" t="str">
        <f t="shared" si="23"/>
        <v>popneed_services = 25047</v>
      </c>
      <c r="AE59" t="str">
        <f t="shared" si="21"/>
        <v>popneed_finance = 30420</v>
      </c>
      <c r="AF59" t="str">
        <f t="shared" si="24"/>
        <v>popneed_art  = 165076</v>
      </c>
      <c r="AG59" t="s">
        <v>36</v>
      </c>
      <c r="AH59" t="s">
        <v>36</v>
      </c>
    </row>
    <row r="60" spans="3:34" x14ac:dyDescent="0.35">
      <c r="C60">
        <v>59</v>
      </c>
      <c r="D60">
        <v>2200</v>
      </c>
      <c r="E60">
        <v>28</v>
      </c>
      <c r="F60">
        <v>1249</v>
      </c>
      <c r="H60">
        <v>1687</v>
      </c>
      <c r="J60">
        <v>3137</v>
      </c>
      <c r="L60">
        <v>3043</v>
      </c>
      <c r="M60">
        <v>4308</v>
      </c>
      <c r="N60">
        <v>4802</v>
      </c>
      <c r="O60">
        <v>26588</v>
      </c>
      <c r="P60">
        <v>32805</v>
      </c>
      <c r="Q60">
        <v>199129</v>
      </c>
      <c r="S60" s="2" t="s">
        <v>95</v>
      </c>
      <c r="T60" s="2" t="s">
        <v>136</v>
      </c>
      <c r="U60" s="5">
        <f t="shared" si="1"/>
        <v>202.60305000000002</v>
      </c>
      <c r="V60" s="2" t="s">
        <v>35</v>
      </c>
      <c r="W60" t="str">
        <f t="shared" si="2"/>
        <v>popneed_intoxicants = 2200</v>
      </c>
      <c r="X60" t="str">
        <f t="shared" si="3"/>
        <v>popneed_heating = 28</v>
      </c>
      <c r="Y60" t="str">
        <f t="shared" si="27"/>
        <v>popneed_luxury_food = 1249</v>
      </c>
      <c r="Z60" t="str">
        <f t="shared" si="22"/>
        <v>popneed_luxury_items = 4824</v>
      </c>
      <c r="AA60" t="str">
        <f t="shared" si="25"/>
        <v>popneed_luxury_drinks = 3043</v>
      </c>
      <c r="AB60" t="str">
        <f t="shared" si="26"/>
        <v>popneed_free_movement = 4308</v>
      </c>
      <c r="AC60" t="str">
        <f t="shared" si="14"/>
        <v>popneed_communication = 4802</v>
      </c>
      <c r="AD60" t="str">
        <f t="shared" si="23"/>
        <v>popneed_services = 26588</v>
      </c>
      <c r="AE60" t="str">
        <f t="shared" si="21"/>
        <v>popneed_finance = 32805</v>
      </c>
      <c r="AF60" t="str">
        <f t="shared" si="24"/>
        <v>popneed_art  = 199129</v>
      </c>
      <c r="AG60" t="s">
        <v>36</v>
      </c>
      <c r="AH60" t="s">
        <v>36</v>
      </c>
    </row>
    <row r="61" spans="3:34" x14ac:dyDescent="0.35">
      <c r="C61">
        <v>60</v>
      </c>
      <c r="D61">
        <v>2282</v>
      </c>
      <c r="E61">
        <v>28</v>
      </c>
      <c r="F61">
        <v>1290</v>
      </c>
      <c r="H61">
        <v>1746</v>
      </c>
      <c r="J61">
        <v>3265</v>
      </c>
      <c r="L61">
        <v>3179</v>
      </c>
      <c r="M61">
        <v>4518</v>
      </c>
      <c r="N61">
        <v>5045</v>
      </c>
      <c r="O61">
        <v>28175</v>
      </c>
      <c r="P61">
        <v>35280</v>
      </c>
      <c r="Q61">
        <v>239316</v>
      </c>
      <c r="S61" s="2" t="s">
        <v>96</v>
      </c>
      <c r="T61" s="2" t="s">
        <v>136</v>
      </c>
      <c r="U61" s="5">
        <f t="shared" si="1"/>
        <v>213.12899999999999</v>
      </c>
      <c r="V61" s="2" t="s">
        <v>35</v>
      </c>
      <c r="W61" t="str">
        <f t="shared" si="2"/>
        <v>popneed_intoxicants = 2282</v>
      </c>
      <c r="X61" t="str">
        <f t="shared" si="3"/>
        <v>popneed_heating = 28</v>
      </c>
      <c r="Y61" t="str">
        <f t="shared" si="27"/>
        <v>popneed_luxury_food = 1290</v>
      </c>
      <c r="Z61" t="str">
        <f t="shared" si="22"/>
        <v>popneed_luxury_items = 5011</v>
      </c>
      <c r="AA61" t="str">
        <f t="shared" si="25"/>
        <v>popneed_luxury_drinks = 3179</v>
      </c>
      <c r="AB61" t="str">
        <f t="shared" si="26"/>
        <v>popneed_free_movement = 4518</v>
      </c>
      <c r="AC61" t="str">
        <f t="shared" si="14"/>
        <v>popneed_communication = 5045</v>
      </c>
      <c r="AD61" t="str">
        <f t="shared" si="23"/>
        <v>popneed_services = 28175</v>
      </c>
      <c r="AE61" t="str">
        <f t="shared" si="21"/>
        <v>popneed_finance = 35280</v>
      </c>
      <c r="AF61" t="str">
        <f t="shared" si="24"/>
        <v>popneed_art  = 239316</v>
      </c>
      <c r="AG61" t="s">
        <v>36</v>
      </c>
      <c r="AH61" t="s">
        <v>36</v>
      </c>
    </row>
    <row r="62" spans="3:34" x14ac:dyDescent="0.35">
      <c r="C62">
        <v>61</v>
      </c>
      <c r="D62">
        <v>2365</v>
      </c>
      <c r="E62">
        <v>28</v>
      </c>
      <c r="F62">
        <v>1333</v>
      </c>
      <c r="H62">
        <v>1805</v>
      </c>
      <c r="J62">
        <v>3397</v>
      </c>
      <c r="L62">
        <v>3319</v>
      </c>
      <c r="M62">
        <v>4733</v>
      </c>
      <c r="N62">
        <v>5294</v>
      </c>
      <c r="O62">
        <v>29808</v>
      </c>
      <c r="P62">
        <v>37845</v>
      </c>
      <c r="Q62">
        <v>286651</v>
      </c>
      <c r="S62" s="2" t="s">
        <v>97</v>
      </c>
      <c r="T62" s="2" t="s">
        <v>136</v>
      </c>
      <c r="U62" s="5">
        <f t="shared" si="1"/>
        <v>224.01335000000003</v>
      </c>
      <c r="V62" s="2" t="s">
        <v>35</v>
      </c>
      <c r="W62" t="str">
        <f t="shared" si="2"/>
        <v>popneed_intoxicants = 2365</v>
      </c>
      <c r="X62" t="str">
        <f t="shared" si="3"/>
        <v>popneed_heating = 28</v>
      </c>
      <c r="Y62" t="str">
        <f t="shared" si="27"/>
        <v>popneed_luxury_food = 1333</v>
      </c>
      <c r="Z62" t="str">
        <f t="shared" si="22"/>
        <v>popneed_luxury_items = 5202</v>
      </c>
      <c r="AA62" t="str">
        <f t="shared" si="25"/>
        <v>popneed_luxury_drinks = 3319</v>
      </c>
      <c r="AB62" t="str">
        <f t="shared" si="26"/>
        <v>popneed_free_movement = 4733</v>
      </c>
      <c r="AC62" t="str">
        <f t="shared" si="14"/>
        <v>popneed_communication = 5294</v>
      </c>
      <c r="AD62" t="str">
        <f t="shared" si="23"/>
        <v>popneed_services = 29808</v>
      </c>
      <c r="AE62" t="str">
        <f t="shared" si="21"/>
        <v>popneed_finance = 37845</v>
      </c>
      <c r="AF62" t="str">
        <f t="shared" si="24"/>
        <v>popneed_art  = 286651</v>
      </c>
      <c r="AG62" t="s">
        <v>36</v>
      </c>
      <c r="AH62" t="s">
        <v>36</v>
      </c>
    </row>
    <row r="63" spans="3:34" x14ac:dyDescent="0.35">
      <c r="C63">
        <v>62</v>
      </c>
      <c r="D63">
        <v>2450</v>
      </c>
      <c r="E63">
        <v>28</v>
      </c>
      <c r="F63">
        <v>1376</v>
      </c>
      <c r="H63">
        <v>1866</v>
      </c>
      <c r="J63">
        <v>3531</v>
      </c>
      <c r="L63">
        <v>3461</v>
      </c>
      <c r="M63">
        <v>4953</v>
      </c>
      <c r="N63">
        <v>5549</v>
      </c>
      <c r="O63">
        <v>31487</v>
      </c>
      <c r="P63">
        <v>40500</v>
      </c>
      <c r="Q63">
        <v>342320</v>
      </c>
      <c r="S63" s="2" t="s">
        <v>98</v>
      </c>
      <c r="T63" s="2" t="s">
        <v>136</v>
      </c>
      <c r="U63" s="5">
        <f t="shared" si="1"/>
        <v>235.26210000000003</v>
      </c>
      <c r="V63" s="2" t="s">
        <v>35</v>
      </c>
      <c r="W63" t="str">
        <f t="shared" si="2"/>
        <v>popneed_intoxicants = 2450</v>
      </c>
      <c r="X63" t="str">
        <f t="shared" si="3"/>
        <v>popneed_heating = 28</v>
      </c>
      <c r="Y63" t="str">
        <f t="shared" si="27"/>
        <v>popneed_luxury_food = 1376</v>
      </c>
      <c r="Z63" t="str">
        <f t="shared" si="22"/>
        <v>popneed_luxury_items = 5397</v>
      </c>
      <c r="AA63" t="str">
        <f t="shared" si="25"/>
        <v>popneed_luxury_drinks = 3461</v>
      </c>
      <c r="AB63" t="str">
        <f t="shared" si="26"/>
        <v>popneed_free_movement = 4953</v>
      </c>
      <c r="AC63" t="str">
        <f t="shared" si="14"/>
        <v>popneed_communication = 5549</v>
      </c>
      <c r="AD63" t="str">
        <f t="shared" si="23"/>
        <v>popneed_services = 31487</v>
      </c>
      <c r="AE63" t="str">
        <f t="shared" si="21"/>
        <v>popneed_finance = 40500</v>
      </c>
      <c r="AF63" t="str">
        <f t="shared" si="24"/>
        <v>popneed_art  = 342320</v>
      </c>
      <c r="AG63" t="s">
        <v>36</v>
      </c>
      <c r="AH63" t="s">
        <v>36</v>
      </c>
    </row>
    <row r="64" spans="3:34" x14ac:dyDescent="0.35">
      <c r="C64">
        <v>63</v>
      </c>
      <c r="D64">
        <v>2536</v>
      </c>
      <c r="E64">
        <v>28</v>
      </c>
      <c r="F64">
        <v>1420</v>
      </c>
      <c r="H64">
        <v>1927</v>
      </c>
      <c r="J64">
        <v>3667</v>
      </c>
      <c r="L64">
        <v>3607</v>
      </c>
      <c r="M64">
        <v>5178</v>
      </c>
      <c r="N64">
        <v>5810</v>
      </c>
      <c r="O64">
        <v>33212</v>
      </c>
      <c r="P64">
        <v>43245</v>
      </c>
      <c r="Q64">
        <v>407697</v>
      </c>
      <c r="S64" s="2" t="s">
        <v>99</v>
      </c>
      <c r="T64" s="2" t="s">
        <v>136</v>
      </c>
      <c r="U64" s="5">
        <f t="shared" si="1"/>
        <v>246.88125000000002</v>
      </c>
      <c r="V64" s="2" t="s">
        <v>35</v>
      </c>
      <c r="W64" t="str">
        <f t="shared" si="2"/>
        <v>popneed_intoxicants = 2536</v>
      </c>
      <c r="X64" t="str">
        <f t="shared" si="3"/>
        <v>popneed_heating = 28</v>
      </c>
      <c r="Y64" t="str">
        <f t="shared" si="27"/>
        <v>popneed_luxury_food = 1420</v>
      </c>
      <c r="Z64" t="str">
        <f t="shared" si="22"/>
        <v>popneed_luxury_items = 5594</v>
      </c>
      <c r="AA64" t="str">
        <f t="shared" si="25"/>
        <v>popneed_luxury_drinks = 3607</v>
      </c>
      <c r="AB64" t="str">
        <f t="shared" si="26"/>
        <v>popneed_free_movement = 5178</v>
      </c>
      <c r="AC64" t="str">
        <f t="shared" si="14"/>
        <v>popneed_communication = 5810</v>
      </c>
      <c r="AD64" t="str">
        <f t="shared" si="23"/>
        <v>popneed_services = 33212</v>
      </c>
      <c r="AE64" t="str">
        <f t="shared" si="21"/>
        <v>popneed_finance = 43245</v>
      </c>
      <c r="AF64" t="str">
        <f t="shared" si="24"/>
        <v>popneed_art  = 407697</v>
      </c>
      <c r="AG64" t="s">
        <v>36</v>
      </c>
      <c r="AH64" t="s">
        <v>36</v>
      </c>
    </row>
    <row r="65" spans="3:34" x14ac:dyDescent="0.35">
      <c r="C65">
        <v>64</v>
      </c>
      <c r="D65">
        <v>2624</v>
      </c>
      <c r="E65">
        <v>29</v>
      </c>
      <c r="F65">
        <v>1464</v>
      </c>
      <c r="H65">
        <v>1990</v>
      </c>
      <c r="J65">
        <v>3806</v>
      </c>
      <c r="L65">
        <v>3755</v>
      </c>
      <c r="M65">
        <v>5408</v>
      </c>
      <c r="N65">
        <v>6077</v>
      </c>
      <c r="O65">
        <v>34983</v>
      </c>
      <c r="P65">
        <v>46080</v>
      </c>
      <c r="Q65">
        <v>484376</v>
      </c>
      <c r="S65" s="2" t="s">
        <v>100</v>
      </c>
      <c r="T65" s="2" t="s">
        <v>136</v>
      </c>
      <c r="U65" s="5">
        <f t="shared" si="1"/>
        <v>258.8768</v>
      </c>
      <c r="V65" s="2" t="s">
        <v>35</v>
      </c>
      <c r="W65" t="str">
        <f t="shared" si="2"/>
        <v>popneed_intoxicants = 2624</v>
      </c>
      <c r="X65" t="str">
        <f t="shared" si="3"/>
        <v>popneed_heating = 29</v>
      </c>
      <c r="Y65" t="str">
        <f t="shared" si="27"/>
        <v>popneed_luxury_food = 1464</v>
      </c>
      <c r="Z65" t="str">
        <f t="shared" si="22"/>
        <v>popneed_luxury_items = 5796</v>
      </c>
      <c r="AA65" t="str">
        <f t="shared" si="25"/>
        <v>popneed_luxury_drinks = 3755</v>
      </c>
      <c r="AB65" t="str">
        <f t="shared" si="26"/>
        <v>popneed_free_movement = 5408</v>
      </c>
      <c r="AC65" t="str">
        <f t="shared" si="14"/>
        <v>popneed_communication = 6077</v>
      </c>
      <c r="AD65" t="str">
        <f t="shared" si="23"/>
        <v>popneed_services = 34983</v>
      </c>
      <c r="AE65" t="str">
        <f t="shared" si="21"/>
        <v>popneed_finance = 46080</v>
      </c>
      <c r="AF65" t="str">
        <f t="shared" si="24"/>
        <v>popneed_art  = 484376</v>
      </c>
      <c r="AG65" t="s">
        <v>36</v>
      </c>
      <c r="AH65" t="s">
        <v>36</v>
      </c>
    </row>
    <row r="66" spans="3:34" x14ac:dyDescent="0.35">
      <c r="C66">
        <v>65</v>
      </c>
      <c r="D66">
        <v>2713</v>
      </c>
      <c r="E66">
        <v>29</v>
      </c>
      <c r="F66">
        <v>1509</v>
      </c>
      <c r="H66">
        <v>2053</v>
      </c>
      <c r="J66">
        <v>3948</v>
      </c>
      <c r="L66">
        <v>3907</v>
      </c>
      <c r="M66">
        <v>5643</v>
      </c>
      <c r="N66">
        <v>6350</v>
      </c>
      <c r="O66">
        <v>36800</v>
      </c>
      <c r="P66">
        <v>49005</v>
      </c>
      <c r="Q66">
        <v>574213</v>
      </c>
      <c r="S66" s="2" t="s">
        <v>101</v>
      </c>
      <c r="T66" s="2" t="s">
        <v>136</v>
      </c>
      <c r="U66" s="5">
        <f t="shared" si="1"/>
        <v>271.25475</v>
      </c>
      <c r="V66" s="2" t="s">
        <v>35</v>
      </c>
      <c r="W66" t="str">
        <f t="shared" si="2"/>
        <v>popneed_intoxicants = 2713</v>
      </c>
      <c r="X66" t="str">
        <f t="shared" si="3"/>
        <v>popneed_heating = 29</v>
      </c>
      <c r="Y66" t="str">
        <f t="shared" si="27"/>
        <v>popneed_luxury_food = 1509</v>
      </c>
      <c r="Z66" t="str">
        <f t="shared" si="22"/>
        <v>popneed_luxury_items = 6001</v>
      </c>
      <c r="AA66" t="str">
        <f t="shared" si="25"/>
        <v>popneed_luxury_drinks = 3907</v>
      </c>
      <c r="AB66" t="str">
        <f t="shared" si="26"/>
        <v>popneed_free_movement = 5643</v>
      </c>
      <c r="AC66" t="str">
        <f t="shared" si="14"/>
        <v>popneed_communication = 6350</v>
      </c>
      <c r="AD66" t="str">
        <f t="shared" si="23"/>
        <v>popneed_services = 36800</v>
      </c>
      <c r="AE66" t="str">
        <f t="shared" si="21"/>
        <v>popneed_finance = 49005</v>
      </c>
      <c r="AF66" t="str">
        <f t="shared" si="24"/>
        <v>popneed_art  = 574213</v>
      </c>
      <c r="AG66" t="s">
        <v>36</v>
      </c>
      <c r="AH66" t="s">
        <v>36</v>
      </c>
    </row>
    <row r="67" spans="3:34" x14ac:dyDescent="0.35">
      <c r="C67">
        <v>66</v>
      </c>
      <c r="D67">
        <v>2804</v>
      </c>
      <c r="E67">
        <v>29</v>
      </c>
      <c r="F67">
        <v>1555</v>
      </c>
      <c r="H67">
        <v>2118</v>
      </c>
      <c r="J67">
        <v>4092</v>
      </c>
      <c r="L67">
        <v>4061</v>
      </c>
      <c r="M67">
        <v>5883</v>
      </c>
      <c r="N67">
        <v>6629</v>
      </c>
      <c r="O67">
        <v>38663</v>
      </c>
      <c r="P67">
        <v>52020</v>
      </c>
      <c r="Q67">
        <v>679361</v>
      </c>
      <c r="S67" s="2" t="s">
        <v>102</v>
      </c>
      <c r="T67" s="2" t="s">
        <v>136</v>
      </c>
      <c r="U67" s="5">
        <f t="shared" ref="U67:U100" si="28">0.001*C67*(C67-0.5)*(C67-0.3)</f>
        <v>284.02110000000005</v>
      </c>
      <c r="V67" s="2" t="s">
        <v>35</v>
      </c>
      <c r="W67" t="str">
        <f t="shared" ref="W67:W100" si="29">CONCATENATE("popneed_intoxicants = ",D67)</f>
        <v>popneed_intoxicants = 2804</v>
      </c>
      <c r="X67" t="str">
        <f t="shared" ref="X67:X100" si="30">CONCATENATE("popneed_heating = ",E67)</f>
        <v>popneed_heating = 29</v>
      </c>
      <c r="Y67" t="str">
        <f t="shared" si="27"/>
        <v>popneed_luxury_food = 1555</v>
      </c>
      <c r="Z67" t="str">
        <f t="shared" si="22"/>
        <v>popneed_luxury_items = 6210</v>
      </c>
      <c r="AA67" t="str">
        <f t="shared" si="25"/>
        <v>popneed_luxury_drinks = 4061</v>
      </c>
      <c r="AB67" t="str">
        <f t="shared" si="26"/>
        <v>popneed_free_movement = 5883</v>
      </c>
      <c r="AC67" t="str">
        <f t="shared" si="14"/>
        <v>popneed_communication = 6629</v>
      </c>
      <c r="AD67" t="str">
        <f t="shared" si="23"/>
        <v>popneed_services = 38663</v>
      </c>
      <c r="AE67" t="str">
        <f t="shared" si="21"/>
        <v>popneed_finance = 52020</v>
      </c>
      <c r="AF67" t="str">
        <f t="shared" si="24"/>
        <v>popneed_art  = 679361</v>
      </c>
      <c r="AG67" t="s">
        <v>36</v>
      </c>
      <c r="AH67" t="s">
        <v>36</v>
      </c>
    </row>
    <row r="68" spans="3:34" x14ac:dyDescent="0.35">
      <c r="C68">
        <v>67</v>
      </c>
      <c r="D68">
        <v>2896</v>
      </c>
      <c r="E68">
        <v>29</v>
      </c>
      <c r="F68">
        <v>1602</v>
      </c>
      <c r="H68">
        <v>2183</v>
      </c>
      <c r="J68">
        <v>4239</v>
      </c>
      <c r="L68">
        <v>4219</v>
      </c>
      <c r="M68">
        <v>6128</v>
      </c>
      <c r="N68">
        <v>6914</v>
      </c>
      <c r="O68">
        <v>40572</v>
      </c>
      <c r="P68">
        <v>55125</v>
      </c>
      <c r="Q68">
        <v>802325</v>
      </c>
      <c r="S68" s="2" t="s">
        <v>103</v>
      </c>
      <c r="T68" s="2" t="s">
        <v>136</v>
      </c>
      <c r="U68" s="5">
        <f t="shared" si="28"/>
        <v>297.18185000000005</v>
      </c>
      <c r="V68" s="2" t="s">
        <v>35</v>
      </c>
      <c r="W68" t="str">
        <f t="shared" si="29"/>
        <v>popneed_intoxicants = 2896</v>
      </c>
      <c r="X68" t="str">
        <f t="shared" si="30"/>
        <v>popneed_heating = 29</v>
      </c>
      <c r="Y68" t="str">
        <f t="shared" si="27"/>
        <v>popneed_luxury_food = 1602</v>
      </c>
      <c r="Z68" t="str">
        <f t="shared" si="22"/>
        <v>popneed_luxury_items = 6422</v>
      </c>
      <c r="AA68" t="str">
        <f t="shared" si="25"/>
        <v>popneed_luxury_drinks = 4219</v>
      </c>
      <c r="AB68" t="str">
        <f t="shared" si="26"/>
        <v>popneed_free_movement = 6128</v>
      </c>
      <c r="AC68" t="str">
        <f t="shared" si="14"/>
        <v>popneed_communication = 6914</v>
      </c>
      <c r="AD68" t="str">
        <f t="shared" si="23"/>
        <v>popneed_services = 40572</v>
      </c>
      <c r="AE68" t="str">
        <f t="shared" ref="AE68:AE95" si="31">CONCATENATE("popneed_finance = ",P68)</f>
        <v>popneed_finance = 55125</v>
      </c>
      <c r="AF68" t="str">
        <f t="shared" si="24"/>
        <v>popneed_art  = 802325</v>
      </c>
      <c r="AG68" t="s">
        <v>36</v>
      </c>
      <c r="AH68" t="s">
        <v>36</v>
      </c>
    </row>
    <row r="69" spans="3:34" x14ac:dyDescent="0.35">
      <c r="C69">
        <v>68</v>
      </c>
      <c r="D69">
        <v>2990</v>
      </c>
      <c r="E69">
        <v>29</v>
      </c>
      <c r="F69">
        <v>1649</v>
      </c>
      <c r="H69">
        <v>2250</v>
      </c>
      <c r="J69">
        <v>4389</v>
      </c>
      <c r="L69">
        <v>4379</v>
      </c>
      <c r="M69">
        <v>6378</v>
      </c>
      <c r="N69">
        <v>7205</v>
      </c>
      <c r="O69">
        <v>42527</v>
      </c>
      <c r="P69">
        <v>58320</v>
      </c>
      <c r="Q69">
        <v>946012</v>
      </c>
      <c r="S69" s="2" t="s">
        <v>104</v>
      </c>
      <c r="T69" s="2" t="s">
        <v>136</v>
      </c>
      <c r="U69" s="5">
        <f t="shared" si="28"/>
        <v>310.74300000000005</v>
      </c>
      <c r="V69" s="2" t="s">
        <v>35</v>
      </c>
      <c r="W69" t="str">
        <f t="shared" si="29"/>
        <v>popneed_intoxicants = 2990</v>
      </c>
      <c r="X69" t="str">
        <f t="shared" si="30"/>
        <v>popneed_heating = 29</v>
      </c>
      <c r="Y69" t="str">
        <f t="shared" si="27"/>
        <v>popneed_luxury_food = 1649</v>
      </c>
      <c r="Z69" t="str">
        <f t="shared" si="22"/>
        <v>popneed_luxury_items = 6639</v>
      </c>
      <c r="AA69" t="str">
        <f t="shared" si="25"/>
        <v>popneed_luxury_drinks = 4379</v>
      </c>
      <c r="AB69" t="str">
        <f t="shared" si="26"/>
        <v>popneed_free_movement = 6378</v>
      </c>
      <c r="AC69" t="str">
        <f t="shared" si="14"/>
        <v>popneed_communication = 7205</v>
      </c>
      <c r="AD69" t="str">
        <f t="shared" ref="AD69:AD85" si="32">CONCATENATE("popneed_services = ",O69)</f>
        <v>popneed_services = 42527</v>
      </c>
      <c r="AE69" t="str">
        <f t="shared" si="31"/>
        <v>popneed_finance = 58320</v>
      </c>
      <c r="AF69" t="str">
        <f t="shared" si="24"/>
        <v>popneed_art  = 946012</v>
      </c>
      <c r="AG69" t="s">
        <v>36</v>
      </c>
      <c r="AH69" t="s">
        <v>36</v>
      </c>
    </row>
    <row r="70" spans="3:34" x14ac:dyDescent="0.35">
      <c r="C70">
        <v>69</v>
      </c>
      <c r="D70">
        <v>3085</v>
      </c>
      <c r="E70">
        <v>29</v>
      </c>
      <c r="F70">
        <v>1697</v>
      </c>
      <c r="H70">
        <v>2317</v>
      </c>
      <c r="J70">
        <v>4541</v>
      </c>
      <c r="L70">
        <v>4543</v>
      </c>
      <c r="M70">
        <v>6633</v>
      </c>
      <c r="N70">
        <v>7502</v>
      </c>
      <c r="O70">
        <v>44528</v>
      </c>
      <c r="P70">
        <v>61605</v>
      </c>
      <c r="Q70">
        <v>1113802</v>
      </c>
      <c r="S70" s="2" t="s">
        <v>105</v>
      </c>
      <c r="T70" s="2" t="s">
        <v>136</v>
      </c>
      <c r="U70" s="5">
        <f t="shared" si="28"/>
        <v>324.71055000000007</v>
      </c>
      <c r="V70" s="2" t="s">
        <v>35</v>
      </c>
      <c r="W70" t="str">
        <f t="shared" si="29"/>
        <v>popneed_intoxicants = 3085</v>
      </c>
      <c r="X70" t="str">
        <f t="shared" si="30"/>
        <v>popneed_heating = 29</v>
      </c>
      <c r="Y70" t="str">
        <f t="shared" si="27"/>
        <v>popneed_luxury_food = 1697</v>
      </c>
      <c r="Z70" t="str">
        <f t="shared" si="22"/>
        <v>popneed_luxury_items = 6858</v>
      </c>
      <c r="AA70" t="str">
        <f t="shared" si="25"/>
        <v>popneed_luxury_drinks = 4543</v>
      </c>
      <c r="AB70" t="str">
        <f t="shared" si="26"/>
        <v>popneed_free_movement = 6633</v>
      </c>
      <c r="AC70" t="str">
        <f t="shared" si="14"/>
        <v>popneed_communication = 7502</v>
      </c>
      <c r="AD70" t="str">
        <f t="shared" si="32"/>
        <v>popneed_services = 44528</v>
      </c>
      <c r="AE70" t="str">
        <f t="shared" si="31"/>
        <v>popneed_finance = 61605</v>
      </c>
      <c r="AF70" t="str">
        <f t="shared" si="24"/>
        <v>popneed_art  = 1113802</v>
      </c>
      <c r="AG70" t="s">
        <v>36</v>
      </c>
      <c r="AH70" t="s">
        <v>36</v>
      </c>
    </row>
    <row r="71" spans="3:34" x14ac:dyDescent="0.35">
      <c r="C71">
        <v>70</v>
      </c>
      <c r="D71">
        <v>3182</v>
      </c>
      <c r="E71">
        <v>29</v>
      </c>
      <c r="F71">
        <v>1745</v>
      </c>
      <c r="H71">
        <v>2386</v>
      </c>
      <c r="J71">
        <v>4695</v>
      </c>
      <c r="L71">
        <v>4709</v>
      </c>
      <c r="M71">
        <v>6893</v>
      </c>
      <c r="N71">
        <v>7805</v>
      </c>
      <c r="O71">
        <v>46575</v>
      </c>
      <c r="P71">
        <v>64980</v>
      </c>
      <c r="Q71">
        <v>1309622</v>
      </c>
      <c r="S71" s="2" t="s">
        <v>106</v>
      </c>
      <c r="T71" s="2" t="s">
        <v>136</v>
      </c>
      <c r="U71" s="5">
        <f t="shared" si="28"/>
        <v>339.09050000000002</v>
      </c>
      <c r="V71" s="2" t="s">
        <v>35</v>
      </c>
      <c r="W71" t="str">
        <f t="shared" si="29"/>
        <v>popneed_intoxicants = 3182</v>
      </c>
      <c r="X71" t="str">
        <f t="shared" si="30"/>
        <v>popneed_heating = 29</v>
      </c>
      <c r="Y71" t="str">
        <f t="shared" si="27"/>
        <v>popneed_luxury_food = 1745</v>
      </c>
      <c r="Z71" t="str">
        <f t="shared" si="22"/>
        <v>popneed_luxury_items = 7081</v>
      </c>
      <c r="AA71" t="str">
        <f t="shared" si="25"/>
        <v>popneed_luxury_drinks = 4709</v>
      </c>
      <c r="AB71" t="str">
        <f t="shared" si="26"/>
        <v>popneed_free_movement = 6893</v>
      </c>
      <c r="AC71" t="str">
        <f t="shared" si="14"/>
        <v>popneed_communication = 7805</v>
      </c>
      <c r="AD71" t="str">
        <f t="shared" si="32"/>
        <v>popneed_services = 46575</v>
      </c>
      <c r="AE71" t="str">
        <f t="shared" si="31"/>
        <v>popneed_finance = 64980</v>
      </c>
      <c r="AF71" t="str">
        <f t="shared" si="24"/>
        <v>popneed_art  = 1309622</v>
      </c>
      <c r="AG71" t="s">
        <v>36</v>
      </c>
      <c r="AH71" t="s">
        <v>36</v>
      </c>
    </row>
    <row r="72" spans="3:34" x14ac:dyDescent="0.35">
      <c r="C72">
        <v>71</v>
      </c>
      <c r="D72">
        <v>3280</v>
      </c>
      <c r="E72">
        <v>29</v>
      </c>
      <c r="F72">
        <v>1795</v>
      </c>
      <c r="H72">
        <v>2455</v>
      </c>
      <c r="J72">
        <v>4853</v>
      </c>
      <c r="L72">
        <v>4879</v>
      </c>
      <c r="M72">
        <v>7158</v>
      </c>
      <c r="N72">
        <v>8114</v>
      </c>
      <c r="O72">
        <v>48668</v>
      </c>
      <c r="P72">
        <v>68445</v>
      </c>
      <c r="Q72">
        <v>1538028</v>
      </c>
      <c r="S72" s="2" t="s">
        <v>107</v>
      </c>
      <c r="T72" s="2" t="s">
        <v>136</v>
      </c>
      <c r="U72" s="5">
        <f t="shared" si="28"/>
        <v>353.88885000000005</v>
      </c>
      <c r="V72" s="2" t="s">
        <v>35</v>
      </c>
      <c r="W72" t="str">
        <f t="shared" si="29"/>
        <v>popneed_intoxicants = 3280</v>
      </c>
      <c r="X72" t="str">
        <f t="shared" si="30"/>
        <v>popneed_heating = 29</v>
      </c>
      <c r="Y72" t="str">
        <f t="shared" si="27"/>
        <v>popneed_luxury_food = 1795</v>
      </c>
      <c r="Z72" t="str">
        <f t="shared" si="22"/>
        <v>popneed_luxury_items = 7308</v>
      </c>
      <c r="AA72" t="str">
        <f t="shared" si="25"/>
        <v>popneed_luxury_drinks = 4879</v>
      </c>
      <c r="AB72" t="str">
        <f t="shared" si="26"/>
        <v>popneed_free_movement = 7158</v>
      </c>
      <c r="AC72" t="str">
        <f t="shared" si="14"/>
        <v>popneed_communication = 8114</v>
      </c>
      <c r="AD72" t="str">
        <f t="shared" si="32"/>
        <v>popneed_services = 48668</v>
      </c>
      <c r="AE72" t="str">
        <f t="shared" si="31"/>
        <v>popneed_finance = 68445</v>
      </c>
      <c r="AF72" t="str">
        <f t="shared" si="24"/>
        <v>popneed_art  = 1538028</v>
      </c>
      <c r="AG72" t="s">
        <v>36</v>
      </c>
      <c r="AH72" t="s">
        <v>36</v>
      </c>
    </row>
    <row r="73" spans="3:34" x14ac:dyDescent="0.35">
      <c r="C73">
        <v>72</v>
      </c>
      <c r="D73">
        <v>3380</v>
      </c>
      <c r="E73">
        <v>29</v>
      </c>
      <c r="F73">
        <v>1845</v>
      </c>
      <c r="H73">
        <v>2526</v>
      </c>
      <c r="J73">
        <v>5013</v>
      </c>
      <c r="L73">
        <v>5051</v>
      </c>
      <c r="M73">
        <v>7428</v>
      </c>
      <c r="N73">
        <v>8429</v>
      </c>
      <c r="O73">
        <v>50807</v>
      </c>
      <c r="P73">
        <v>72000</v>
      </c>
      <c r="Q73">
        <v>1804325</v>
      </c>
      <c r="S73" s="2" t="s">
        <v>108</v>
      </c>
      <c r="T73" s="2" t="s">
        <v>136</v>
      </c>
      <c r="U73" s="5">
        <f t="shared" si="28"/>
        <v>369.11160000000007</v>
      </c>
      <c r="V73" s="2" t="s">
        <v>35</v>
      </c>
      <c r="W73" t="str">
        <f t="shared" si="29"/>
        <v>popneed_intoxicants = 3380</v>
      </c>
      <c r="X73" t="str">
        <f t="shared" si="30"/>
        <v>popneed_heating = 29</v>
      </c>
      <c r="Y73" t="str">
        <f t="shared" si="27"/>
        <v>popneed_luxury_food = 1845</v>
      </c>
      <c r="Z73" t="str">
        <f t="shared" si="22"/>
        <v>popneed_luxury_items = 7539</v>
      </c>
      <c r="AA73" t="str">
        <f t="shared" si="25"/>
        <v>popneed_luxury_drinks = 5051</v>
      </c>
      <c r="AB73" t="str">
        <f t="shared" si="26"/>
        <v>popneed_free_movement = 7428</v>
      </c>
      <c r="AC73" t="str">
        <f t="shared" si="14"/>
        <v>popneed_communication = 8429</v>
      </c>
      <c r="AD73" t="str">
        <f t="shared" si="32"/>
        <v>popneed_services = 50807</v>
      </c>
      <c r="AE73" t="str">
        <f t="shared" si="31"/>
        <v>popneed_finance = 72000</v>
      </c>
      <c r="AF73" t="str">
        <f t="shared" si="24"/>
        <v>popneed_art  = 1804325</v>
      </c>
      <c r="AG73" t="s">
        <v>36</v>
      </c>
      <c r="AH73" t="s">
        <v>36</v>
      </c>
    </row>
    <row r="74" spans="3:34" x14ac:dyDescent="0.35">
      <c r="C74">
        <v>73</v>
      </c>
      <c r="D74">
        <v>3481</v>
      </c>
      <c r="E74">
        <v>29</v>
      </c>
      <c r="F74">
        <v>1896</v>
      </c>
      <c r="H74">
        <v>2597</v>
      </c>
      <c r="J74">
        <v>5175</v>
      </c>
      <c r="L74">
        <v>5227</v>
      </c>
      <c r="M74">
        <v>7703</v>
      </c>
      <c r="N74">
        <v>8750</v>
      </c>
      <c r="O74">
        <v>52992</v>
      </c>
      <c r="P74">
        <v>75645</v>
      </c>
      <c r="Q74">
        <v>2114667</v>
      </c>
      <c r="S74" s="2" t="s">
        <v>109</v>
      </c>
      <c r="T74" s="2" t="s">
        <v>136</v>
      </c>
      <c r="U74" s="5">
        <f t="shared" si="28"/>
        <v>384.76474999999999</v>
      </c>
      <c r="V74" s="2" t="s">
        <v>35</v>
      </c>
      <c r="W74" t="str">
        <f t="shared" si="29"/>
        <v>popneed_intoxicants = 3481</v>
      </c>
      <c r="X74" t="str">
        <f t="shared" si="30"/>
        <v>popneed_heating = 29</v>
      </c>
      <c r="Y74" t="str">
        <f t="shared" si="27"/>
        <v>popneed_luxury_food = 1896</v>
      </c>
      <c r="Z74" t="str">
        <f t="shared" si="22"/>
        <v>popneed_luxury_items = 7772</v>
      </c>
      <c r="AA74" t="str">
        <f t="shared" si="25"/>
        <v>popneed_luxury_drinks = 5227</v>
      </c>
      <c r="AB74" t="str">
        <f t="shared" si="26"/>
        <v>popneed_free_movement = 7703</v>
      </c>
      <c r="AC74" t="str">
        <f t="shared" si="14"/>
        <v>popneed_communication = 8750</v>
      </c>
      <c r="AD74" t="str">
        <f t="shared" si="32"/>
        <v>popneed_services = 52992</v>
      </c>
      <c r="AE74" t="str">
        <f t="shared" si="31"/>
        <v>popneed_finance = 75645</v>
      </c>
      <c r="AF74" t="str">
        <f t="shared" si="24"/>
        <v>popneed_art  = 2114667</v>
      </c>
      <c r="AG74" t="s">
        <v>36</v>
      </c>
      <c r="AH74" t="s">
        <v>36</v>
      </c>
    </row>
    <row r="75" spans="3:34" x14ac:dyDescent="0.35">
      <c r="C75">
        <v>74</v>
      </c>
      <c r="D75">
        <v>3584</v>
      </c>
      <c r="E75">
        <v>29</v>
      </c>
      <c r="F75">
        <v>1947</v>
      </c>
      <c r="H75">
        <v>2670</v>
      </c>
      <c r="J75">
        <v>5340</v>
      </c>
      <c r="L75">
        <v>5405</v>
      </c>
      <c r="M75">
        <v>7983</v>
      </c>
      <c r="N75">
        <v>9077</v>
      </c>
      <c r="O75">
        <v>55223</v>
      </c>
      <c r="P75">
        <v>79380</v>
      </c>
      <c r="Q75">
        <v>2476209</v>
      </c>
      <c r="S75" s="2" t="s">
        <v>110</v>
      </c>
      <c r="T75" s="2" t="s">
        <v>136</v>
      </c>
      <c r="U75" s="5">
        <f t="shared" si="28"/>
        <v>400.85430000000002</v>
      </c>
      <c r="V75" s="2" t="s">
        <v>35</v>
      </c>
      <c r="W75" t="str">
        <f t="shared" si="29"/>
        <v>popneed_intoxicants = 3584</v>
      </c>
      <c r="X75" t="str">
        <f t="shared" si="30"/>
        <v>popneed_heating = 29</v>
      </c>
      <c r="Y75" t="str">
        <f t="shared" si="27"/>
        <v>popneed_luxury_food = 1947</v>
      </c>
      <c r="Z75" t="str">
        <f t="shared" si="22"/>
        <v>popneed_luxury_items = 8010</v>
      </c>
      <c r="AA75" t="str">
        <f t="shared" si="25"/>
        <v>popneed_luxury_drinks = 5405</v>
      </c>
      <c r="AB75" t="str">
        <f t="shared" si="26"/>
        <v>popneed_free_movement = 7983</v>
      </c>
      <c r="AC75" t="str">
        <f t="shared" si="14"/>
        <v>popneed_communication = 9077</v>
      </c>
      <c r="AD75" t="str">
        <f t="shared" si="32"/>
        <v>popneed_services = 55223</v>
      </c>
      <c r="AE75" t="str">
        <f t="shared" si="31"/>
        <v>popneed_finance = 79380</v>
      </c>
      <c r="AF75" t="str">
        <f t="shared" si="24"/>
        <v>popneed_art  = 2476209</v>
      </c>
      <c r="AG75" t="s">
        <v>36</v>
      </c>
      <c r="AH75" t="s">
        <v>36</v>
      </c>
    </row>
    <row r="76" spans="3:34" x14ac:dyDescent="0.35">
      <c r="C76">
        <v>75</v>
      </c>
      <c r="D76">
        <v>3688</v>
      </c>
      <c r="E76">
        <v>29</v>
      </c>
      <c r="F76">
        <v>1999</v>
      </c>
      <c r="H76">
        <v>2743</v>
      </c>
      <c r="J76">
        <v>5508</v>
      </c>
      <c r="L76">
        <v>5587</v>
      </c>
      <c r="M76">
        <v>8268</v>
      </c>
      <c r="N76">
        <v>9410</v>
      </c>
      <c r="O76">
        <v>57500</v>
      </c>
      <c r="P76">
        <v>83205</v>
      </c>
      <c r="Q76">
        <v>2897260</v>
      </c>
      <c r="S76" s="2" t="s">
        <v>111</v>
      </c>
      <c r="T76" s="2" t="s">
        <v>136</v>
      </c>
      <c r="U76" s="5">
        <f t="shared" si="28"/>
        <v>417.38624999999996</v>
      </c>
      <c r="V76" s="2" t="s">
        <v>35</v>
      </c>
      <c r="W76" t="str">
        <f t="shared" si="29"/>
        <v>popneed_intoxicants = 3688</v>
      </c>
      <c r="X76" t="str">
        <f t="shared" si="30"/>
        <v>popneed_heating = 29</v>
      </c>
      <c r="Y76" t="str">
        <f t="shared" si="27"/>
        <v>popneed_luxury_food = 1999</v>
      </c>
      <c r="Z76" t="str">
        <f t="shared" si="22"/>
        <v>popneed_luxury_items = 8251</v>
      </c>
      <c r="AA76" t="str">
        <f t="shared" ref="AA76:AA100" si="33">CONCATENATE("popneed_luxury_drinks = ",L76)</f>
        <v>popneed_luxury_drinks = 5587</v>
      </c>
      <c r="AB76" t="str">
        <f t="shared" si="26"/>
        <v>popneed_free_movement = 8268</v>
      </c>
      <c r="AC76" t="str">
        <f t="shared" si="14"/>
        <v>popneed_communication = 9410</v>
      </c>
      <c r="AD76" t="str">
        <f t="shared" si="32"/>
        <v>popneed_services = 57500</v>
      </c>
      <c r="AE76" t="str">
        <f t="shared" si="31"/>
        <v>popneed_finance = 83205</v>
      </c>
      <c r="AF76" t="str">
        <f t="shared" si="24"/>
        <v>popneed_art  = 2897260</v>
      </c>
      <c r="AG76" t="s">
        <v>36</v>
      </c>
      <c r="AH76" t="s">
        <v>36</v>
      </c>
    </row>
    <row r="77" spans="3:34" x14ac:dyDescent="0.35">
      <c r="C77">
        <v>76</v>
      </c>
      <c r="D77">
        <v>3794</v>
      </c>
      <c r="E77">
        <v>29</v>
      </c>
      <c r="F77">
        <v>2052</v>
      </c>
      <c r="H77">
        <v>2818</v>
      </c>
      <c r="J77">
        <v>5678</v>
      </c>
      <c r="L77">
        <v>5771</v>
      </c>
      <c r="M77">
        <v>8558</v>
      </c>
      <c r="N77">
        <v>9749</v>
      </c>
      <c r="O77">
        <v>59823</v>
      </c>
      <c r="P77">
        <v>87120</v>
      </c>
      <c r="Q77">
        <v>3387477</v>
      </c>
      <c r="S77" s="2" t="s">
        <v>112</v>
      </c>
      <c r="T77" s="2" t="s">
        <v>136</v>
      </c>
      <c r="U77" s="5">
        <f t="shared" si="28"/>
        <v>434.36660000000001</v>
      </c>
      <c r="V77" s="2" t="s">
        <v>35</v>
      </c>
      <c r="W77" t="str">
        <f t="shared" si="29"/>
        <v>popneed_intoxicants = 3794</v>
      </c>
      <c r="X77" t="str">
        <f t="shared" si="30"/>
        <v>popneed_heating = 29</v>
      </c>
      <c r="Y77" t="str">
        <f t="shared" si="27"/>
        <v>popneed_luxury_food = 2052</v>
      </c>
      <c r="Z77" t="str">
        <f t="shared" si="22"/>
        <v>popneed_luxury_items = 8496</v>
      </c>
      <c r="AA77" t="str">
        <f t="shared" si="33"/>
        <v>popneed_luxury_drinks = 5771</v>
      </c>
      <c r="AB77" t="str">
        <f t="shared" si="26"/>
        <v>popneed_free_movement = 8558</v>
      </c>
      <c r="AC77" t="str">
        <f t="shared" si="14"/>
        <v>popneed_communication = 9749</v>
      </c>
      <c r="AD77" t="str">
        <f t="shared" si="32"/>
        <v>popneed_services = 59823</v>
      </c>
      <c r="AE77" t="str">
        <f t="shared" si="31"/>
        <v>popneed_finance = 87120</v>
      </c>
      <c r="AF77" t="str">
        <f t="shared" si="24"/>
        <v>popneed_art  = 3387477</v>
      </c>
      <c r="AG77" t="s">
        <v>36</v>
      </c>
      <c r="AH77" t="s">
        <v>36</v>
      </c>
    </row>
    <row r="78" spans="3:34" x14ac:dyDescent="0.35">
      <c r="C78">
        <v>77</v>
      </c>
      <c r="D78">
        <v>3901</v>
      </c>
      <c r="E78">
        <v>29</v>
      </c>
      <c r="F78">
        <v>2106</v>
      </c>
      <c r="H78">
        <v>2893</v>
      </c>
      <c r="J78">
        <v>5851</v>
      </c>
      <c r="L78">
        <v>5959</v>
      </c>
      <c r="M78">
        <v>8853</v>
      </c>
      <c r="N78">
        <v>10094</v>
      </c>
      <c r="O78">
        <v>62192</v>
      </c>
      <c r="P78">
        <v>91125</v>
      </c>
      <c r="Q78">
        <v>3958079</v>
      </c>
      <c r="S78" s="2" t="s">
        <v>113</v>
      </c>
      <c r="T78" s="2" t="s">
        <v>136</v>
      </c>
      <c r="U78" s="5">
        <f t="shared" si="28"/>
        <v>451.80135000000001</v>
      </c>
      <c r="V78" s="2" t="s">
        <v>35</v>
      </c>
      <c r="W78" t="str">
        <f t="shared" si="29"/>
        <v>popneed_intoxicants = 3901</v>
      </c>
      <c r="X78" t="str">
        <f t="shared" si="30"/>
        <v>popneed_heating = 29</v>
      </c>
      <c r="Y78" t="str">
        <f t="shared" si="27"/>
        <v>popneed_luxury_food = 2106</v>
      </c>
      <c r="Z78" t="str">
        <f t="shared" si="22"/>
        <v>popneed_luxury_items = 8744</v>
      </c>
      <c r="AA78" t="str">
        <f t="shared" si="33"/>
        <v>popneed_luxury_drinks = 5959</v>
      </c>
      <c r="AB78" t="str">
        <f t="shared" si="26"/>
        <v>popneed_free_movement = 8853</v>
      </c>
      <c r="AC78" t="str">
        <f t="shared" si="14"/>
        <v>popneed_communication = 10094</v>
      </c>
      <c r="AD78" t="str">
        <f t="shared" si="32"/>
        <v>popneed_services = 62192</v>
      </c>
      <c r="AE78" t="str">
        <f t="shared" si="31"/>
        <v>popneed_finance = 91125</v>
      </c>
      <c r="AF78" t="str">
        <f t="shared" si="24"/>
        <v>popneed_art  = 3958079</v>
      </c>
      <c r="AG78" t="s">
        <v>36</v>
      </c>
      <c r="AH78" t="s">
        <v>36</v>
      </c>
    </row>
    <row r="79" spans="3:34" x14ac:dyDescent="0.35">
      <c r="C79">
        <v>78</v>
      </c>
      <c r="D79">
        <v>4010</v>
      </c>
      <c r="E79">
        <v>29</v>
      </c>
      <c r="F79">
        <v>2160</v>
      </c>
      <c r="H79">
        <v>2970</v>
      </c>
      <c r="J79">
        <v>6027</v>
      </c>
      <c r="L79">
        <v>6149</v>
      </c>
      <c r="M79">
        <v>9153</v>
      </c>
      <c r="N79">
        <v>10445</v>
      </c>
      <c r="O79">
        <v>64607</v>
      </c>
      <c r="P79">
        <v>95220</v>
      </c>
      <c r="Q79">
        <v>4622099</v>
      </c>
      <c r="S79" s="2" t="s">
        <v>114</v>
      </c>
      <c r="T79" s="2" t="s">
        <v>136</v>
      </c>
      <c r="U79" s="5">
        <f t="shared" si="28"/>
        <v>469.69650000000001</v>
      </c>
      <c r="V79" s="2" t="s">
        <v>35</v>
      </c>
      <c r="W79" t="str">
        <f t="shared" si="29"/>
        <v>popneed_intoxicants = 4010</v>
      </c>
      <c r="X79" t="str">
        <f t="shared" si="30"/>
        <v>popneed_heating = 29</v>
      </c>
      <c r="Y79" t="str">
        <f t="shared" si="27"/>
        <v>popneed_luxury_food = 2160</v>
      </c>
      <c r="Z79" t="str">
        <f t="shared" si="22"/>
        <v>popneed_luxury_items = 8997</v>
      </c>
      <c r="AA79" t="str">
        <f t="shared" si="33"/>
        <v>popneed_luxury_drinks = 6149</v>
      </c>
      <c r="AB79" t="str">
        <f t="shared" si="26"/>
        <v>popneed_free_movement = 9153</v>
      </c>
      <c r="AC79" t="str">
        <f t="shared" si="14"/>
        <v>popneed_communication = 10445</v>
      </c>
      <c r="AD79" t="str">
        <f t="shared" si="32"/>
        <v>popneed_services = 64607</v>
      </c>
      <c r="AE79" t="str">
        <f t="shared" si="31"/>
        <v>popneed_finance = 95220</v>
      </c>
      <c r="AF79" t="str">
        <f t="shared" si="24"/>
        <v>popneed_art  = 4622099</v>
      </c>
      <c r="AG79" t="s">
        <v>36</v>
      </c>
      <c r="AH79" t="s">
        <v>36</v>
      </c>
    </row>
    <row r="80" spans="3:34" x14ac:dyDescent="0.35">
      <c r="C80">
        <v>79</v>
      </c>
      <c r="D80">
        <v>4120</v>
      </c>
      <c r="E80">
        <v>29</v>
      </c>
      <c r="F80">
        <v>2215</v>
      </c>
      <c r="H80">
        <v>3047</v>
      </c>
      <c r="J80">
        <v>6205</v>
      </c>
      <c r="L80">
        <v>6343</v>
      </c>
      <c r="M80">
        <v>9458</v>
      </c>
      <c r="N80">
        <v>10802</v>
      </c>
      <c r="O80">
        <v>67068</v>
      </c>
      <c r="P80">
        <v>99405</v>
      </c>
      <c r="Q80">
        <v>5394682</v>
      </c>
      <c r="S80" s="2" t="s">
        <v>115</v>
      </c>
      <c r="T80" s="2" t="s">
        <v>136</v>
      </c>
      <c r="U80" s="5">
        <f t="shared" si="28"/>
        <v>488.05805000000004</v>
      </c>
      <c r="V80" s="2" t="s">
        <v>35</v>
      </c>
      <c r="W80" t="str">
        <f t="shared" si="29"/>
        <v>popneed_intoxicants = 4120</v>
      </c>
      <c r="X80" t="str">
        <f t="shared" si="30"/>
        <v>popneed_heating = 29</v>
      </c>
      <c r="Y80" t="str">
        <f t="shared" si="27"/>
        <v>popneed_luxury_food = 2215</v>
      </c>
      <c r="Z80" t="str">
        <f t="shared" si="22"/>
        <v>popneed_luxury_items = 9252</v>
      </c>
      <c r="AA80" t="str">
        <f t="shared" si="33"/>
        <v>popneed_luxury_drinks = 6343</v>
      </c>
      <c r="AB80" t="str">
        <f t="shared" si="26"/>
        <v>popneed_free_movement = 9458</v>
      </c>
      <c r="AC80" t="str">
        <f t="shared" si="14"/>
        <v>popneed_communication = 10802</v>
      </c>
      <c r="AD80" t="str">
        <f t="shared" si="32"/>
        <v>popneed_services = 67068</v>
      </c>
      <c r="AE80" t="str">
        <f t="shared" si="31"/>
        <v>popneed_finance = 99405</v>
      </c>
      <c r="AF80" t="str">
        <f t="shared" si="24"/>
        <v>popneed_art  = 5394682</v>
      </c>
      <c r="AG80" t="s">
        <v>36</v>
      </c>
      <c r="AH80" t="s">
        <v>36</v>
      </c>
    </row>
    <row r="81" spans="3:34" x14ac:dyDescent="0.35">
      <c r="C81">
        <v>80</v>
      </c>
      <c r="D81">
        <v>4232</v>
      </c>
      <c r="E81">
        <v>30</v>
      </c>
      <c r="F81">
        <v>2270</v>
      </c>
      <c r="H81">
        <v>3126</v>
      </c>
      <c r="J81">
        <v>6385</v>
      </c>
      <c r="L81">
        <v>6539</v>
      </c>
      <c r="M81">
        <v>9768</v>
      </c>
      <c r="N81">
        <v>11165</v>
      </c>
      <c r="O81">
        <v>69575</v>
      </c>
      <c r="P81">
        <v>103680</v>
      </c>
      <c r="Q81">
        <v>6293422</v>
      </c>
      <c r="S81" s="2" t="s">
        <v>116</v>
      </c>
      <c r="T81" s="2" t="s">
        <v>136</v>
      </c>
      <c r="U81" s="5">
        <f t="shared" si="28"/>
        <v>506.89200000000005</v>
      </c>
      <c r="V81" s="2" t="s">
        <v>35</v>
      </c>
      <c r="W81" t="str">
        <f t="shared" si="29"/>
        <v>popneed_intoxicants = 4232</v>
      </c>
      <c r="X81" t="str">
        <f t="shared" si="30"/>
        <v>popneed_heating = 30</v>
      </c>
      <c r="Y81" t="str">
        <f t="shared" si="27"/>
        <v>popneed_luxury_food = 2270</v>
      </c>
      <c r="Z81" t="str">
        <f t="shared" si="22"/>
        <v>popneed_luxury_items = 9511</v>
      </c>
      <c r="AA81" t="str">
        <f t="shared" si="33"/>
        <v>popneed_luxury_drinks = 6539</v>
      </c>
      <c r="AB81" t="str">
        <f t="shared" si="26"/>
        <v>popneed_free_movement = 9768</v>
      </c>
      <c r="AC81" t="str">
        <f t="shared" si="14"/>
        <v>popneed_communication = 11165</v>
      </c>
      <c r="AD81" t="str">
        <f t="shared" si="32"/>
        <v>popneed_services = 69575</v>
      </c>
      <c r="AE81" t="str">
        <f t="shared" si="31"/>
        <v>popneed_finance = 103680</v>
      </c>
      <c r="AF81" t="str">
        <f t="shared" si="24"/>
        <v>popneed_art  = 6293422</v>
      </c>
      <c r="AG81" t="s">
        <v>36</v>
      </c>
      <c r="AH81" t="s">
        <v>36</v>
      </c>
    </row>
    <row r="82" spans="3:34" x14ac:dyDescent="0.35">
      <c r="C82">
        <v>81</v>
      </c>
      <c r="D82" s="2">
        <v>4345</v>
      </c>
      <c r="E82" s="2">
        <v>30</v>
      </c>
      <c r="F82" s="2">
        <v>2327</v>
      </c>
      <c r="G82" s="2"/>
      <c r="H82" s="2">
        <v>3205</v>
      </c>
      <c r="I82" s="2"/>
      <c r="J82" s="2">
        <v>6569</v>
      </c>
      <c r="K82" s="2"/>
      <c r="L82" s="2">
        <v>6739</v>
      </c>
      <c r="M82" s="2">
        <v>10083</v>
      </c>
      <c r="N82" s="2">
        <v>11534</v>
      </c>
      <c r="O82" s="2">
        <v>72128</v>
      </c>
      <c r="P82" s="2">
        <v>108045</v>
      </c>
      <c r="Q82" s="3">
        <v>7338759</v>
      </c>
      <c r="R82" s="3"/>
      <c r="S82" s="2" t="s">
        <v>117</v>
      </c>
      <c r="T82" s="2" t="s">
        <v>136</v>
      </c>
      <c r="U82" s="5">
        <f t="shared" si="28"/>
        <v>526.20434999999998</v>
      </c>
      <c r="V82" s="2" t="s">
        <v>35</v>
      </c>
      <c r="W82" t="str">
        <f t="shared" si="29"/>
        <v>popneed_intoxicants = 4345</v>
      </c>
      <c r="X82" t="str">
        <f t="shared" si="30"/>
        <v>popneed_heating = 30</v>
      </c>
      <c r="Y82" t="str">
        <f t="shared" si="27"/>
        <v>popneed_luxury_food = 2327</v>
      </c>
      <c r="Z82" t="str">
        <f t="shared" si="22"/>
        <v>popneed_luxury_items = 9774</v>
      </c>
      <c r="AA82" t="str">
        <f t="shared" si="33"/>
        <v>popneed_luxury_drinks = 6739</v>
      </c>
      <c r="AB82" t="str">
        <f t="shared" si="26"/>
        <v>popneed_free_movement = 10083</v>
      </c>
      <c r="AC82" t="str">
        <f t="shared" si="14"/>
        <v>popneed_communication = 11534</v>
      </c>
      <c r="AD82" t="str">
        <f t="shared" si="32"/>
        <v>popneed_services = 72128</v>
      </c>
      <c r="AE82" t="str">
        <f t="shared" si="31"/>
        <v>popneed_finance = 108045</v>
      </c>
      <c r="AF82" t="str">
        <f t="shared" si="24"/>
        <v>popneed_art  = 7338759</v>
      </c>
      <c r="AG82" t="s">
        <v>36</v>
      </c>
      <c r="AH82" t="s">
        <v>36</v>
      </c>
    </row>
    <row r="83" spans="3:34" x14ac:dyDescent="0.35">
      <c r="C83">
        <v>82</v>
      </c>
      <c r="D83" s="2">
        <v>4460</v>
      </c>
      <c r="E83" s="2">
        <v>30</v>
      </c>
      <c r="F83" s="2">
        <v>2384</v>
      </c>
      <c r="G83" s="2"/>
      <c r="H83" s="2">
        <v>3286</v>
      </c>
      <c r="I83" s="2"/>
      <c r="J83" s="2">
        <v>6755</v>
      </c>
      <c r="K83" s="2"/>
      <c r="L83" s="2">
        <v>6941</v>
      </c>
      <c r="M83" s="2">
        <v>10403</v>
      </c>
      <c r="N83" s="2">
        <v>11909</v>
      </c>
      <c r="O83" s="2">
        <v>74727</v>
      </c>
      <c r="P83" s="2">
        <v>112500</v>
      </c>
      <c r="Q83" s="3">
        <v>8554445</v>
      </c>
      <c r="R83" s="3"/>
      <c r="S83" s="2" t="s">
        <v>118</v>
      </c>
      <c r="T83" s="2" t="s">
        <v>136</v>
      </c>
      <c r="U83" s="5">
        <f t="shared" si="28"/>
        <v>546.00110000000006</v>
      </c>
      <c r="V83" s="2" t="s">
        <v>35</v>
      </c>
      <c r="W83" t="str">
        <f t="shared" si="29"/>
        <v>popneed_intoxicants = 4460</v>
      </c>
      <c r="X83" t="str">
        <f t="shared" si="30"/>
        <v>popneed_heating = 30</v>
      </c>
      <c r="Y83" t="str">
        <f t="shared" si="27"/>
        <v>popneed_luxury_food = 2384</v>
      </c>
      <c r="Z83" t="str">
        <f t="shared" si="22"/>
        <v>popneed_luxury_items = 10041</v>
      </c>
      <c r="AA83" t="str">
        <f t="shared" si="33"/>
        <v>popneed_luxury_drinks = 6941</v>
      </c>
      <c r="AB83" t="str">
        <f t="shared" si="26"/>
        <v>popneed_free_movement = 10403</v>
      </c>
      <c r="AC83" t="str">
        <f t="shared" si="14"/>
        <v>popneed_communication = 11909</v>
      </c>
      <c r="AD83" t="str">
        <f t="shared" si="32"/>
        <v>popneed_services = 74727</v>
      </c>
      <c r="AE83" t="str">
        <f t="shared" si="31"/>
        <v>popneed_finance = 112500</v>
      </c>
      <c r="AF83" t="str">
        <f t="shared" si="24"/>
        <v>popneed_art  = 8554445</v>
      </c>
      <c r="AG83" t="s">
        <v>36</v>
      </c>
      <c r="AH83" t="s">
        <v>36</v>
      </c>
    </row>
    <row r="84" spans="3:34" x14ac:dyDescent="0.35">
      <c r="C84">
        <v>83</v>
      </c>
      <c r="D84" s="2">
        <v>4576</v>
      </c>
      <c r="E84" s="2">
        <v>30</v>
      </c>
      <c r="F84" s="2">
        <v>2442</v>
      </c>
      <c r="G84" s="2"/>
      <c r="H84" s="2">
        <v>3367</v>
      </c>
      <c r="I84" s="2"/>
      <c r="J84" s="2">
        <v>6943</v>
      </c>
      <c r="K84" s="2"/>
      <c r="L84" s="2">
        <v>7147</v>
      </c>
      <c r="M84" s="2">
        <v>10728</v>
      </c>
      <c r="N84" s="2">
        <v>12290</v>
      </c>
      <c r="O84" s="2">
        <v>77372</v>
      </c>
      <c r="P84" s="2">
        <v>117045</v>
      </c>
      <c r="Q84" s="3">
        <v>9968073</v>
      </c>
      <c r="R84" s="3"/>
      <c r="S84" s="2" t="s">
        <v>119</v>
      </c>
      <c r="T84" s="2" t="s">
        <v>136</v>
      </c>
      <c r="U84" s="5">
        <f t="shared" si="28"/>
        <v>566.28825000000006</v>
      </c>
      <c r="V84" s="2" t="s">
        <v>35</v>
      </c>
      <c r="W84" t="str">
        <f t="shared" si="29"/>
        <v>popneed_intoxicants = 4576</v>
      </c>
      <c r="X84" t="str">
        <f t="shared" si="30"/>
        <v>popneed_heating = 30</v>
      </c>
      <c r="Y84" t="str">
        <f t="shared" si="27"/>
        <v>popneed_luxury_food = 2442</v>
      </c>
      <c r="Z84" t="str">
        <f t="shared" si="22"/>
        <v>popneed_luxury_items = 10310</v>
      </c>
      <c r="AA84" t="str">
        <f t="shared" si="33"/>
        <v>popneed_luxury_drinks = 7147</v>
      </c>
      <c r="AB84" t="str">
        <f t="shared" ref="AB84:AB100" si="34">CONCATENATE("popneed_free_movement = ",M84)</f>
        <v>popneed_free_movement = 10728</v>
      </c>
      <c r="AC84" t="str">
        <f t="shared" si="14"/>
        <v>popneed_communication = 12290</v>
      </c>
      <c r="AD84" t="str">
        <f t="shared" si="32"/>
        <v>popneed_services = 77372</v>
      </c>
      <c r="AE84" t="str">
        <f t="shared" si="31"/>
        <v>popneed_finance = 117045</v>
      </c>
      <c r="AF84" t="str">
        <f t="shared" si="24"/>
        <v>popneed_art  = 9968073</v>
      </c>
      <c r="AG84" t="s">
        <v>36</v>
      </c>
      <c r="AH84" t="s">
        <v>36</v>
      </c>
    </row>
    <row r="85" spans="3:34" x14ac:dyDescent="0.35">
      <c r="C85">
        <v>84</v>
      </c>
      <c r="D85" s="2">
        <v>4694</v>
      </c>
      <c r="E85" s="2">
        <v>30</v>
      </c>
      <c r="F85" s="2">
        <v>2500</v>
      </c>
      <c r="G85" s="2"/>
      <c r="H85" s="2">
        <v>3450</v>
      </c>
      <c r="I85" s="2"/>
      <c r="J85" s="2">
        <v>7134</v>
      </c>
      <c r="K85" s="2"/>
      <c r="L85" s="2">
        <v>7355</v>
      </c>
      <c r="M85" s="2">
        <v>11058</v>
      </c>
      <c r="N85" s="2">
        <v>12677</v>
      </c>
      <c r="O85" s="2">
        <v>80063</v>
      </c>
      <c r="P85" s="2">
        <v>121680</v>
      </c>
      <c r="Q85" s="3">
        <v>11611702</v>
      </c>
      <c r="R85" s="3"/>
      <c r="S85" s="2" t="s">
        <v>120</v>
      </c>
      <c r="T85" s="2" t="s">
        <v>136</v>
      </c>
      <c r="U85" s="5">
        <f t="shared" si="28"/>
        <v>587.07180000000005</v>
      </c>
      <c r="V85" s="2" t="s">
        <v>35</v>
      </c>
      <c r="W85" t="str">
        <f t="shared" si="29"/>
        <v>popneed_intoxicants = 4694</v>
      </c>
      <c r="X85" t="str">
        <f t="shared" si="30"/>
        <v>popneed_heating = 30</v>
      </c>
      <c r="Y85" t="str">
        <f t="shared" si="27"/>
        <v>popneed_luxury_food = 2500</v>
      </c>
      <c r="Z85" t="str">
        <f t="shared" si="22"/>
        <v>popneed_luxury_items = 10584</v>
      </c>
      <c r="AA85" t="str">
        <f t="shared" si="33"/>
        <v>popneed_luxury_drinks = 7355</v>
      </c>
      <c r="AB85" t="str">
        <f t="shared" si="34"/>
        <v>popneed_free_movement = 11058</v>
      </c>
      <c r="AC85" t="str">
        <f t="shared" si="14"/>
        <v>popneed_communication = 12677</v>
      </c>
      <c r="AD85" t="str">
        <f t="shared" si="32"/>
        <v>popneed_services = 80063</v>
      </c>
      <c r="AE85" t="str">
        <f t="shared" si="31"/>
        <v>popneed_finance = 121680</v>
      </c>
      <c r="AF85" t="str">
        <f t="shared" si="24"/>
        <v>popneed_art  = 11611702</v>
      </c>
      <c r="AG85" t="s">
        <v>36</v>
      </c>
      <c r="AH85" t="s">
        <v>36</v>
      </c>
    </row>
    <row r="86" spans="3:34" x14ac:dyDescent="0.35">
      <c r="C86">
        <v>85</v>
      </c>
      <c r="D86" s="2">
        <v>4813</v>
      </c>
      <c r="E86" s="2">
        <v>30</v>
      </c>
      <c r="F86" s="2">
        <v>2559</v>
      </c>
      <c r="G86" s="2"/>
      <c r="H86" s="2">
        <v>3533</v>
      </c>
      <c r="I86" s="2"/>
      <c r="J86" s="2">
        <v>7328</v>
      </c>
      <c r="K86" s="2"/>
      <c r="L86" s="2">
        <v>7567</v>
      </c>
      <c r="M86" s="2">
        <v>11393</v>
      </c>
      <c r="N86" s="2">
        <v>13070</v>
      </c>
      <c r="O86" s="2">
        <v>82800</v>
      </c>
      <c r="P86" s="2">
        <v>126405</v>
      </c>
      <c r="Q86" s="3">
        <v>13522578</v>
      </c>
      <c r="R86" s="3"/>
      <c r="S86" s="2" t="s">
        <v>121</v>
      </c>
      <c r="T86" s="2" t="s">
        <v>136</v>
      </c>
      <c r="U86" s="5">
        <f t="shared" si="28"/>
        <v>608.35775000000001</v>
      </c>
      <c r="V86" s="2" t="s">
        <v>35</v>
      </c>
      <c r="W86" t="str">
        <f t="shared" si="29"/>
        <v>popneed_intoxicants = 4813</v>
      </c>
      <c r="X86" t="str">
        <f t="shared" si="30"/>
        <v>popneed_heating = 30</v>
      </c>
      <c r="Y86" t="str">
        <f t="shared" si="27"/>
        <v>popneed_luxury_food = 2559</v>
      </c>
      <c r="Z86" t="str">
        <f t="shared" si="22"/>
        <v>popneed_luxury_items = 10861</v>
      </c>
      <c r="AA86" t="str">
        <f t="shared" si="33"/>
        <v>popneed_luxury_drinks = 7567</v>
      </c>
      <c r="AB86" t="str">
        <f t="shared" si="34"/>
        <v>popneed_free_movement = 11393</v>
      </c>
      <c r="AC86" t="str">
        <f t="shared" ref="AC86:AC100" si="35">CONCATENATE("popneed_communication = ",N86)</f>
        <v>popneed_communication = 13070</v>
      </c>
      <c r="AD86" t="str">
        <f t="shared" ref="AD86:AD100" si="36">CONCATENATE("popneed_services = ",O86)</f>
        <v>popneed_services = 82800</v>
      </c>
      <c r="AE86" t="str">
        <f t="shared" si="31"/>
        <v>popneed_finance = 126405</v>
      </c>
      <c r="AF86" t="str">
        <f t="shared" si="24"/>
        <v>popneed_art  = 13522578</v>
      </c>
      <c r="AG86" t="s">
        <v>36</v>
      </c>
      <c r="AH86" t="s">
        <v>36</v>
      </c>
    </row>
    <row r="87" spans="3:34" x14ac:dyDescent="0.35">
      <c r="C87">
        <v>86</v>
      </c>
      <c r="D87" s="2">
        <v>4934</v>
      </c>
      <c r="E87" s="2">
        <v>30</v>
      </c>
      <c r="F87" s="2">
        <v>2619</v>
      </c>
      <c r="G87" s="2"/>
      <c r="H87" s="2">
        <v>3618</v>
      </c>
      <c r="I87" s="2"/>
      <c r="J87" s="2">
        <v>7524</v>
      </c>
      <c r="K87" s="2"/>
      <c r="L87" s="2">
        <v>7781</v>
      </c>
      <c r="M87" s="2">
        <v>11733</v>
      </c>
      <c r="N87" s="2">
        <v>13469</v>
      </c>
      <c r="O87" s="2">
        <v>85583</v>
      </c>
      <c r="P87" s="2">
        <v>131220</v>
      </c>
      <c r="Q87" s="3">
        <v>15743977</v>
      </c>
      <c r="R87" s="3"/>
      <c r="S87" s="2" t="s">
        <v>122</v>
      </c>
      <c r="T87" s="2" t="s">
        <v>136</v>
      </c>
      <c r="U87" s="5">
        <f t="shared" si="28"/>
        <v>630.15210000000013</v>
      </c>
      <c r="V87" s="2" t="s">
        <v>35</v>
      </c>
      <c r="W87" t="str">
        <f t="shared" si="29"/>
        <v>popneed_intoxicants = 4934</v>
      </c>
      <c r="X87" t="str">
        <f t="shared" si="30"/>
        <v>popneed_heating = 30</v>
      </c>
      <c r="Y87" t="str">
        <f t="shared" si="27"/>
        <v>popneed_luxury_food = 2619</v>
      </c>
      <c r="Z87" t="str">
        <f t="shared" si="22"/>
        <v>popneed_luxury_items = 11142</v>
      </c>
      <c r="AA87" t="str">
        <f t="shared" si="33"/>
        <v>popneed_luxury_drinks = 7781</v>
      </c>
      <c r="AB87" t="str">
        <f t="shared" si="34"/>
        <v>popneed_free_movement = 11733</v>
      </c>
      <c r="AC87" t="str">
        <f t="shared" si="35"/>
        <v>popneed_communication = 13469</v>
      </c>
      <c r="AD87" t="str">
        <f t="shared" si="36"/>
        <v>popneed_services = 85583</v>
      </c>
      <c r="AE87" t="str">
        <f t="shared" si="31"/>
        <v>popneed_finance = 131220</v>
      </c>
      <c r="AF87" t="str">
        <f t="shared" si="24"/>
        <v>popneed_art  = 15743977</v>
      </c>
      <c r="AG87" t="s">
        <v>36</v>
      </c>
      <c r="AH87" t="s">
        <v>36</v>
      </c>
    </row>
    <row r="88" spans="3:34" x14ac:dyDescent="0.35">
      <c r="C88">
        <v>87</v>
      </c>
      <c r="D88" s="2">
        <v>5056</v>
      </c>
      <c r="E88" s="2">
        <v>30</v>
      </c>
      <c r="F88" s="2">
        <v>2680</v>
      </c>
      <c r="G88" s="2"/>
      <c r="H88" s="2">
        <v>3703</v>
      </c>
      <c r="I88" s="2"/>
      <c r="J88" s="2">
        <v>7723</v>
      </c>
      <c r="K88" s="2"/>
      <c r="L88" s="2">
        <v>7999</v>
      </c>
      <c r="M88" s="2">
        <v>12078</v>
      </c>
      <c r="N88" s="2">
        <v>13874</v>
      </c>
      <c r="O88" s="2">
        <v>88412</v>
      </c>
      <c r="P88" s="2">
        <v>136125</v>
      </c>
      <c r="Q88" s="3">
        <v>18326177</v>
      </c>
      <c r="R88" s="3"/>
      <c r="S88" s="2" t="s">
        <v>123</v>
      </c>
      <c r="T88" s="2" t="s">
        <v>136</v>
      </c>
      <c r="U88" s="5">
        <f t="shared" si="28"/>
        <v>652.46085000000005</v>
      </c>
      <c r="V88" s="2" t="s">
        <v>35</v>
      </c>
      <c r="W88" t="str">
        <f t="shared" si="29"/>
        <v>popneed_intoxicants = 5056</v>
      </c>
      <c r="X88" t="str">
        <f t="shared" si="30"/>
        <v>popneed_heating = 30</v>
      </c>
      <c r="Y88" t="str">
        <f t="shared" si="27"/>
        <v>popneed_luxury_food = 2680</v>
      </c>
      <c r="Z88" t="str">
        <f t="shared" si="22"/>
        <v>popneed_luxury_items = 11426</v>
      </c>
      <c r="AA88" t="str">
        <f t="shared" si="33"/>
        <v>popneed_luxury_drinks = 7999</v>
      </c>
      <c r="AB88" t="str">
        <f t="shared" si="34"/>
        <v>popneed_free_movement = 12078</v>
      </c>
      <c r="AC88" t="str">
        <f t="shared" si="35"/>
        <v>popneed_communication = 13874</v>
      </c>
      <c r="AD88" t="str">
        <f t="shared" si="36"/>
        <v>popneed_services = 88412</v>
      </c>
      <c r="AE88" t="str">
        <f t="shared" si="31"/>
        <v>popneed_finance = 136125</v>
      </c>
      <c r="AF88" t="str">
        <f t="shared" si="24"/>
        <v>popneed_art  = 18326177</v>
      </c>
      <c r="AG88" t="s">
        <v>36</v>
      </c>
      <c r="AH88" t="s">
        <v>36</v>
      </c>
    </row>
    <row r="89" spans="3:34" x14ac:dyDescent="0.35">
      <c r="C89">
        <v>88</v>
      </c>
      <c r="D89" s="2">
        <v>5180</v>
      </c>
      <c r="E89" s="2">
        <v>30</v>
      </c>
      <c r="F89" s="2">
        <v>2741</v>
      </c>
      <c r="G89" s="2"/>
      <c r="H89" s="2">
        <v>3790</v>
      </c>
      <c r="I89" s="2"/>
      <c r="J89" s="2">
        <v>7925</v>
      </c>
      <c r="K89" s="2"/>
      <c r="L89" s="2">
        <v>8219</v>
      </c>
      <c r="M89" s="2">
        <v>12428</v>
      </c>
      <c r="N89" s="2">
        <v>14285</v>
      </c>
      <c r="O89" s="2">
        <v>91287</v>
      </c>
      <c r="P89" s="2">
        <v>141120</v>
      </c>
      <c r="Q89" s="3">
        <v>21327593</v>
      </c>
      <c r="R89" s="3"/>
      <c r="S89" s="2" t="s">
        <v>124</v>
      </c>
      <c r="T89" s="2" t="s">
        <v>136</v>
      </c>
      <c r="U89" s="5">
        <f t="shared" si="28"/>
        <v>675.29</v>
      </c>
      <c r="V89" s="2" t="s">
        <v>35</v>
      </c>
      <c r="W89" t="str">
        <f t="shared" si="29"/>
        <v>popneed_intoxicants = 5180</v>
      </c>
      <c r="X89" t="str">
        <f t="shared" si="30"/>
        <v>popneed_heating = 30</v>
      </c>
      <c r="Y89" t="str">
        <f t="shared" si="27"/>
        <v>popneed_luxury_food = 2741</v>
      </c>
      <c r="Z89" t="str">
        <f t="shared" si="22"/>
        <v>popneed_luxury_items = 11715</v>
      </c>
      <c r="AA89" t="str">
        <f t="shared" si="33"/>
        <v>popneed_luxury_drinks = 8219</v>
      </c>
      <c r="AB89" t="str">
        <f t="shared" si="34"/>
        <v>popneed_free_movement = 12428</v>
      </c>
      <c r="AC89" t="str">
        <f t="shared" si="35"/>
        <v>popneed_communication = 14285</v>
      </c>
      <c r="AD89" t="str">
        <f t="shared" si="36"/>
        <v>popneed_services = 91287</v>
      </c>
      <c r="AE89" t="str">
        <f t="shared" si="31"/>
        <v>popneed_finance = 141120</v>
      </c>
      <c r="AF89" t="str">
        <f t="shared" si="24"/>
        <v>popneed_art  = 21327593</v>
      </c>
      <c r="AG89" t="s">
        <v>36</v>
      </c>
      <c r="AH89" t="s">
        <v>36</v>
      </c>
    </row>
    <row r="90" spans="3:34" x14ac:dyDescent="0.35">
      <c r="C90">
        <v>89</v>
      </c>
      <c r="D90" s="2">
        <v>5305</v>
      </c>
      <c r="E90" s="2">
        <v>30</v>
      </c>
      <c r="F90" s="2">
        <v>2803</v>
      </c>
      <c r="G90" s="2"/>
      <c r="H90" s="2">
        <v>3877</v>
      </c>
      <c r="I90" s="2"/>
      <c r="J90" s="2">
        <v>8129</v>
      </c>
      <c r="K90" s="2"/>
      <c r="L90" s="2">
        <v>8443</v>
      </c>
      <c r="M90" s="2">
        <v>12783</v>
      </c>
      <c r="N90" s="2">
        <v>14702</v>
      </c>
      <c r="O90" s="2">
        <v>94208</v>
      </c>
      <c r="P90" s="2">
        <v>146205</v>
      </c>
      <c r="Q90" s="3">
        <v>24816095</v>
      </c>
      <c r="R90" s="3"/>
      <c r="S90" s="2" t="s">
        <v>125</v>
      </c>
      <c r="T90" s="2" t="s">
        <v>136</v>
      </c>
      <c r="U90" s="5">
        <f t="shared" si="28"/>
        <v>698.64555000000007</v>
      </c>
      <c r="V90" s="2" t="s">
        <v>35</v>
      </c>
      <c r="W90" t="str">
        <f t="shared" si="29"/>
        <v>popneed_intoxicants = 5305</v>
      </c>
      <c r="X90" t="str">
        <f t="shared" si="30"/>
        <v>popneed_heating = 30</v>
      </c>
      <c r="Y90" t="str">
        <f t="shared" si="27"/>
        <v>popneed_luxury_food = 2803</v>
      </c>
      <c r="Z90" t="str">
        <f t="shared" si="22"/>
        <v>popneed_luxury_items = 12006</v>
      </c>
      <c r="AA90" t="str">
        <f t="shared" si="33"/>
        <v>popneed_luxury_drinks = 8443</v>
      </c>
      <c r="AB90" t="str">
        <f t="shared" si="34"/>
        <v>popneed_free_movement = 12783</v>
      </c>
      <c r="AC90" t="str">
        <f t="shared" si="35"/>
        <v>popneed_communication = 14702</v>
      </c>
      <c r="AD90" t="str">
        <f t="shared" si="36"/>
        <v>popneed_services = 94208</v>
      </c>
      <c r="AE90" t="str">
        <f t="shared" si="31"/>
        <v>popneed_finance = 146205</v>
      </c>
      <c r="AF90" t="str">
        <f t="shared" si="24"/>
        <v>popneed_art  = 24816095</v>
      </c>
      <c r="AG90" t="s">
        <v>36</v>
      </c>
      <c r="AH90" t="s">
        <v>36</v>
      </c>
    </row>
    <row r="91" spans="3:34" x14ac:dyDescent="0.35">
      <c r="C91">
        <v>90</v>
      </c>
      <c r="D91" s="2">
        <v>5432</v>
      </c>
      <c r="E91" s="2">
        <v>30</v>
      </c>
      <c r="F91" s="2">
        <v>2865</v>
      </c>
      <c r="G91" s="2"/>
      <c r="H91" s="2">
        <v>3966</v>
      </c>
      <c r="I91" s="2"/>
      <c r="J91" s="2">
        <v>8335</v>
      </c>
      <c r="K91" s="2"/>
      <c r="L91" s="2">
        <v>8669</v>
      </c>
      <c r="M91" s="2">
        <v>13143</v>
      </c>
      <c r="N91" s="2">
        <v>15125</v>
      </c>
      <c r="O91" s="2">
        <v>97175</v>
      </c>
      <c r="P91" s="2">
        <v>151380</v>
      </c>
      <c r="Q91" s="3">
        <v>28870535</v>
      </c>
      <c r="R91" s="3"/>
      <c r="S91" s="2" t="s">
        <v>126</v>
      </c>
      <c r="T91" s="2" t="s">
        <v>136</v>
      </c>
      <c r="U91" s="5">
        <f t="shared" si="28"/>
        <v>722.5335</v>
      </c>
      <c r="V91" s="2" t="s">
        <v>35</v>
      </c>
      <c r="W91" t="str">
        <f t="shared" si="29"/>
        <v>popneed_intoxicants = 5432</v>
      </c>
      <c r="X91" t="str">
        <f t="shared" si="30"/>
        <v>popneed_heating = 30</v>
      </c>
      <c r="Y91" t="str">
        <f t="shared" ref="Y91:Y100" si="37">CONCATENATE("popneed_luxury_food = ",F91)</f>
        <v>popneed_luxury_food = 2865</v>
      </c>
      <c r="Z91" t="str">
        <f t="shared" si="22"/>
        <v>popneed_luxury_items = 12301</v>
      </c>
      <c r="AA91" t="str">
        <f t="shared" si="33"/>
        <v>popneed_luxury_drinks = 8669</v>
      </c>
      <c r="AB91" t="str">
        <f t="shared" si="34"/>
        <v>popneed_free_movement = 13143</v>
      </c>
      <c r="AC91" t="str">
        <f t="shared" si="35"/>
        <v>popneed_communication = 15125</v>
      </c>
      <c r="AD91" t="str">
        <f t="shared" si="36"/>
        <v>popneed_services = 97175</v>
      </c>
      <c r="AE91" t="str">
        <f t="shared" si="31"/>
        <v>popneed_finance = 151380</v>
      </c>
      <c r="AF91" t="str">
        <f t="shared" si="24"/>
        <v>popneed_art  = 28870535</v>
      </c>
      <c r="AG91" t="s">
        <v>36</v>
      </c>
      <c r="AH91" t="s">
        <v>36</v>
      </c>
    </row>
    <row r="92" spans="3:34" x14ac:dyDescent="0.35">
      <c r="C92">
        <v>91</v>
      </c>
      <c r="D92" s="2">
        <v>5560</v>
      </c>
      <c r="E92" s="2">
        <v>30</v>
      </c>
      <c r="F92" s="2">
        <v>2929</v>
      </c>
      <c r="G92" s="2"/>
      <c r="H92" s="2">
        <v>4055</v>
      </c>
      <c r="I92" s="2"/>
      <c r="J92" s="2">
        <v>8545</v>
      </c>
      <c r="K92" s="2"/>
      <c r="L92" s="2">
        <v>8899</v>
      </c>
      <c r="M92" s="2">
        <v>13508</v>
      </c>
      <c r="N92" s="2">
        <v>15554</v>
      </c>
      <c r="O92" s="2">
        <v>100188</v>
      </c>
      <c r="P92" s="2">
        <v>156645</v>
      </c>
      <c r="Q92" s="3">
        <v>33582524</v>
      </c>
      <c r="R92" s="3"/>
      <c r="S92" s="2" t="s">
        <v>127</v>
      </c>
      <c r="T92" s="2" t="s">
        <v>136</v>
      </c>
      <c r="U92" s="5">
        <f t="shared" si="28"/>
        <v>746.95985000000007</v>
      </c>
      <c r="V92" s="2" t="s">
        <v>35</v>
      </c>
      <c r="W92" t="str">
        <f t="shared" si="29"/>
        <v>popneed_intoxicants = 5560</v>
      </c>
      <c r="X92" t="str">
        <f t="shared" si="30"/>
        <v>popneed_heating = 30</v>
      </c>
      <c r="Y92" t="str">
        <f t="shared" si="37"/>
        <v>popneed_luxury_food = 2929</v>
      </c>
      <c r="Z92" t="str">
        <f t="shared" si="22"/>
        <v>popneed_luxury_items = 12600</v>
      </c>
      <c r="AA92" t="str">
        <f t="shared" si="33"/>
        <v>popneed_luxury_drinks = 8899</v>
      </c>
      <c r="AB92" t="str">
        <f t="shared" si="34"/>
        <v>popneed_free_movement = 13508</v>
      </c>
      <c r="AC92" t="str">
        <f t="shared" si="35"/>
        <v>popneed_communication = 15554</v>
      </c>
      <c r="AD92" t="str">
        <f t="shared" si="36"/>
        <v>popneed_services = 100188</v>
      </c>
      <c r="AE92" t="str">
        <f t="shared" si="31"/>
        <v>popneed_finance = 156645</v>
      </c>
      <c r="AF92" t="str">
        <f t="shared" si="24"/>
        <v>popneed_art  = 33582524</v>
      </c>
      <c r="AG92" t="s">
        <v>36</v>
      </c>
      <c r="AH92" t="s">
        <v>36</v>
      </c>
    </row>
    <row r="93" spans="3:34" x14ac:dyDescent="0.35">
      <c r="C93">
        <v>92</v>
      </c>
      <c r="D93" s="2">
        <v>5690</v>
      </c>
      <c r="E93" s="2">
        <v>30</v>
      </c>
      <c r="F93" s="2">
        <v>2993</v>
      </c>
      <c r="G93" s="2"/>
      <c r="H93" s="2">
        <v>4146</v>
      </c>
      <c r="I93" s="2"/>
      <c r="J93" s="2">
        <v>8757</v>
      </c>
      <c r="K93" s="2"/>
      <c r="L93" s="2">
        <v>9131</v>
      </c>
      <c r="M93" s="2">
        <v>13878</v>
      </c>
      <c r="N93" s="2">
        <v>15989</v>
      </c>
      <c r="O93" s="2">
        <v>103247</v>
      </c>
      <c r="P93" s="2">
        <v>162000</v>
      </c>
      <c r="Q93" s="3">
        <v>39058504</v>
      </c>
      <c r="R93" s="3"/>
      <c r="S93" s="2" t="s">
        <v>128</v>
      </c>
      <c r="T93" s="2" t="s">
        <v>136</v>
      </c>
      <c r="U93" s="5">
        <f t="shared" si="28"/>
        <v>771.93059999999991</v>
      </c>
      <c r="V93" s="2" t="s">
        <v>35</v>
      </c>
      <c r="W93" t="str">
        <f t="shared" si="29"/>
        <v>popneed_intoxicants = 5690</v>
      </c>
      <c r="X93" t="str">
        <f t="shared" si="30"/>
        <v>popneed_heating = 30</v>
      </c>
      <c r="Y93" t="str">
        <f t="shared" si="37"/>
        <v>popneed_luxury_food = 2993</v>
      </c>
      <c r="Z93" t="str">
        <f t="shared" si="22"/>
        <v>popneed_luxury_items = 12903</v>
      </c>
      <c r="AA93" t="str">
        <f t="shared" si="33"/>
        <v>popneed_luxury_drinks = 9131</v>
      </c>
      <c r="AB93" t="str">
        <f t="shared" si="34"/>
        <v>popneed_free_movement = 13878</v>
      </c>
      <c r="AC93" t="str">
        <f t="shared" si="35"/>
        <v>popneed_communication = 15989</v>
      </c>
      <c r="AD93" t="str">
        <f t="shared" si="36"/>
        <v>popneed_services = 103247</v>
      </c>
      <c r="AE93" t="str">
        <f t="shared" si="31"/>
        <v>popneed_finance = 162000</v>
      </c>
      <c r="AF93" t="str">
        <f t="shared" si="24"/>
        <v>popneed_art  = 39058504</v>
      </c>
      <c r="AG93" t="s">
        <v>36</v>
      </c>
      <c r="AH93" t="s">
        <v>36</v>
      </c>
    </row>
    <row r="94" spans="3:34" x14ac:dyDescent="0.35">
      <c r="C94">
        <v>93</v>
      </c>
      <c r="D94" s="2">
        <v>5821</v>
      </c>
      <c r="E94" s="2">
        <v>30</v>
      </c>
      <c r="F94" s="2">
        <v>3058</v>
      </c>
      <c r="G94" s="2"/>
      <c r="H94" s="2">
        <v>4237</v>
      </c>
      <c r="I94" s="2"/>
      <c r="J94" s="2">
        <v>8971</v>
      </c>
      <c r="K94" s="2"/>
      <c r="L94" s="2">
        <v>9367</v>
      </c>
      <c r="M94" s="2">
        <v>14253</v>
      </c>
      <c r="N94" s="2">
        <v>16430</v>
      </c>
      <c r="O94" s="2">
        <v>106352</v>
      </c>
      <c r="P94" s="2">
        <v>167445</v>
      </c>
      <c r="Q94" s="3">
        <v>45422140</v>
      </c>
      <c r="R94" s="3"/>
      <c r="S94" s="2" t="s">
        <v>129</v>
      </c>
      <c r="T94" s="2" t="s">
        <v>136</v>
      </c>
      <c r="U94" s="5">
        <f t="shared" si="28"/>
        <v>797.45174999999995</v>
      </c>
      <c r="V94" s="2" t="s">
        <v>35</v>
      </c>
      <c r="W94" t="str">
        <f t="shared" si="29"/>
        <v>popneed_intoxicants = 5821</v>
      </c>
      <c r="X94" t="str">
        <f t="shared" si="30"/>
        <v>popneed_heating = 30</v>
      </c>
      <c r="Y94" t="str">
        <f t="shared" si="37"/>
        <v>popneed_luxury_food = 3058</v>
      </c>
      <c r="Z94" t="str">
        <f t="shared" si="22"/>
        <v>popneed_luxury_items = 13208</v>
      </c>
      <c r="AA94" t="str">
        <f t="shared" si="33"/>
        <v>popneed_luxury_drinks = 9367</v>
      </c>
      <c r="AB94" t="str">
        <f t="shared" si="34"/>
        <v>popneed_free_movement = 14253</v>
      </c>
      <c r="AC94" t="str">
        <f t="shared" si="35"/>
        <v>popneed_communication = 16430</v>
      </c>
      <c r="AD94" t="str">
        <f t="shared" si="36"/>
        <v>popneed_services = 106352</v>
      </c>
      <c r="AE94" t="str">
        <f t="shared" si="31"/>
        <v>popneed_finance = 167445</v>
      </c>
      <c r="AF94" t="str">
        <f t="shared" si="24"/>
        <v>popneed_art  = 45422140</v>
      </c>
      <c r="AG94" t="s">
        <v>36</v>
      </c>
      <c r="AH94" t="s">
        <v>36</v>
      </c>
    </row>
    <row r="95" spans="3:34" x14ac:dyDescent="0.35">
      <c r="C95">
        <v>94</v>
      </c>
      <c r="D95" s="2">
        <v>5954</v>
      </c>
      <c r="E95" s="2">
        <v>30</v>
      </c>
      <c r="F95" s="2">
        <v>3123</v>
      </c>
      <c r="G95" s="2"/>
      <c r="H95" s="2">
        <v>4330</v>
      </c>
      <c r="I95" s="2"/>
      <c r="J95" s="2">
        <v>9188</v>
      </c>
      <c r="K95" s="2"/>
      <c r="L95" s="2">
        <v>9605</v>
      </c>
      <c r="M95" s="2">
        <v>14633</v>
      </c>
      <c r="N95" s="2">
        <v>16877</v>
      </c>
      <c r="O95" s="2">
        <v>109503</v>
      </c>
      <c r="P95" s="2">
        <v>172980</v>
      </c>
      <c r="Q95" s="3">
        <v>52817109</v>
      </c>
      <c r="R95" s="3"/>
      <c r="S95" s="2" t="s">
        <v>130</v>
      </c>
      <c r="T95" s="2" t="s">
        <v>136</v>
      </c>
      <c r="U95" s="5">
        <f t="shared" si="28"/>
        <v>823.52930000000003</v>
      </c>
      <c r="V95" s="2" t="s">
        <v>35</v>
      </c>
      <c r="W95" t="str">
        <f t="shared" si="29"/>
        <v>popneed_intoxicants = 5954</v>
      </c>
      <c r="X95" t="str">
        <f t="shared" si="30"/>
        <v>popneed_heating = 30</v>
      </c>
      <c r="Y95" t="str">
        <f t="shared" si="37"/>
        <v>popneed_luxury_food = 3123</v>
      </c>
      <c r="Z95" t="str">
        <f t="shared" si="22"/>
        <v>popneed_luxury_items = 13518</v>
      </c>
      <c r="AA95" t="str">
        <f t="shared" si="33"/>
        <v>popneed_luxury_drinks = 9605</v>
      </c>
      <c r="AB95" t="str">
        <f t="shared" si="34"/>
        <v>popneed_free_movement = 14633</v>
      </c>
      <c r="AC95" t="str">
        <f t="shared" si="35"/>
        <v>popneed_communication = 16877</v>
      </c>
      <c r="AD95" t="str">
        <f t="shared" si="36"/>
        <v>popneed_services = 109503</v>
      </c>
      <c r="AE95" t="str">
        <f t="shared" si="31"/>
        <v>popneed_finance = 172980</v>
      </c>
      <c r="AF95" t="str">
        <f t="shared" si="24"/>
        <v>popneed_art  = 52817109</v>
      </c>
      <c r="AG95" t="s">
        <v>36</v>
      </c>
      <c r="AH95" t="s">
        <v>36</v>
      </c>
    </row>
    <row r="96" spans="3:34" x14ac:dyDescent="0.35">
      <c r="C96">
        <v>95</v>
      </c>
      <c r="D96" s="2">
        <v>6088</v>
      </c>
      <c r="E96" s="2">
        <v>30</v>
      </c>
      <c r="F96" s="2">
        <v>3189</v>
      </c>
      <c r="G96" s="2"/>
      <c r="H96" s="2">
        <v>4423</v>
      </c>
      <c r="I96" s="2"/>
      <c r="J96" s="2">
        <v>9408</v>
      </c>
      <c r="K96" s="2"/>
      <c r="L96" s="2">
        <v>9847</v>
      </c>
      <c r="M96" s="2">
        <v>15018</v>
      </c>
      <c r="N96" s="2">
        <v>17330</v>
      </c>
      <c r="O96" s="2">
        <v>112700</v>
      </c>
      <c r="P96" s="2">
        <v>178605</v>
      </c>
      <c r="Q96" s="3">
        <v>61410341</v>
      </c>
      <c r="R96" s="3"/>
      <c r="S96" s="2" t="s">
        <v>131</v>
      </c>
      <c r="T96" s="2" t="s">
        <v>136</v>
      </c>
      <c r="U96" s="5">
        <f t="shared" si="28"/>
        <v>850.16925000000015</v>
      </c>
      <c r="V96" s="2" t="s">
        <v>35</v>
      </c>
      <c r="W96" t="str">
        <f t="shared" si="29"/>
        <v>popneed_intoxicants = 6088</v>
      </c>
      <c r="X96" t="str">
        <f t="shared" si="30"/>
        <v>popneed_heating = 30</v>
      </c>
      <c r="Y96" t="str">
        <f t="shared" si="37"/>
        <v>popneed_luxury_food = 3189</v>
      </c>
      <c r="Z96" t="str">
        <f t="shared" si="22"/>
        <v>popneed_luxury_items = 13831</v>
      </c>
      <c r="AA96" t="str">
        <f t="shared" si="33"/>
        <v>popneed_luxury_drinks = 9847</v>
      </c>
      <c r="AB96" t="str">
        <f t="shared" si="34"/>
        <v>popneed_free_movement = 15018</v>
      </c>
      <c r="AC96" t="str">
        <f t="shared" si="35"/>
        <v>popneed_communication = 17330</v>
      </c>
      <c r="AD96" t="str">
        <f t="shared" si="36"/>
        <v>popneed_services = 112700</v>
      </c>
      <c r="AE96" t="str">
        <f t="shared" ref="AE96:AE100" si="38">CONCATENATE("popneed_finance = ",P96)</f>
        <v>popneed_finance = 178605</v>
      </c>
      <c r="AF96" t="str">
        <f t="shared" si="24"/>
        <v>popneed_art  = 61410341</v>
      </c>
      <c r="AG96" t="s">
        <v>36</v>
      </c>
      <c r="AH96" t="s">
        <v>36</v>
      </c>
    </row>
    <row r="97" spans="3:34" x14ac:dyDescent="0.35">
      <c r="C97">
        <v>96</v>
      </c>
      <c r="D97" s="2">
        <v>6224</v>
      </c>
      <c r="E97" s="2">
        <v>30</v>
      </c>
      <c r="F97" s="2">
        <v>3256</v>
      </c>
      <c r="G97" s="2"/>
      <c r="H97" s="2">
        <v>4518</v>
      </c>
      <c r="I97" s="2"/>
      <c r="J97" s="2">
        <v>9630</v>
      </c>
      <c r="K97" s="2"/>
      <c r="L97" s="2">
        <v>10091</v>
      </c>
      <c r="M97" s="2">
        <v>15408</v>
      </c>
      <c r="N97" s="2">
        <v>17789</v>
      </c>
      <c r="O97" s="2">
        <v>115943</v>
      </c>
      <c r="P97" s="2">
        <v>184320</v>
      </c>
      <c r="Q97" s="3">
        <v>71395782</v>
      </c>
      <c r="R97" s="3"/>
      <c r="S97" s="2" t="s">
        <v>132</v>
      </c>
      <c r="T97" s="2" t="s">
        <v>136</v>
      </c>
      <c r="U97" s="5">
        <f t="shared" si="28"/>
        <v>877.37760000000014</v>
      </c>
      <c r="V97" s="2" t="s">
        <v>35</v>
      </c>
      <c r="W97" t="str">
        <f t="shared" si="29"/>
        <v>popneed_intoxicants = 6224</v>
      </c>
      <c r="X97" t="str">
        <f t="shared" si="30"/>
        <v>popneed_heating = 30</v>
      </c>
      <c r="Y97" t="str">
        <f t="shared" si="37"/>
        <v>popneed_luxury_food = 3256</v>
      </c>
      <c r="Z97" t="str">
        <f t="shared" si="22"/>
        <v>popneed_luxury_items = 14148</v>
      </c>
      <c r="AA97" t="str">
        <f t="shared" si="33"/>
        <v>popneed_luxury_drinks = 10091</v>
      </c>
      <c r="AB97" t="str">
        <f t="shared" si="34"/>
        <v>popneed_free_movement = 15408</v>
      </c>
      <c r="AC97" t="str">
        <f t="shared" si="35"/>
        <v>popneed_communication = 17789</v>
      </c>
      <c r="AD97" t="str">
        <f t="shared" si="36"/>
        <v>popneed_services = 115943</v>
      </c>
      <c r="AE97" t="str">
        <f t="shared" si="38"/>
        <v>popneed_finance = 184320</v>
      </c>
      <c r="AF97" t="str">
        <f t="shared" si="24"/>
        <v>popneed_art  = 71395782</v>
      </c>
      <c r="AG97" t="s">
        <v>36</v>
      </c>
      <c r="AH97" t="s">
        <v>36</v>
      </c>
    </row>
    <row r="98" spans="3:34" x14ac:dyDescent="0.35">
      <c r="C98">
        <v>97</v>
      </c>
      <c r="D98" s="2">
        <v>6361</v>
      </c>
      <c r="E98" s="2">
        <v>30</v>
      </c>
      <c r="F98" s="2">
        <v>3324</v>
      </c>
      <c r="G98" s="2"/>
      <c r="H98" s="2">
        <v>4613</v>
      </c>
      <c r="I98" s="2"/>
      <c r="J98" s="2">
        <v>9855</v>
      </c>
      <c r="K98" s="2"/>
      <c r="L98" s="2">
        <v>10339</v>
      </c>
      <c r="M98" s="2">
        <v>15803</v>
      </c>
      <c r="N98" s="2">
        <v>18254</v>
      </c>
      <c r="O98" s="2">
        <v>119232</v>
      </c>
      <c r="P98" s="2">
        <v>190125</v>
      </c>
      <c r="Q98" s="3">
        <v>82998765</v>
      </c>
      <c r="R98" s="3"/>
      <c r="S98" s="2" t="s">
        <v>133</v>
      </c>
      <c r="T98" s="2" t="s">
        <v>136</v>
      </c>
      <c r="U98" s="5">
        <f t="shared" si="28"/>
        <v>905.16034999999999</v>
      </c>
      <c r="V98" s="2" t="s">
        <v>35</v>
      </c>
      <c r="W98" t="str">
        <f t="shared" si="29"/>
        <v>popneed_intoxicants = 6361</v>
      </c>
      <c r="X98" t="str">
        <f t="shared" si="30"/>
        <v>popneed_heating = 30</v>
      </c>
      <c r="Y98" t="str">
        <f t="shared" si="37"/>
        <v>popneed_luxury_food = 3324</v>
      </c>
      <c r="Z98" t="str">
        <f t="shared" si="22"/>
        <v>popneed_luxury_items = 14468</v>
      </c>
      <c r="AA98" t="str">
        <f t="shared" si="33"/>
        <v>popneed_luxury_drinks = 10339</v>
      </c>
      <c r="AB98" t="str">
        <f t="shared" si="34"/>
        <v>popneed_free_movement = 15803</v>
      </c>
      <c r="AC98" t="str">
        <f t="shared" si="35"/>
        <v>popneed_communication = 18254</v>
      </c>
      <c r="AD98" t="str">
        <f t="shared" si="36"/>
        <v>popneed_services = 119232</v>
      </c>
      <c r="AE98" t="str">
        <f t="shared" si="38"/>
        <v>popneed_finance = 190125</v>
      </c>
      <c r="AF98" t="str">
        <f t="shared" si="24"/>
        <v>popneed_art  = 82998765</v>
      </c>
      <c r="AG98" t="s">
        <v>36</v>
      </c>
      <c r="AH98" t="s">
        <v>36</v>
      </c>
    </row>
    <row r="99" spans="3:34" x14ac:dyDescent="0.35">
      <c r="C99">
        <v>98</v>
      </c>
      <c r="D99" s="2">
        <v>6500</v>
      </c>
      <c r="E99" s="2">
        <v>30</v>
      </c>
      <c r="F99" s="2">
        <v>3392</v>
      </c>
      <c r="G99" s="2"/>
      <c r="H99" s="2">
        <v>4710</v>
      </c>
      <c r="I99" s="2"/>
      <c r="J99" s="2">
        <v>10083</v>
      </c>
      <c r="K99" s="2"/>
      <c r="L99" s="2">
        <v>10589</v>
      </c>
      <c r="M99" s="2">
        <v>16203</v>
      </c>
      <c r="N99" s="2">
        <v>18725</v>
      </c>
      <c r="O99" s="2">
        <v>122567</v>
      </c>
      <c r="P99" s="2">
        <v>196020</v>
      </c>
      <c r="Q99" s="3">
        <v>96481087</v>
      </c>
      <c r="R99" s="3"/>
      <c r="S99" s="2" t="s">
        <v>134</v>
      </c>
      <c r="T99" s="2" t="s">
        <v>136</v>
      </c>
      <c r="U99" s="5">
        <f t="shared" si="28"/>
        <v>933.52350000000001</v>
      </c>
      <c r="V99" s="2" t="s">
        <v>35</v>
      </c>
      <c r="W99" t="str">
        <f t="shared" si="29"/>
        <v>popneed_intoxicants = 6500</v>
      </c>
      <c r="X99" t="str">
        <f t="shared" si="30"/>
        <v>popneed_heating = 30</v>
      </c>
      <c r="Y99" t="str">
        <f t="shared" si="37"/>
        <v>popneed_luxury_food = 3392</v>
      </c>
      <c r="Z99" t="str">
        <f t="shared" si="22"/>
        <v>popneed_luxury_items = 14793</v>
      </c>
      <c r="AA99" t="str">
        <f t="shared" si="33"/>
        <v>popneed_luxury_drinks = 10589</v>
      </c>
      <c r="AB99" t="str">
        <f t="shared" si="34"/>
        <v>popneed_free_movement = 16203</v>
      </c>
      <c r="AC99" t="str">
        <f t="shared" si="35"/>
        <v>popneed_communication = 18725</v>
      </c>
      <c r="AD99" t="str">
        <f t="shared" si="36"/>
        <v>popneed_services = 122567</v>
      </c>
      <c r="AE99" t="str">
        <f t="shared" si="38"/>
        <v>popneed_finance = 196020</v>
      </c>
      <c r="AF99" t="str">
        <f t="shared" si="24"/>
        <v>popneed_art  = 96481087</v>
      </c>
      <c r="AG99" t="s">
        <v>36</v>
      </c>
      <c r="AH99" t="s">
        <v>36</v>
      </c>
    </row>
    <row r="100" spans="3:34" x14ac:dyDescent="0.35">
      <c r="C100">
        <v>99</v>
      </c>
      <c r="D100" s="2">
        <v>6640</v>
      </c>
      <c r="E100" s="2">
        <v>30</v>
      </c>
      <c r="F100" s="2">
        <v>3461</v>
      </c>
      <c r="G100" s="2"/>
      <c r="H100" s="2">
        <v>4807</v>
      </c>
      <c r="I100" s="2"/>
      <c r="J100" s="2">
        <v>10313</v>
      </c>
      <c r="K100" s="2"/>
      <c r="L100" s="2">
        <v>10843</v>
      </c>
      <c r="M100" s="2">
        <v>16608</v>
      </c>
      <c r="N100" s="2">
        <v>19202</v>
      </c>
      <c r="O100" s="2">
        <v>125948</v>
      </c>
      <c r="P100" s="2">
        <v>202005</v>
      </c>
      <c r="Q100" s="3">
        <v>112146917</v>
      </c>
      <c r="R100" s="3"/>
      <c r="S100" s="2" t="s">
        <v>135</v>
      </c>
      <c r="T100" s="2" t="s">
        <v>136</v>
      </c>
      <c r="U100" s="5">
        <f t="shared" si="28"/>
        <v>962.47305000000006</v>
      </c>
      <c r="V100" s="2" t="s">
        <v>35</v>
      </c>
      <c r="W100" t="str">
        <f t="shared" si="29"/>
        <v>popneed_intoxicants = 6640</v>
      </c>
      <c r="X100" t="str">
        <f t="shared" si="30"/>
        <v>popneed_heating = 30</v>
      </c>
      <c r="Y100" t="str">
        <f t="shared" si="37"/>
        <v>popneed_luxury_food = 3461</v>
      </c>
      <c r="Z100" t="str">
        <f t="shared" si="22"/>
        <v>popneed_luxury_items = 15120</v>
      </c>
      <c r="AA100" t="str">
        <f t="shared" si="33"/>
        <v>popneed_luxury_drinks = 10843</v>
      </c>
      <c r="AB100" t="str">
        <f t="shared" si="34"/>
        <v>popneed_free_movement = 16608</v>
      </c>
      <c r="AC100" t="str">
        <f t="shared" si="35"/>
        <v>popneed_communication = 19202</v>
      </c>
      <c r="AD100" t="str">
        <f t="shared" si="36"/>
        <v>popneed_services = 125948</v>
      </c>
      <c r="AE100" t="str">
        <f t="shared" si="38"/>
        <v>popneed_finance = 202005</v>
      </c>
      <c r="AF100" t="str">
        <f t="shared" si="24"/>
        <v>popneed_art  = 112146917</v>
      </c>
      <c r="AG100" t="s">
        <v>36</v>
      </c>
      <c r="AH100" t="s">
        <v>36</v>
      </c>
    </row>
  </sheetData>
  <phoneticPr fontId="1" type="noConversion"/>
  <conditionalFormatting sqref="I11:I16">
    <cfRule type="colorScale" priority="1">
      <colorScale>
        <cfvo type="min"/>
        <cfvo type="max"/>
        <color theme="0"/>
        <color theme="9" tint="0.39997558519241921"/>
      </colorScale>
    </cfRule>
  </conditionalFormatting>
  <conditionalFormatting sqref="L12:P12 D12:H12 J12">
    <cfRule type="colorScale" priority="621">
      <colorScale>
        <cfvo type="min"/>
        <cfvo type="max"/>
        <color theme="0"/>
        <color theme="9" tint="0.39997558519241921"/>
      </colorScale>
    </cfRule>
  </conditionalFormatting>
  <conditionalFormatting sqref="L13:P13 D13:H13 J13">
    <cfRule type="colorScale" priority="625">
      <colorScale>
        <cfvo type="min"/>
        <cfvo type="max"/>
        <color theme="0"/>
        <color theme="9" tint="0.39997558519241921"/>
      </colorScale>
    </cfRule>
  </conditionalFormatting>
  <conditionalFormatting sqref="L14:P14 D14:H14 J14">
    <cfRule type="colorScale" priority="629">
      <colorScale>
        <cfvo type="min"/>
        <cfvo type="max"/>
        <color theme="0"/>
        <color theme="9" tint="0.39997558519241921"/>
      </colorScale>
    </cfRule>
  </conditionalFormatting>
  <conditionalFormatting sqref="L15:P15 D15:F15 J15 H15 G16:G26">
    <cfRule type="colorScale" priority="633">
      <colorScale>
        <cfvo type="min"/>
        <cfvo type="max"/>
        <color theme="0"/>
        <color theme="9" tint="0.39997558519241921"/>
      </colorScale>
    </cfRule>
  </conditionalFormatting>
  <conditionalFormatting sqref="L16:P16 D16:F16 J16 H16">
    <cfRule type="colorScale" priority="639">
      <colorScale>
        <cfvo type="min"/>
        <cfvo type="max"/>
        <color theme="0"/>
        <color theme="9" tint="0.39997558519241921"/>
      </colorScale>
    </cfRule>
  </conditionalFormatting>
  <conditionalFormatting sqref="D3:P3">
    <cfRule type="colorScale" priority="640">
      <colorScale>
        <cfvo type="min"/>
        <cfvo type="max"/>
        <color theme="0"/>
        <color theme="9" tint="0.39997558519241921"/>
      </colorScale>
    </cfRule>
  </conditionalFormatting>
  <conditionalFormatting sqref="D5:P5">
    <cfRule type="colorScale" priority="642">
      <colorScale>
        <cfvo type="min"/>
        <cfvo type="max"/>
        <color theme="0"/>
        <color theme="9" tint="0.39997558519241921"/>
      </colorScale>
    </cfRule>
  </conditionalFormatting>
  <conditionalFormatting sqref="D4:P4">
    <cfRule type="colorScale" priority="644">
      <colorScale>
        <cfvo type="min"/>
        <cfvo type="max"/>
        <color theme="0"/>
        <color theme="9" tint="0.39997558519241921"/>
      </colorScale>
    </cfRule>
  </conditionalFormatting>
  <conditionalFormatting sqref="D6:P6">
    <cfRule type="colorScale" priority="646">
      <colorScale>
        <cfvo type="min"/>
        <cfvo type="max"/>
        <color theme="0"/>
        <color theme="9" tint="0.39997558519241921"/>
      </colorScale>
    </cfRule>
  </conditionalFormatting>
  <conditionalFormatting sqref="D7:P7">
    <cfRule type="colorScale" priority="648">
      <colorScale>
        <cfvo type="min"/>
        <cfvo type="max"/>
        <color theme="0"/>
        <color theme="9" tint="0.39997558519241921"/>
      </colorScale>
    </cfRule>
  </conditionalFormatting>
  <conditionalFormatting sqref="D8:P8">
    <cfRule type="colorScale" priority="650">
      <colorScale>
        <cfvo type="min"/>
        <cfvo type="max"/>
        <color theme="0"/>
        <color theme="9" tint="0.39997558519241921"/>
      </colorScale>
    </cfRule>
  </conditionalFormatting>
  <conditionalFormatting sqref="D9:P9">
    <cfRule type="colorScale" priority="652">
      <colorScale>
        <cfvo type="min"/>
        <cfvo type="max"/>
        <color theme="0"/>
        <color theme="9" tint="0.39997558519241921"/>
      </colorScale>
    </cfRule>
  </conditionalFormatting>
  <conditionalFormatting sqref="D10:P10">
    <cfRule type="colorScale" priority="654">
      <colorScale>
        <cfvo type="min"/>
        <cfvo type="max"/>
        <color theme="0"/>
        <color theme="9" tint="0.39997558519241921"/>
      </colorScale>
    </cfRule>
  </conditionalFormatting>
  <conditionalFormatting sqref="D18:F18 H18:P18">
    <cfRule type="colorScale" priority="656">
      <colorScale>
        <cfvo type="min"/>
        <cfvo type="max"/>
        <color theme="0"/>
        <color theme="9" tint="0.39997558519241921"/>
      </colorScale>
    </cfRule>
  </conditionalFormatting>
  <conditionalFormatting sqref="D19:F19 H19:P19">
    <cfRule type="colorScale" priority="659">
      <colorScale>
        <cfvo type="min"/>
        <cfvo type="max"/>
        <color theme="0"/>
        <color theme="9" tint="0.39997558519241921"/>
      </colorScale>
    </cfRule>
  </conditionalFormatting>
  <conditionalFormatting sqref="D20:F20 H20:P20">
    <cfRule type="colorScale" priority="662">
      <colorScale>
        <cfvo type="min"/>
        <cfvo type="max"/>
        <color theme="0"/>
        <color theme="9" tint="0.39997558519241921"/>
      </colorScale>
    </cfRule>
  </conditionalFormatting>
  <conditionalFormatting sqref="D21:F21 H21:P21">
    <cfRule type="colorScale" priority="665">
      <colorScale>
        <cfvo type="min"/>
        <cfvo type="max"/>
        <color theme="0"/>
        <color theme="9" tint="0.39997558519241921"/>
      </colorScale>
    </cfRule>
  </conditionalFormatting>
  <conditionalFormatting sqref="D22:F22 H22:P22">
    <cfRule type="colorScale" priority="668">
      <colorScale>
        <cfvo type="min"/>
        <cfvo type="max"/>
        <color theme="0"/>
        <color theme="9" tint="0.39997558519241921"/>
      </colorScale>
    </cfRule>
  </conditionalFormatting>
  <conditionalFormatting sqref="D23:F23 H23:P23">
    <cfRule type="colorScale" priority="671">
      <colorScale>
        <cfvo type="min"/>
        <cfvo type="max"/>
        <color theme="0"/>
        <color theme="9" tint="0.39997558519241921"/>
      </colorScale>
    </cfRule>
  </conditionalFormatting>
  <conditionalFormatting sqref="D24:F24 H24:P24">
    <cfRule type="colorScale" priority="674">
      <colorScale>
        <cfvo type="min"/>
        <cfvo type="max"/>
        <color theme="0"/>
        <color theme="9" tint="0.39997558519241921"/>
      </colorScale>
    </cfRule>
  </conditionalFormatting>
  <conditionalFormatting sqref="D26:F26 H26:P26 I27:I37 K27:K36">
    <cfRule type="colorScale" priority="677">
      <colorScale>
        <cfvo type="min"/>
        <cfvo type="max"/>
        <color theme="0"/>
        <color theme="9" tint="0.39997558519241921"/>
      </colorScale>
    </cfRule>
  </conditionalFormatting>
  <conditionalFormatting sqref="D25:F25 H25:P25">
    <cfRule type="colorScale" priority="682">
      <colorScale>
        <cfvo type="min"/>
        <cfvo type="max"/>
        <color theme="0"/>
        <color theme="9" tint="0.39997558519241921"/>
      </colorScale>
    </cfRule>
  </conditionalFormatting>
  <conditionalFormatting sqref="D27:H27 J27 L27:P27">
    <cfRule type="colorScale" priority="685">
      <colorScale>
        <cfvo type="min"/>
        <cfvo type="max"/>
        <color theme="0"/>
        <color theme="9" tint="0.39997558519241921"/>
      </colorScale>
    </cfRule>
  </conditionalFormatting>
  <conditionalFormatting sqref="D29:H29 J29 L29:P29">
    <cfRule type="colorScale" priority="688">
      <colorScale>
        <cfvo type="min"/>
        <cfvo type="max"/>
        <color theme="0"/>
        <color theme="9" tint="0.39997558519241921"/>
      </colorScale>
    </cfRule>
  </conditionalFormatting>
  <conditionalFormatting sqref="D28:H28 J28 L28:P28">
    <cfRule type="colorScale" priority="691">
      <colorScale>
        <cfvo type="min"/>
        <cfvo type="max"/>
        <color theme="0"/>
        <color theme="9" tint="0.39997558519241921"/>
      </colorScale>
    </cfRule>
  </conditionalFormatting>
  <conditionalFormatting sqref="D31:H31 J31 L31:P31">
    <cfRule type="colorScale" priority="694">
      <colorScale>
        <cfvo type="min"/>
        <cfvo type="max"/>
        <color theme="0"/>
        <color theme="9" tint="0.39997558519241921"/>
      </colorScale>
    </cfRule>
  </conditionalFormatting>
  <conditionalFormatting sqref="D30:H30 J30 L30:P30">
    <cfRule type="colorScale" priority="697">
      <colorScale>
        <cfvo type="min"/>
        <cfvo type="max"/>
        <color theme="0"/>
        <color theme="9" tint="0.39997558519241921"/>
      </colorScale>
    </cfRule>
  </conditionalFormatting>
  <conditionalFormatting sqref="D32:H32 J32 L32:P32">
    <cfRule type="colorScale" priority="700">
      <colorScale>
        <cfvo type="min"/>
        <cfvo type="max"/>
        <color theme="0"/>
        <color theme="9" tint="0.39997558519241921"/>
      </colorScale>
    </cfRule>
  </conditionalFormatting>
  <conditionalFormatting sqref="D33:H33 J33 L33:P33">
    <cfRule type="colorScale" priority="703">
      <colorScale>
        <cfvo type="min"/>
        <cfvo type="max"/>
        <color theme="0"/>
        <color theme="9" tint="0.39997558519241921"/>
      </colorScale>
    </cfRule>
  </conditionalFormatting>
  <conditionalFormatting sqref="D34:H34 J34 L34:P34">
    <cfRule type="colorScale" priority="706">
      <colorScale>
        <cfvo type="min"/>
        <cfvo type="max"/>
        <color theme="0"/>
        <color theme="9" tint="0.39997558519241921"/>
      </colorScale>
    </cfRule>
  </conditionalFormatting>
  <conditionalFormatting sqref="D35:H35 J35 L35:P35">
    <cfRule type="colorScale" priority="709">
      <colorScale>
        <cfvo type="min"/>
        <cfvo type="max"/>
        <color theme="0"/>
        <color theme="9" tint="0.39997558519241921"/>
      </colorScale>
    </cfRule>
  </conditionalFormatting>
  <conditionalFormatting sqref="D36:H36 J36 L36:R36">
    <cfRule type="colorScale" priority="712">
      <colorScale>
        <cfvo type="min"/>
        <cfvo type="max"/>
        <color theme="0"/>
        <color theme="9" tint="0.39997558519241921"/>
      </colorScale>
    </cfRule>
  </conditionalFormatting>
  <conditionalFormatting sqref="D37:H37 J37:R37">
    <cfRule type="colorScale" priority="715">
      <colorScale>
        <cfvo type="min"/>
        <cfvo type="max"/>
        <color theme="0"/>
        <color theme="9" tint="0.39997558519241921"/>
      </colorScale>
    </cfRule>
  </conditionalFormatting>
  <conditionalFormatting sqref="D38:R38">
    <cfRule type="colorScale" priority="718">
      <colorScale>
        <cfvo type="min"/>
        <cfvo type="max"/>
        <color theme="0"/>
        <color theme="9" tint="0.39997558519241921"/>
      </colorScale>
    </cfRule>
  </conditionalFormatting>
  <conditionalFormatting sqref="D39:R39">
    <cfRule type="colorScale" priority="720">
      <colorScale>
        <cfvo type="min"/>
        <cfvo type="max"/>
        <color theme="0"/>
        <color theme="9" tint="0.39997558519241921"/>
      </colorScale>
    </cfRule>
  </conditionalFormatting>
  <conditionalFormatting sqref="D40:R40">
    <cfRule type="colorScale" priority="722">
      <colorScale>
        <cfvo type="min"/>
        <cfvo type="max"/>
        <color theme="0"/>
        <color theme="9" tint="0.39997558519241921"/>
      </colorScale>
    </cfRule>
  </conditionalFormatting>
  <conditionalFormatting sqref="D41:R41">
    <cfRule type="colorScale" priority="724">
      <colorScale>
        <cfvo type="min"/>
        <cfvo type="max"/>
        <color theme="0"/>
        <color theme="9" tint="0.39997558519241921"/>
      </colorScale>
    </cfRule>
  </conditionalFormatting>
  <conditionalFormatting sqref="D42:R42">
    <cfRule type="colorScale" priority="726">
      <colorScale>
        <cfvo type="min"/>
        <cfvo type="max"/>
        <color theme="0"/>
        <color theme="9" tint="0.39997558519241921"/>
      </colorScale>
    </cfRule>
  </conditionalFormatting>
  <conditionalFormatting sqref="D43:R43">
    <cfRule type="colorScale" priority="728">
      <colorScale>
        <cfvo type="min"/>
        <cfvo type="max"/>
        <color theme="0"/>
        <color theme="9" tint="0.39997558519241921"/>
      </colorScale>
    </cfRule>
  </conditionalFormatting>
  <conditionalFormatting sqref="D44:R44">
    <cfRule type="colorScale" priority="730">
      <colorScale>
        <cfvo type="min"/>
        <cfvo type="max"/>
        <color theme="0"/>
        <color theme="9" tint="0.39997558519241921"/>
      </colorScale>
    </cfRule>
  </conditionalFormatting>
  <conditionalFormatting sqref="D45:R45">
    <cfRule type="colorScale" priority="732">
      <colorScale>
        <cfvo type="min"/>
        <cfvo type="max"/>
        <color theme="0"/>
        <color theme="9" tint="0.39997558519241921"/>
      </colorScale>
    </cfRule>
  </conditionalFormatting>
  <conditionalFormatting sqref="D46:R46">
    <cfRule type="colorScale" priority="734">
      <colorScale>
        <cfvo type="min"/>
        <cfvo type="max"/>
        <color theme="0"/>
        <color theme="9" tint="0.39997558519241921"/>
      </colorScale>
    </cfRule>
  </conditionalFormatting>
  <conditionalFormatting sqref="D47:R47">
    <cfRule type="colorScale" priority="736">
      <colorScale>
        <cfvo type="min"/>
        <cfvo type="max"/>
        <color theme="0"/>
        <color theme="9" tint="0.39997558519241921"/>
      </colorScale>
    </cfRule>
  </conditionalFormatting>
  <conditionalFormatting sqref="D48:R48">
    <cfRule type="colorScale" priority="738">
      <colorScale>
        <cfvo type="min"/>
        <cfvo type="max"/>
        <color theme="0"/>
        <color theme="9" tint="0.39997558519241921"/>
      </colorScale>
    </cfRule>
  </conditionalFormatting>
  <conditionalFormatting sqref="D51:R51">
    <cfRule type="colorScale" priority="740">
      <colorScale>
        <cfvo type="min"/>
        <cfvo type="max"/>
        <color theme="0"/>
        <color theme="9" tint="0.39997558519241921"/>
      </colorScale>
    </cfRule>
  </conditionalFormatting>
  <conditionalFormatting sqref="D50:R50">
    <cfRule type="colorScale" priority="742">
      <colorScale>
        <cfvo type="min"/>
        <cfvo type="max"/>
        <color theme="0"/>
        <color theme="9" tint="0.39997558519241921"/>
      </colorScale>
    </cfRule>
  </conditionalFormatting>
  <conditionalFormatting sqref="F49:R49 D49">
    <cfRule type="colorScale" priority="744">
      <colorScale>
        <cfvo type="min"/>
        <cfvo type="max"/>
        <color theme="0"/>
        <color theme="9" tint="0.39997558519241921"/>
      </colorScale>
    </cfRule>
  </conditionalFormatting>
  <conditionalFormatting sqref="D2:F2 H2:P2 G15">
    <cfRule type="colorScale" priority="747">
      <colorScale>
        <cfvo type="min"/>
        <cfvo type="max"/>
        <color theme="0"/>
        <color theme="9" tint="0.39997558519241921"/>
      </colorScale>
    </cfRule>
  </conditionalFormatting>
  <conditionalFormatting sqref="D17:F17 H17:P17">
    <cfRule type="colorScale" priority="751">
      <colorScale>
        <cfvo type="min"/>
        <cfvo type="max"/>
        <color theme="0"/>
        <color theme="9" tint="0.39997558519241921"/>
      </colorScale>
    </cfRule>
  </conditionalFormatting>
  <conditionalFormatting sqref="D52:R52">
    <cfRule type="colorScale" priority="754">
      <colorScale>
        <cfvo type="min"/>
        <cfvo type="max"/>
        <color theme="0"/>
        <color theme="9" tint="0.39997558519241921"/>
      </colorScale>
    </cfRule>
  </conditionalFormatting>
  <conditionalFormatting sqref="D53:R53">
    <cfRule type="colorScale" priority="756">
      <colorScale>
        <cfvo type="min"/>
        <cfvo type="max"/>
        <color theme="0"/>
        <color theme="9" tint="0.39997558519241921"/>
      </colorScale>
    </cfRule>
  </conditionalFormatting>
  <conditionalFormatting sqref="D61:R61">
    <cfRule type="colorScale" priority="758">
      <colorScale>
        <cfvo type="min"/>
        <cfvo type="max"/>
        <color theme="0"/>
        <color theme="9" tint="0.39997558519241921"/>
      </colorScale>
    </cfRule>
  </conditionalFormatting>
  <conditionalFormatting sqref="D60:R60">
    <cfRule type="colorScale" priority="760">
      <colorScale>
        <cfvo type="min"/>
        <cfvo type="max"/>
        <color theme="0"/>
        <color theme="9" tint="0.39997558519241921"/>
      </colorScale>
    </cfRule>
  </conditionalFormatting>
  <conditionalFormatting sqref="D59:R59">
    <cfRule type="colorScale" priority="762">
      <colorScale>
        <cfvo type="min"/>
        <cfvo type="max"/>
        <color theme="0"/>
        <color theme="9" tint="0.39997558519241921"/>
      </colorScale>
    </cfRule>
  </conditionalFormatting>
  <conditionalFormatting sqref="D58:R58">
    <cfRule type="colorScale" priority="764">
      <colorScale>
        <cfvo type="min"/>
        <cfvo type="max"/>
        <color theme="0"/>
        <color theme="9" tint="0.39997558519241921"/>
      </colorScale>
    </cfRule>
  </conditionalFormatting>
  <conditionalFormatting sqref="D57:R57">
    <cfRule type="colorScale" priority="766">
      <colorScale>
        <cfvo type="min"/>
        <cfvo type="max"/>
        <color theme="0"/>
        <color theme="9" tint="0.39997558519241921"/>
      </colorScale>
    </cfRule>
  </conditionalFormatting>
  <conditionalFormatting sqref="D56:R56">
    <cfRule type="colorScale" priority="768">
      <colorScale>
        <cfvo type="min"/>
        <cfvo type="max"/>
        <color theme="0"/>
        <color theme="9" tint="0.39997558519241921"/>
      </colorScale>
    </cfRule>
  </conditionalFormatting>
  <conditionalFormatting sqref="D55:R55">
    <cfRule type="colorScale" priority="770">
      <colorScale>
        <cfvo type="min"/>
        <cfvo type="max"/>
        <color theme="0"/>
        <color theme="9" tint="0.39997558519241921"/>
      </colorScale>
    </cfRule>
  </conditionalFormatting>
  <conditionalFormatting sqref="D54:R54">
    <cfRule type="colorScale" priority="772">
      <colorScale>
        <cfvo type="min"/>
        <cfvo type="max"/>
        <color theme="0"/>
        <color theme="9" tint="0.39997558519241921"/>
      </colorScale>
    </cfRule>
  </conditionalFormatting>
  <conditionalFormatting sqref="D62:R62">
    <cfRule type="colorScale" priority="774">
      <colorScale>
        <cfvo type="min"/>
        <cfvo type="max"/>
        <color theme="0"/>
        <color theme="9" tint="0.39997558519241921"/>
      </colorScale>
    </cfRule>
  </conditionalFormatting>
  <conditionalFormatting sqref="D63:R63">
    <cfRule type="colorScale" priority="776">
      <colorScale>
        <cfvo type="min"/>
        <cfvo type="max"/>
        <color theme="0"/>
        <color theme="9" tint="0.39997558519241921"/>
      </colorScale>
    </cfRule>
  </conditionalFormatting>
  <conditionalFormatting sqref="D64:R64">
    <cfRule type="colorScale" priority="778">
      <colorScale>
        <cfvo type="min"/>
        <cfvo type="max"/>
        <color theme="0"/>
        <color theme="9" tint="0.39997558519241921"/>
      </colorScale>
    </cfRule>
  </conditionalFormatting>
  <conditionalFormatting sqref="D65:R65">
    <cfRule type="colorScale" priority="780">
      <colorScale>
        <cfvo type="min"/>
        <cfvo type="max"/>
        <color theme="0"/>
        <color theme="9" tint="0.39997558519241921"/>
      </colorScale>
    </cfRule>
  </conditionalFormatting>
  <conditionalFormatting sqref="D66:R66">
    <cfRule type="colorScale" priority="782">
      <colorScale>
        <cfvo type="min"/>
        <cfvo type="max"/>
        <color theme="0"/>
        <color theme="9" tint="0.39997558519241921"/>
      </colorScale>
    </cfRule>
  </conditionalFormatting>
  <conditionalFormatting sqref="D67:R67">
    <cfRule type="colorScale" priority="784">
      <colorScale>
        <cfvo type="min"/>
        <cfvo type="max"/>
        <color theme="0"/>
        <color theme="9" tint="0.39997558519241921"/>
      </colorScale>
    </cfRule>
  </conditionalFormatting>
  <conditionalFormatting sqref="D68:R68">
    <cfRule type="colorScale" priority="786">
      <colorScale>
        <cfvo type="min"/>
        <cfvo type="max"/>
        <color theme="0"/>
        <color theme="9" tint="0.39997558519241921"/>
      </colorScale>
    </cfRule>
  </conditionalFormatting>
  <conditionalFormatting sqref="D69:R69">
    <cfRule type="colorScale" priority="788">
      <colorScale>
        <cfvo type="min"/>
        <cfvo type="max"/>
        <color theme="0"/>
        <color theme="9" tint="0.39997558519241921"/>
      </colorScale>
    </cfRule>
  </conditionalFormatting>
  <conditionalFormatting sqref="D70:R70">
    <cfRule type="colorScale" priority="790">
      <colorScale>
        <cfvo type="min"/>
        <cfvo type="max"/>
        <color theme="0"/>
        <color theme="9" tint="0.39997558519241921"/>
      </colorScale>
    </cfRule>
  </conditionalFormatting>
  <conditionalFormatting sqref="D71:R71">
    <cfRule type="colorScale" priority="792">
      <colorScale>
        <cfvo type="min"/>
        <cfvo type="max"/>
        <color theme="0"/>
        <color theme="9" tint="0.39997558519241921"/>
      </colorScale>
    </cfRule>
  </conditionalFormatting>
  <conditionalFormatting sqref="D72:R72">
    <cfRule type="colorScale" priority="794">
      <colorScale>
        <cfvo type="min"/>
        <cfvo type="max"/>
        <color theme="0"/>
        <color theme="9" tint="0.39997558519241921"/>
      </colorScale>
    </cfRule>
  </conditionalFormatting>
  <conditionalFormatting sqref="D73:R73">
    <cfRule type="colorScale" priority="796">
      <colorScale>
        <cfvo type="min"/>
        <cfvo type="max"/>
        <color theme="0"/>
        <color theme="9" tint="0.39997558519241921"/>
      </colorScale>
    </cfRule>
  </conditionalFormatting>
  <conditionalFormatting sqref="D74:R74">
    <cfRule type="colorScale" priority="798">
      <colorScale>
        <cfvo type="min"/>
        <cfvo type="max"/>
        <color theme="0"/>
        <color theme="9" tint="0.39997558519241921"/>
      </colorScale>
    </cfRule>
  </conditionalFormatting>
  <conditionalFormatting sqref="D75:R75">
    <cfRule type="colorScale" priority="800">
      <colorScale>
        <cfvo type="min"/>
        <cfvo type="max"/>
        <color theme="0"/>
        <color theme="9" tint="0.39997558519241921"/>
      </colorScale>
    </cfRule>
  </conditionalFormatting>
  <conditionalFormatting sqref="D76:R76">
    <cfRule type="colorScale" priority="802">
      <colorScale>
        <cfvo type="min"/>
        <cfvo type="max"/>
        <color theme="0"/>
        <color theme="9" tint="0.39997558519241921"/>
      </colorScale>
    </cfRule>
  </conditionalFormatting>
  <conditionalFormatting sqref="D77:R77">
    <cfRule type="colorScale" priority="804">
      <colorScale>
        <cfvo type="min"/>
        <cfvo type="max"/>
        <color theme="0"/>
        <color theme="9" tint="0.39997558519241921"/>
      </colorScale>
    </cfRule>
  </conditionalFormatting>
  <conditionalFormatting sqref="D78:R78">
    <cfRule type="colorScale" priority="806">
      <colorScale>
        <cfvo type="min"/>
        <cfvo type="max"/>
        <color theme="0"/>
        <color theme="9" tint="0.39997558519241921"/>
      </colorScale>
    </cfRule>
  </conditionalFormatting>
  <conditionalFormatting sqref="D79:R79">
    <cfRule type="colorScale" priority="808">
      <colorScale>
        <cfvo type="min"/>
        <cfvo type="max"/>
        <color theme="0"/>
        <color theme="9" tint="0.39997558519241921"/>
      </colorScale>
    </cfRule>
  </conditionalFormatting>
  <conditionalFormatting sqref="D80:R80">
    <cfRule type="colorScale" priority="810">
      <colorScale>
        <cfvo type="min"/>
        <cfvo type="max"/>
        <color theme="0"/>
        <color theme="9" tint="0.39997558519241921"/>
      </colorScale>
    </cfRule>
  </conditionalFormatting>
  <conditionalFormatting sqref="D81:R81">
    <cfRule type="colorScale" priority="812">
      <colorScale>
        <cfvo type="min"/>
        <cfvo type="max"/>
        <color theme="0"/>
        <color theme="9" tint="0.39997558519241921"/>
      </colorScale>
    </cfRule>
  </conditionalFormatting>
  <conditionalFormatting sqref="J11:P11 D11:H11 K12:K16">
    <cfRule type="colorScale" priority="814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tabSelected="1" zoomScale="85" zoomScaleNormal="85" workbookViewId="0">
      <selection activeCell="J6" sqref="J6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_xlfn.CEILING.MATH(40*EXP(A2*0.15))</f>
        <v>47</v>
      </c>
      <c r="C2">
        <f>_xlfn.CEILING.MATH(25+($A2)*($A2)*0.35)</f>
        <v>26</v>
      </c>
      <c r="D2">
        <f>B2-C2</f>
        <v>21</v>
      </c>
      <c r="E2">
        <f>_xlfn.CEILING.MATH(1+($A2-1)*($A2-1)*0.5)</f>
        <v>1</v>
      </c>
      <c r="F2">
        <f>D2-E2</f>
        <v>20</v>
      </c>
      <c r="G2">
        <f>_xlfn.CEILING.MATH(12+15*LOG(A2+1))</f>
        <v>17</v>
      </c>
      <c r="H2">
        <f>F2-G2</f>
        <v>3</v>
      </c>
    </row>
    <row r="3" spans="1:15" x14ac:dyDescent="0.35">
      <c r="A3">
        <v>2</v>
      </c>
      <c r="B3">
        <f t="shared" ref="B3:B66" si="0">_xlfn.CEILING.MATH(40*EXP(A3*0.15))</f>
        <v>54</v>
      </c>
      <c r="C3">
        <f t="shared" ref="C3:C66" si="1">_xlfn.CEILING.MATH(25+($A3)*($A3)*0.35)</f>
        <v>27</v>
      </c>
      <c r="D3">
        <f t="shared" ref="D3:D66" si="2">B3-C3</f>
        <v>27</v>
      </c>
      <c r="E3">
        <f t="shared" ref="E3:E66" si="3">_xlfn.CEILING.MATH(1+($A3-1)*($A3-1)*0.5)</f>
        <v>2</v>
      </c>
      <c r="F3">
        <f t="shared" ref="F3:F66" si="4">D3-E3</f>
        <v>25</v>
      </c>
      <c r="G3">
        <f t="shared" ref="G3:G66" si="5">_xlfn.CEILING.MATH(12+15*LOG(A3+1))</f>
        <v>20</v>
      </c>
      <c r="H3">
        <f t="shared" ref="H3:H66" si="6">F3-G3</f>
        <v>5</v>
      </c>
    </row>
    <row r="4" spans="1:15" x14ac:dyDescent="0.35">
      <c r="A4">
        <v>3</v>
      </c>
      <c r="B4">
        <f t="shared" si="0"/>
        <v>63</v>
      </c>
      <c r="C4">
        <f t="shared" si="1"/>
        <v>29</v>
      </c>
      <c r="D4">
        <f t="shared" si="2"/>
        <v>34</v>
      </c>
      <c r="E4">
        <f t="shared" si="3"/>
        <v>3</v>
      </c>
      <c r="F4">
        <f t="shared" si="4"/>
        <v>31</v>
      </c>
      <c r="G4">
        <f t="shared" si="5"/>
        <v>22</v>
      </c>
      <c r="H4">
        <f t="shared" si="6"/>
        <v>9</v>
      </c>
    </row>
    <row r="5" spans="1:15" x14ac:dyDescent="0.35">
      <c r="A5">
        <v>4</v>
      </c>
      <c r="B5">
        <f t="shared" si="0"/>
        <v>73</v>
      </c>
      <c r="C5">
        <f t="shared" si="1"/>
        <v>31</v>
      </c>
      <c r="D5">
        <f t="shared" si="2"/>
        <v>42</v>
      </c>
      <c r="E5">
        <f t="shared" si="3"/>
        <v>6</v>
      </c>
      <c r="F5">
        <f t="shared" si="4"/>
        <v>36</v>
      </c>
      <c r="G5">
        <f t="shared" si="5"/>
        <v>23</v>
      </c>
      <c r="H5">
        <f t="shared" si="6"/>
        <v>13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85</v>
      </c>
      <c r="C6">
        <f t="shared" si="1"/>
        <v>34</v>
      </c>
      <c r="D6">
        <f t="shared" si="2"/>
        <v>51</v>
      </c>
      <c r="E6">
        <f t="shared" si="3"/>
        <v>9</v>
      </c>
      <c r="F6">
        <f t="shared" si="4"/>
        <v>42</v>
      </c>
      <c r="G6">
        <f t="shared" si="5"/>
        <v>24</v>
      </c>
      <c r="H6">
        <f t="shared" si="6"/>
        <v>18</v>
      </c>
      <c r="I6">
        <f>_xlfn.CEILING.MATH(13+($A6-5)*($A6-5)*0.75)</f>
        <v>13</v>
      </c>
      <c r="J6">
        <f t="shared" ref="J6:J10" si="7">H6-I6</f>
        <v>5</v>
      </c>
    </row>
    <row r="7" spans="1:15" x14ac:dyDescent="0.35">
      <c r="A7">
        <v>6</v>
      </c>
      <c r="B7">
        <f t="shared" si="0"/>
        <v>99</v>
      </c>
      <c r="C7">
        <f t="shared" si="1"/>
        <v>38</v>
      </c>
      <c r="D7">
        <f t="shared" si="2"/>
        <v>61</v>
      </c>
      <c r="E7">
        <f t="shared" si="3"/>
        <v>14</v>
      </c>
      <c r="F7">
        <f t="shared" si="4"/>
        <v>47</v>
      </c>
      <c r="G7">
        <f t="shared" si="5"/>
        <v>25</v>
      </c>
      <c r="H7">
        <f t="shared" si="6"/>
        <v>22</v>
      </c>
      <c r="I7">
        <f t="shared" ref="I7:I70" si="8">_xlfn.CEILING.MATH(13+($A7-5)*($A7-5)*0.75)</f>
        <v>14</v>
      </c>
      <c r="J7">
        <f t="shared" si="7"/>
        <v>8</v>
      </c>
    </row>
    <row r="8" spans="1:15" x14ac:dyDescent="0.35">
      <c r="A8">
        <v>7</v>
      </c>
      <c r="B8">
        <f t="shared" si="0"/>
        <v>115</v>
      </c>
      <c r="C8">
        <f t="shared" si="1"/>
        <v>43</v>
      </c>
      <c r="D8">
        <f t="shared" si="2"/>
        <v>72</v>
      </c>
      <c r="E8">
        <f t="shared" si="3"/>
        <v>19</v>
      </c>
      <c r="F8">
        <f t="shared" si="4"/>
        <v>53</v>
      </c>
      <c r="G8">
        <f t="shared" si="5"/>
        <v>26</v>
      </c>
      <c r="H8">
        <f t="shared" si="6"/>
        <v>27</v>
      </c>
      <c r="I8">
        <f t="shared" si="8"/>
        <v>16</v>
      </c>
      <c r="J8">
        <f t="shared" si="7"/>
        <v>11</v>
      </c>
    </row>
    <row r="9" spans="1:15" x14ac:dyDescent="0.35">
      <c r="A9">
        <v>8</v>
      </c>
      <c r="B9">
        <f t="shared" si="0"/>
        <v>133</v>
      </c>
      <c r="C9">
        <f t="shared" si="1"/>
        <v>48</v>
      </c>
      <c r="D9">
        <f t="shared" si="2"/>
        <v>85</v>
      </c>
      <c r="E9">
        <f t="shared" si="3"/>
        <v>26</v>
      </c>
      <c r="F9">
        <f t="shared" si="4"/>
        <v>59</v>
      </c>
      <c r="G9">
        <f t="shared" si="5"/>
        <v>27</v>
      </c>
      <c r="H9">
        <f t="shared" si="6"/>
        <v>32</v>
      </c>
      <c r="I9">
        <f t="shared" si="8"/>
        <v>20</v>
      </c>
      <c r="J9">
        <f t="shared" si="7"/>
        <v>12</v>
      </c>
    </row>
    <row r="10" spans="1:15" x14ac:dyDescent="0.35">
      <c r="A10">
        <v>9</v>
      </c>
      <c r="B10">
        <f t="shared" si="0"/>
        <v>155</v>
      </c>
      <c r="C10">
        <f t="shared" si="1"/>
        <v>54</v>
      </c>
      <c r="D10">
        <f t="shared" si="2"/>
        <v>101</v>
      </c>
      <c r="E10">
        <f t="shared" si="3"/>
        <v>33</v>
      </c>
      <c r="F10">
        <f t="shared" si="4"/>
        <v>68</v>
      </c>
      <c r="G10">
        <f t="shared" si="5"/>
        <v>27</v>
      </c>
      <c r="H10">
        <f t="shared" si="6"/>
        <v>41</v>
      </c>
      <c r="I10">
        <f t="shared" si="8"/>
        <v>25</v>
      </c>
      <c r="J10">
        <f t="shared" si="7"/>
        <v>16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180</v>
      </c>
      <c r="C11">
        <f t="shared" si="1"/>
        <v>60</v>
      </c>
      <c r="D11">
        <f t="shared" si="2"/>
        <v>120</v>
      </c>
      <c r="E11">
        <f t="shared" si="3"/>
        <v>42</v>
      </c>
      <c r="F11">
        <f t="shared" si="4"/>
        <v>78</v>
      </c>
      <c r="G11">
        <f t="shared" si="5"/>
        <v>28</v>
      </c>
      <c r="H11">
        <f t="shared" si="6"/>
        <v>50</v>
      </c>
      <c r="I11">
        <f t="shared" si="8"/>
        <v>32</v>
      </c>
      <c r="J11">
        <f>H11-I11</f>
        <v>18</v>
      </c>
      <c r="K11">
        <f>_xlfn.CEILING.MATH(($A11-10)*($A11-10)*1.3+15)</f>
        <v>15</v>
      </c>
      <c r="L11">
        <f>J11-K11</f>
        <v>3</v>
      </c>
    </row>
    <row r="12" spans="1:15" x14ac:dyDescent="0.35">
      <c r="A12">
        <v>11</v>
      </c>
      <c r="B12">
        <f t="shared" si="0"/>
        <v>209</v>
      </c>
      <c r="C12">
        <f t="shared" si="1"/>
        <v>68</v>
      </c>
      <c r="D12">
        <f t="shared" si="2"/>
        <v>141</v>
      </c>
      <c r="E12">
        <f t="shared" si="3"/>
        <v>51</v>
      </c>
      <c r="F12">
        <f t="shared" si="4"/>
        <v>90</v>
      </c>
      <c r="G12">
        <f t="shared" si="5"/>
        <v>29</v>
      </c>
      <c r="H12">
        <f t="shared" si="6"/>
        <v>61</v>
      </c>
      <c r="I12">
        <f t="shared" si="8"/>
        <v>40</v>
      </c>
      <c r="J12">
        <f t="shared" ref="J12:J75" si="9">H12-I12</f>
        <v>21</v>
      </c>
      <c r="K12">
        <f t="shared" ref="K12:K75" si="10">_xlfn.CEILING.MATH(($A12-10)*($A12-10)*1.3+15)</f>
        <v>17</v>
      </c>
      <c r="L12">
        <f t="shared" ref="L12:L17" si="11">J12-K12</f>
        <v>4</v>
      </c>
    </row>
    <row r="13" spans="1:15" x14ac:dyDescent="0.35">
      <c r="A13">
        <v>12</v>
      </c>
      <c r="B13">
        <f t="shared" si="0"/>
        <v>242</v>
      </c>
      <c r="C13">
        <f t="shared" si="1"/>
        <v>76</v>
      </c>
      <c r="D13">
        <f t="shared" si="2"/>
        <v>166</v>
      </c>
      <c r="E13">
        <f t="shared" si="3"/>
        <v>62</v>
      </c>
      <c r="F13">
        <f t="shared" si="4"/>
        <v>104</v>
      </c>
      <c r="G13">
        <f t="shared" si="5"/>
        <v>29</v>
      </c>
      <c r="H13">
        <f t="shared" si="6"/>
        <v>75</v>
      </c>
      <c r="I13">
        <f t="shared" si="8"/>
        <v>50</v>
      </c>
      <c r="J13">
        <f t="shared" si="9"/>
        <v>25</v>
      </c>
      <c r="K13">
        <f t="shared" si="10"/>
        <v>21</v>
      </c>
      <c r="L13">
        <f t="shared" si="11"/>
        <v>4</v>
      </c>
    </row>
    <row r="14" spans="1:15" x14ac:dyDescent="0.35">
      <c r="A14">
        <v>13</v>
      </c>
      <c r="B14">
        <f t="shared" si="0"/>
        <v>282</v>
      </c>
      <c r="C14">
        <f t="shared" si="1"/>
        <v>85</v>
      </c>
      <c r="D14">
        <f t="shared" si="2"/>
        <v>197</v>
      </c>
      <c r="E14">
        <f t="shared" si="3"/>
        <v>73</v>
      </c>
      <c r="F14">
        <f t="shared" si="4"/>
        <v>124</v>
      </c>
      <c r="G14">
        <f t="shared" si="5"/>
        <v>30</v>
      </c>
      <c r="H14">
        <f t="shared" si="6"/>
        <v>94</v>
      </c>
      <c r="I14">
        <f t="shared" si="8"/>
        <v>61</v>
      </c>
      <c r="J14">
        <f t="shared" si="9"/>
        <v>33</v>
      </c>
      <c r="K14">
        <f t="shared" si="10"/>
        <v>27</v>
      </c>
      <c r="L14">
        <f t="shared" si="11"/>
        <v>6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327</v>
      </c>
      <c r="C15">
        <f t="shared" si="1"/>
        <v>94</v>
      </c>
      <c r="D15">
        <f t="shared" si="2"/>
        <v>233</v>
      </c>
      <c r="E15">
        <f t="shared" si="3"/>
        <v>86</v>
      </c>
      <c r="F15">
        <f t="shared" si="4"/>
        <v>147</v>
      </c>
      <c r="G15">
        <f t="shared" si="5"/>
        <v>30</v>
      </c>
      <c r="H15">
        <f t="shared" si="6"/>
        <v>117</v>
      </c>
      <c r="I15">
        <f t="shared" si="8"/>
        <v>74</v>
      </c>
      <c r="J15">
        <f t="shared" si="9"/>
        <v>43</v>
      </c>
      <c r="K15">
        <f t="shared" si="10"/>
        <v>36</v>
      </c>
      <c r="L15">
        <f t="shared" si="11"/>
        <v>7</v>
      </c>
      <c r="M15">
        <f>_xlfn.CEILING.MATH(($A15-14)*($A15-14)*1.5+5)</f>
        <v>5</v>
      </c>
      <c r="N15">
        <f>L15-M15</f>
        <v>2</v>
      </c>
    </row>
    <row r="16" spans="1:15" x14ac:dyDescent="0.35">
      <c r="A16">
        <v>15</v>
      </c>
      <c r="B16">
        <f t="shared" si="0"/>
        <v>380</v>
      </c>
      <c r="C16">
        <f t="shared" si="1"/>
        <v>104</v>
      </c>
      <c r="D16">
        <f t="shared" si="2"/>
        <v>276</v>
      </c>
      <c r="E16">
        <f t="shared" si="3"/>
        <v>99</v>
      </c>
      <c r="F16">
        <f t="shared" si="4"/>
        <v>177</v>
      </c>
      <c r="G16">
        <f t="shared" si="5"/>
        <v>31</v>
      </c>
      <c r="H16">
        <f t="shared" si="6"/>
        <v>146</v>
      </c>
      <c r="I16">
        <f t="shared" si="8"/>
        <v>88</v>
      </c>
      <c r="J16">
        <f t="shared" si="9"/>
        <v>58</v>
      </c>
      <c r="K16">
        <f t="shared" si="10"/>
        <v>48</v>
      </c>
      <c r="L16">
        <f t="shared" si="11"/>
        <v>10</v>
      </c>
      <c r="M16">
        <f t="shared" ref="M16:M79" si="12">_xlfn.CEILING.MATH(($A16-14)*($A16-14)*1.5+5)</f>
        <v>7</v>
      </c>
      <c r="N16">
        <f t="shared" ref="N16:N79" si="13">L16-M16</f>
        <v>3</v>
      </c>
    </row>
    <row r="17" spans="1:21" x14ac:dyDescent="0.35">
      <c r="A17">
        <v>16</v>
      </c>
      <c r="B17">
        <f t="shared" si="0"/>
        <v>441</v>
      </c>
      <c r="C17">
        <f t="shared" si="1"/>
        <v>115</v>
      </c>
      <c r="D17">
        <f t="shared" si="2"/>
        <v>326</v>
      </c>
      <c r="E17">
        <f t="shared" si="3"/>
        <v>114</v>
      </c>
      <c r="F17">
        <f t="shared" si="4"/>
        <v>212</v>
      </c>
      <c r="G17">
        <f t="shared" si="5"/>
        <v>31</v>
      </c>
      <c r="H17">
        <f t="shared" si="6"/>
        <v>181</v>
      </c>
      <c r="I17">
        <f t="shared" si="8"/>
        <v>104</v>
      </c>
      <c r="J17">
        <f t="shared" si="9"/>
        <v>77</v>
      </c>
      <c r="K17">
        <f t="shared" si="10"/>
        <v>62</v>
      </c>
      <c r="L17">
        <f t="shared" si="11"/>
        <v>15</v>
      </c>
      <c r="M17">
        <f t="shared" si="12"/>
        <v>11</v>
      </c>
      <c r="N17">
        <f t="shared" si="13"/>
        <v>4</v>
      </c>
    </row>
    <row r="18" spans="1:21" x14ac:dyDescent="0.35">
      <c r="A18">
        <v>17</v>
      </c>
      <c r="B18">
        <f t="shared" si="0"/>
        <v>513</v>
      </c>
      <c r="C18">
        <f t="shared" si="1"/>
        <v>127</v>
      </c>
      <c r="D18">
        <f t="shared" si="2"/>
        <v>386</v>
      </c>
      <c r="E18">
        <f t="shared" si="3"/>
        <v>129</v>
      </c>
      <c r="F18">
        <f t="shared" si="4"/>
        <v>257</v>
      </c>
      <c r="G18">
        <f t="shared" si="5"/>
        <v>31</v>
      </c>
      <c r="H18">
        <f t="shared" si="6"/>
        <v>226</v>
      </c>
      <c r="I18">
        <f t="shared" si="8"/>
        <v>121</v>
      </c>
      <c r="J18">
        <f t="shared" si="9"/>
        <v>105</v>
      </c>
      <c r="K18">
        <f t="shared" si="10"/>
        <v>79</v>
      </c>
      <c r="L18">
        <f t="shared" ref="L18:L75" si="14">J18-K18</f>
        <v>26</v>
      </c>
      <c r="M18">
        <f t="shared" si="12"/>
        <v>19</v>
      </c>
      <c r="N18">
        <f t="shared" si="13"/>
        <v>7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596</v>
      </c>
      <c r="C19">
        <f t="shared" si="1"/>
        <v>139</v>
      </c>
      <c r="D19">
        <f t="shared" si="2"/>
        <v>457</v>
      </c>
      <c r="E19">
        <f t="shared" si="3"/>
        <v>146</v>
      </c>
      <c r="F19">
        <f t="shared" si="4"/>
        <v>311</v>
      </c>
      <c r="G19">
        <f t="shared" si="5"/>
        <v>32</v>
      </c>
      <c r="H19">
        <f t="shared" si="6"/>
        <v>279</v>
      </c>
      <c r="I19">
        <f t="shared" si="8"/>
        <v>140</v>
      </c>
      <c r="J19">
        <f t="shared" si="9"/>
        <v>139</v>
      </c>
      <c r="K19">
        <f t="shared" si="10"/>
        <v>99</v>
      </c>
      <c r="L19">
        <f t="shared" si="14"/>
        <v>40</v>
      </c>
      <c r="M19">
        <f t="shared" si="12"/>
        <v>29</v>
      </c>
      <c r="N19">
        <f t="shared" si="13"/>
        <v>11</v>
      </c>
      <c r="O19">
        <f>_xlfn.CEILING.MATH(($A19-17)*($A19-18)*2.5+3)</f>
        <v>3</v>
      </c>
      <c r="P19">
        <f>N19-O19</f>
        <v>8</v>
      </c>
    </row>
    <row r="20" spans="1:21" x14ac:dyDescent="0.35">
      <c r="A20">
        <v>19</v>
      </c>
      <c r="B20">
        <f t="shared" si="0"/>
        <v>692</v>
      </c>
      <c r="C20">
        <f t="shared" si="1"/>
        <v>152</v>
      </c>
      <c r="D20">
        <f t="shared" si="2"/>
        <v>540</v>
      </c>
      <c r="E20">
        <f t="shared" si="3"/>
        <v>163</v>
      </c>
      <c r="F20">
        <f t="shared" si="4"/>
        <v>377</v>
      </c>
      <c r="G20">
        <f t="shared" si="5"/>
        <v>32</v>
      </c>
      <c r="H20">
        <f t="shared" si="6"/>
        <v>345</v>
      </c>
      <c r="I20">
        <f t="shared" si="8"/>
        <v>160</v>
      </c>
      <c r="J20">
        <f t="shared" si="9"/>
        <v>185</v>
      </c>
      <c r="K20">
        <f t="shared" si="10"/>
        <v>121</v>
      </c>
      <c r="L20">
        <f t="shared" si="14"/>
        <v>64</v>
      </c>
      <c r="M20">
        <f t="shared" si="12"/>
        <v>43</v>
      </c>
      <c r="N20">
        <f t="shared" si="13"/>
        <v>21</v>
      </c>
      <c r="O20">
        <f t="shared" ref="O20:O83" si="15">_xlfn.CEILING.MATH(($A20-17)*($A20-18)*2.5+3)</f>
        <v>8</v>
      </c>
      <c r="P20">
        <f t="shared" ref="P20:P83" si="16">N20-O20</f>
        <v>13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804</v>
      </c>
      <c r="C21">
        <f t="shared" si="1"/>
        <v>165</v>
      </c>
      <c r="D21">
        <f t="shared" si="2"/>
        <v>639</v>
      </c>
      <c r="E21">
        <f t="shared" si="3"/>
        <v>182</v>
      </c>
      <c r="F21">
        <f t="shared" si="4"/>
        <v>457</v>
      </c>
      <c r="G21">
        <f t="shared" si="5"/>
        <v>32</v>
      </c>
      <c r="H21">
        <f t="shared" si="6"/>
        <v>425</v>
      </c>
      <c r="I21">
        <f t="shared" si="8"/>
        <v>182</v>
      </c>
      <c r="J21">
        <f t="shared" si="9"/>
        <v>243</v>
      </c>
      <c r="K21">
        <f t="shared" si="10"/>
        <v>145</v>
      </c>
      <c r="L21">
        <f t="shared" si="14"/>
        <v>98</v>
      </c>
      <c r="M21">
        <f t="shared" si="12"/>
        <v>59</v>
      </c>
      <c r="N21">
        <f t="shared" si="13"/>
        <v>39</v>
      </c>
      <c r="O21">
        <f t="shared" si="15"/>
        <v>18</v>
      </c>
      <c r="P21">
        <f t="shared" si="16"/>
        <v>21</v>
      </c>
      <c r="Q21">
        <f>_xlfn.CEILING.MATH(($A21-20)*($A21-18)*3+5)</f>
        <v>5</v>
      </c>
      <c r="R21">
        <f>P21-Q21</f>
        <v>16</v>
      </c>
    </row>
    <row r="22" spans="1:21" x14ac:dyDescent="0.35">
      <c r="A22">
        <v>21</v>
      </c>
      <c r="B22">
        <f t="shared" si="0"/>
        <v>934</v>
      </c>
      <c r="C22">
        <f t="shared" si="1"/>
        <v>180</v>
      </c>
      <c r="D22">
        <f t="shared" si="2"/>
        <v>754</v>
      </c>
      <c r="E22">
        <f t="shared" si="3"/>
        <v>201</v>
      </c>
      <c r="F22">
        <f t="shared" si="4"/>
        <v>553</v>
      </c>
      <c r="G22">
        <f t="shared" si="5"/>
        <v>33</v>
      </c>
      <c r="H22">
        <f t="shared" si="6"/>
        <v>520</v>
      </c>
      <c r="I22">
        <f t="shared" si="8"/>
        <v>205</v>
      </c>
      <c r="J22">
        <f t="shared" si="9"/>
        <v>315</v>
      </c>
      <c r="K22">
        <f t="shared" si="10"/>
        <v>173</v>
      </c>
      <c r="L22">
        <f t="shared" si="14"/>
        <v>142</v>
      </c>
      <c r="M22">
        <f t="shared" si="12"/>
        <v>79</v>
      </c>
      <c r="N22">
        <f t="shared" si="13"/>
        <v>63</v>
      </c>
      <c r="O22">
        <f t="shared" si="15"/>
        <v>33</v>
      </c>
      <c r="P22">
        <f t="shared" si="16"/>
        <v>30</v>
      </c>
      <c r="Q22">
        <f t="shared" ref="Q22:Q85" si="17">_xlfn.CEILING.MATH(($A22-20)*($A22-18)*3+5)</f>
        <v>14</v>
      </c>
      <c r="R22">
        <f t="shared" ref="R22:R85" si="18">P22-Q22</f>
        <v>16</v>
      </c>
    </row>
    <row r="23" spans="1:21" x14ac:dyDescent="0.35">
      <c r="A23">
        <v>22</v>
      </c>
      <c r="B23">
        <f t="shared" si="0"/>
        <v>1085</v>
      </c>
      <c r="C23">
        <f t="shared" si="1"/>
        <v>195</v>
      </c>
      <c r="D23">
        <f t="shared" si="2"/>
        <v>890</v>
      </c>
      <c r="E23">
        <f t="shared" si="3"/>
        <v>222</v>
      </c>
      <c r="F23">
        <f t="shared" si="4"/>
        <v>668</v>
      </c>
      <c r="G23">
        <f t="shared" si="5"/>
        <v>33</v>
      </c>
      <c r="H23">
        <f t="shared" si="6"/>
        <v>635</v>
      </c>
      <c r="I23">
        <f t="shared" si="8"/>
        <v>230</v>
      </c>
      <c r="J23">
        <f t="shared" si="9"/>
        <v>405</v>
      </c>
      <c r="K23">
        <f t="shared" si="10"/>
        <v>203</v>
      </c>
      <c r="L23">
        <f t="shared" si="14"/>
        <v>202</v>
      </c>
      <c r="M23">
        <f t="shared" si="12"/>
        <v>101</v>
      </c>
      <c r="N23">
        <f t="shared" si="13"/>
        <v>101</v>
      </c>
      <c r="O23">
        <f t="shared" si="15"/>
        <v>53</v>
      </c>
      <c r="P23">
        <f t="shared" si="16"/>
        <v>48</v>
      </c>
      <c r="Q23">
        <f t="shared" si="17"/>
        <v>29</v>
      </c>
      <c r="R23">
        <f t="shared" si="18"/>
        <v>19</v>
      </c>
    </row>
    <row r="24" spans="1:21" x14ac:dyDescent="0.35">
      <c r="A24">
        <v>23</v>
      </c>
      <c r="B24">
        <f t="shared" si="0"/>
        <v>1261</v>
      </c>
      <c r="C24">
        <f t="shared" si="1"/>
        <v>211</v>
      </c>
      <c r="D24">
        <f t="shared" si="2"/>
        <v>1050</v>
      </c>
      <c r="E24">
        <f t="shared" si="3"/>
        <v>243</v>
      </c>
      <c r="F24">
        <f t="shared" si="4"/>
        <v>807</v>
      </c>
      <c r="G24">
        <f t="shared" si="5"/>
        <v>33</v>
      </c>
      <c r="H24">
        <f t="shared" si="6"/>
        <v>774</v>
      </c>
      <c r="I24">
        <f t="shared" si="8"/>
        <v>256</v>
      </c>
      <c r="J24">
        <f t="shared" si="9"/>
        <v>518</v>
      </c>
      <c r="K24">
        <f t="shared" si="10"/>
        <v>235</v>
      </c>
      <c r="L24">
        <f t="shared" si="14"/>
        <v>283</v>
      </c>
      <c r="M24">
        <f t="shared" si="12"/>
        <v>127</v>
      </c>
      <c r="N24">
        <f t="shared" si="13"/>
        <v>156</v>
      </c>
      <c r="O24">
        <f t="shared" si="15"/>
        <v>78</v>
      </c>
      <c r="P24">
        <f t="shared" si="16"/>
        <v>78</v>
      </c>
      <c r="Q24">
        <f t="shared" si="17"/>
        <v>50</v>
      </c>
      <c r="R24">
        <f t="shared" si="18"/>
        <v>28</v>
      </c>
    </row>
    <row r="25" spans="1:21" x14ac:dyDescent="0.35">
      <c r="A25">
        <v>24</v>
      </c>
      <c r="B25">
        <f t="shared" si="0"/>
        <v>1464</v>
      </c>
      <c r="C25">
        <f t="shared" si="1"/>
        <v>227</v>
      </c>
      <c r="D25">
        <f t="shared" si="2"/>
        <v>1237</v>
      </c>
      <c r="E25">
        <f t="shared" si="3"/>
        <v>266</v>
      </c>
      <c r="F25">
        <f t="shared" si="4"/>
        <v>971</v>
      </c>
      <c r="G25">
        <f t="shared" si="5"/>
        <v>33</v>
      </c>
      <c r="H25">
        <f t="shared" si="6"/>
        <v>938</v>
      </c>
      <c r="I25">
        <f t="shared" si="8"/>
        <v>284</v>
      </c>
      <c r="J25">
        <f t="shared" si="9"/>
        <v>654</v>
      </c>
      <c r="K25">
        <f t="shared" si="10"/>
        <v>270</v>
      </c>
      <c r="L25">
        <f t="shared" si="14"/>
        <v>384</v>
      </c>
      <c r="M25">
        <f t="shared" si="12"/>
        <v>155</v>
      </c>
      <c r="N25">
        <f t="shared" si="13"/>
        <v>229</v>
      </c>
      <c r="O25">
        <f t="shared" si="15"/>
        <v>108</v>
      </c>
      <c r="P25">
        <f t="shared" si="16"/>
        <v>121</v>
      </c>
      <c r="Q25">
        <f t="shared" si="17"/>
        <v>77</v>
      </c>
      <c r="R25">
        <f t="shared" si="18"/>
        <v>44</v>
      </c>
    </row>
    <row r="26" spans="1:21" x14ac:dyDescent="0.35">
      <c r="A26">
        <v>25</v>
      </c>
      <c r="B26">
        <f t="shared" si="0"/>
        <v>1701</v>
      </c>
      <c r="C26">
        <f t="shared" si="1"/>
        <v>244</v>
      </c>
      <c r="D26">
        <f t="shared" si="2"/>
        <v>1457</v>
      </c>
      <c r="E26">
        <f t="shared" si="3"/>
        <v>289</v>
      </c>
      <c r="F26">
        <f t="shared" si="4"/>
        <v>1168</v>
      </c>
      <c r="G26">
        <f t="shared" si="5"/>
        <v>34</v>
      </c>
      <c r="H26">
        <f t="shared" si="6"/>
        <v>1134</v>
      </c>
      <c r="I26">
        <f t="shared" si="8"/>
        <v>313</v>
      </c>
      <c r="J26">
        <f t="shared" si="9"/>
        <v>821</v>
      </c>
      <c r="K26">
        <f t="shared" si="10"/>
        <v>308</v>
      </c>
      <c r="L26">
        <f t="shared" si="14"/>
        <v>513</v>
      </c>
      <c r="M26">
        <f t="shared" si="12"/>
        <v>187</v>
      </c>
      <c r="N26">
        <f t="shared" si="13"/>
        <v>326</v>
      </c>
      <c r="O26">
        <f t="shared" si="15"/>
        <v>143</v>
      </c>
      <c r="P26">
        <f t="shared" si="16"/>
        <v>183</v>
      </c>
      <c r="Q26">
        <f t="shared" si="17"/>
        <v>110</v>
      </c>
      <c r="R26">
        <f t="shared" si="18"/>
        <v>73</v>
      </c>
    </row>
    <row r="27" spans="1:21" x14ac:dyDescent="0.35">
      <c r="A27">
        <v>26</v>
      </c>
      <c r="B27">
        <f t="shared" si="0"/>
        <v>1977</v>
      </c>
      <c r="C27">
        <f t="shared" si="1"/>
        <v>262</v>
      </c>
      <c r="D27">
        <f t="shared" si="2"/>
        <v>1715</v>
      </c>
      <c r="E27">
        <f t="shared" si="3"/>
        <v>314</v>
      </c>
      <c r="F27">
        <f t="shared" si="4"/>
        <v>1401</v>
      </c>
      <c r="G27">
        <f t="shared" si="5"/>
        <v>34</v>
      </c>
      <c r="H27">
        <f t="shared" si="6"/>
        <v>1367</v>
      </c>
      <c r="I27">
        <f t="shared" si="8"/>
        <v>344</v>
      </c>
      <c r="J27">
        <f t="shared" si="9"/>
        <v>1023</v>
      </c>
      <c r="K27">
        <f t="shared" si="10"/>
        <v>348</v>
      </c>
      <c r="L27">
        <f t="shared" si="14"/>
        <v>675</v>
      </c>
      <c r="M27">
        <f t="shared" si="12"/>
        <v>221</v>
      </c>
      <c r="N27">
        <f t="shared" si="13"/>
        <v>454</v>
      </c>
      <c r="O27">
        <f t="shared" si="15"/>
        <v>183</v>
      </c>
      <c r="P27">
        <f t="shared" si="16"/>
        <v>271</v>
      </c>
      <c r="Q27">
        <f t="shared" si="17"/>
        <v>149</v>
      </c>
      <c r="R27">
        <f t="shared" si="18"/>
        <v>122</v>
      </c>
    </row>
    <row r="28" spans="1:21" x14ac:dyDescent="0.35">
      <c r="A28">
        <v>27</v>
      </c>
      <c r="B28">
        <f t="shared" si="0"/>
        <v>2296</v>
      </c>
      <c r="C28">
        <f t="shared" si="1"/>
        <v>281</v>
      </c>
      <c r="D28">
        <f t="shared" si="2"/>
        <v>2015</v>
      </c>
      <c r="E28">
        <f t="shared" si="3"/>
        <v>339</v>
      </c>
      <c r="F28">
        <f t="shared" si="4"/>
        <v>1676</v>
      </c>
      <c r="G28">
        <f t="shared" si="5"/>
        <v>34</v>
      </c>
      <c r="H28">
        <f t="shared" si="6"/>
        <v>1642</v>
      </c>
      <c r="I28">
        <f t="shared" si="8"/>
        <v>376</v>
      </c>
      <c r="J28">
        <f t="shared" si="9"/>
        <v>1266</v>
      </c>
      <c r="K28">
        <f t="shared" si="10"/>
        <v>391</v>
      </c>
      <c r="L28">
        <f t="shared" si="14"/>
        <v>875</v>
      </c>
      <c r="M28">
        <f t="shared" si="12"/>
        <v>259</v>
      </c>
      <c r="N28">
        <f t="shared" si="13"/>
        <v>616</v>
      </c>
      <c r="O28">
        <f t="shared" si="15"/>
        <v>228</v>
      </c>
      <c r="P28">
        <f t="shared" si="16"/>
        <v>388</v>
      </c>
      <c r="Q28">
        <f t="shared" si="17"/>
        <v>194</v>
      </c>
      <c r="R28">
        <f t="shared" si="18"/>
        <v>194</v>
      </c>
    </row>
    <row r="29" spans="1:21" x14ac:dyDescent="0.35">
      <c r="A29">
        <v>28</v>
      </c>
      <c r="B29">
        <f t="shared" si="0"/>
        <v>2668</v>
      </c>
      <c r="C29">
        <f t="shared" si="1"/>
        <v>300</v>
      </c>
      <c r="D29">
        <f t="shared" si="2"/>
        <v>2368</v>
      </c>
      <c r="E29">
        <f t="shared" si="3"/>
        <v>366</v>
      </c>
      <c r="F29">
        <f t="shared" si="4"/>
        <v>2002</v>
      </c>
      <c r="G29">
        <f t="shared" si="5"/>
        <v>34</v>
      </c>
      <c r="H29">
        <f t="shared" si="6"/>
        <v>1968</v>
      </c>
      <c r="I29">
        <f t="shared" si="8"/>
        <v>410</v>
      </c>
      <c r="J29">
        <f t="shared" si="9"/>
        <v>1558</v>
      </c>
      <c r="K29">
        <f t="shared" si="10"/>
        <v>437</v>
      </c>
      <c r="L29">
        <f t="shared" si="14"/>
        <v>1121</v>
      </c>
      <c r="M29">
        <f t="shared" si="12"/>
        <v>299</v>
      </c>
      <c r="N29">
        <f t="shared" si="13"/>
        <v>822</v>
      </c>
      <c r="O29">
        <f t="shared" si="15"/>
        <v>278</v>
      </c>
      <c r="P29">
        <f t="shared" si="16"/>
        <v>544</v>
      </c>
      <c r="Q29">
        <f t="shared" si="17"/>
        <v>245</v>
      </c>
      <c r="R29">
        <f t="shared" si="18"/>
        <v>299</v>
      </c>
    </row>
    <row r="30" spans="1:21" x14ac:dyDescent="0.35">
      <c r="A30">
        <v>29</v>
      </c>
      <c r="B30">
        <f t="shared" si="0"/>
        <v>3100</v>
      </c>
      <c r="C30">
        <f t="shared" si="1"/>
        <v>320</v>
      </c>
      <c r="D30">
        <f t="shared" si="2"/>
        <v>2780</v>
      </c>
      <c r="E30">
        <f t="shared" si="3"/>
        <v>393</v>
      </c>
      <c r="F30">
        <f t="shared" si="4"/>
        <v>2387</v>
      </c>
      <c r="G30">
        <f t="shared" si="5"/>
        <v>35</v>
      </c>
      <c r="H30">
        <f t="shared" si="6"/>
        <v>2352</v>
      </c>
      <c r="I30">
        <f t="shared" si="8"/>
        <v>445</v>
      </c>
      <c r="J30">
        <f t="shared" si="9"/>
        <v>1907</v>
      </c>
      <c r="K30">
        <f t="shared" si="10"/>
        <v>485</v>
      </c>
      <c r="L30">
        <f t="shared" si="14"/>
        <v>1422</v>
      </c>
      <c r="M30">
        <f t="shared" si="12"/>
        <v>343</v>
      </c>
      <c r="N30">
        <f t="shared" si="13"/>
        <v>1079</v>
      </c>
      <c r="O30">
        <f t="shared" si="15"/>
        <v>333</v>
      </c>
      <c r="P30">
        <f t="shared" si="16"/>
        <v>746</v>
      </c>
      <c r="Q30">
        <f t="shared" si="17"/>
        <v>302</v>
      </c>
      <c r="R30">
        <f t="shared" si="18"/>
        <v>444</v>
      </c>
      <c r="S30" t="s">
        <v>22</v>
      </c>
      <c r="U30" t="s">
        <v>26</v>
      </c>
    </row>
    <row r="31" spans="1:21" x14ac:dyDescent="0.35">
      <c r="A31">
        <v>30</v>
      </c>
      <c r="B31">
        <f t="shared" si="0"/>
        <v>3601</v>
      </c>
      <c r="C31">
        <f t="shared" si="1"/>
        <v>340</v>
      </c>
      <c r="D31">
        <f t="shared" si="2"/>
        <v>3261</v>
      </c>
      <c r="E31">
        <f t="shared" si="3"/>
        <v>422</v>
      </c>
      <c r="F31">
        <f t="shared" si="4"/>
        <v>2839</v>
      </c>
      <c r="G31">
        <f t="shared" si="5"/>
        <v>35</v>
      </c>
      <c r="H31">
        <f t="shared" si="6"/>
        <v>2804</v>
      </c>
      <c r="I31">
        <f t="shared" si="8"/>
        <v>482</v>
      </c>
      <c r="J31">
        <f t="shared" si="9"/>
        <v>2322</v>
      </c>
      <c r="K31">
        <f t="shared" si="10"/>
        <v>535</v>
      </c>
      <c r="L31">
        <f t="shared" si="14"/>
        <v>1787</v>
      </c>
      <c r="M31">
        <f t="shared" si="12"/>
        <v>389</v>
      </c>
      <c r="N31">
        <f t="shared" si="13"/>
        <v>1398</v>
      </c>
      <c r="O31">
        <f t="shared" si="15"/>
        <v>393</v>
      </c>
      <c r="P31">
        <f t="shared" si="16"/>
        <v>1005</v>
      </c>
      <c r="Q31">
        <f t="shared" si="17"/>
        <v>365</v>
      </c>
      <c r="R31">
        <f t="shared" si="18"/>
        <v>640</v>
      </c>
      <c r="S31">
        <f>_xlfn.CEILING.MATH(($A31-25)*($A31-25)*23)</f>
        <v>575</v>
      </c>
      <c r="T31">
        <f>R31-S31</f>
        <v>65</v>
      </c>
    </row>
    <row r="32" spans="1:21" x14ac:dyDescent="0.35">
      <c r="A32">
        <v>31</v>
      </c>
      <c r="B32">
        <f t="shared" si="0"/>
        <v>4184</v>
      </c>
      <c r="C32">
        <f t="shared" si="1"/>
        <v>362</v>
      </c>
      <c r="D32">
        <f t="shared" si="2"/>
        <v>3822</v>
      </c>
      <c r="E32">
        <f t="shared" si="3"/>
        <v>451</v>
      </c>
      <c r="F32">
        <f t="shared" si="4"/>
        <v>3371</v>
      </c>
      <c r="G32">
        <f t="shared" si="5"/>
        <v>35</v>
      </c>
      <c r="H32">
        <f t="shared" si="6"/>
        <v>3336</v>
      </c>
      <c r="I32">
        <f t="shared" si="8"/>
        <v>520</v>
      </c>
      <c r="J32">
        <f t="shared" si="9"/>
        <v>2816</v>
      </c>
      <c r="K32">
        <f t="shared" si="10"/>
        <v>589</v>
      </c>
      <c r="L32">
        <f t="shared" si="14"/>
        <v>2227</v>
      </c>
      <c r="M32">
        <f t="shared" si="12"/>
        <v>439</v>
      </c>
      <c r="N32">
        <f t="shared" si="13"/>
        <v>1788</v>
      </c>
      <c r="O32">
        <f t="shared" si="15"/>
        <v>458</v>
      </c>
      <c r="P32">
        <f t="shared" si="16"/>
        <v>1330</v>
      </c>
      <c r="Q32">
        <f t="shared" si="17"/>
        <v>434</v>
      </c>
      <c r="R32">
        <f t="shared" si="18"/>
        <v>896</v>
      </c>
      <c r="S32">
        <f t="shared" ref="S32:S95" si="19">_xlfn.CEILING.MATH(($A32-25)*($A32-25)*23)</f>
        <v>828</v>
      </c>
      <c r="T32">
        <f t="shared" ref="T32:T95" si="20">R32-S32</f>
        <v>68</v>
      </c>
    </row>
    <row r="33" spans="1:22" x14ac:dyDescent="0.35">
      <c r="A33">
        <v>32</v>
      </c>
      <c r="B33">
        <f t="shared" si="0"/>
        <v>4861</v>
      </c>
      <c r="C33">
        <f t="shared" si="1"/>
        <v>384</v>
      </c>
      <c r="D33">
        <f t="shared" si="2"/>
        <v>4477</v>
      </c>
      <c r="E33">
        <f t="shared" si="3"/>
        <v>482</v>
      </c>
      <c r="F33">
        <f t="shared" si="4"/>
        <v>3995</v>
      </c>
      <c r="G33">
        <f t="shared" si="5"/>
        <v>35</v>
      </c>
      <c r="H33">
        <f t="shared" si="6"/>
        <v>3960</v>
      </c>
      <c r="I33">
        <f t="shared" si="8"/>
        <v>560</v>
      </c>
      <c r="J33">
        <f t="shared" si="9"/>
        <v>3400</v>
      </c>
      <c r="K33">
        <f t="shared" si="10"/>
        <v>645</v>
      </c>
      <c r="L33">
        <f t="shared" si="14"/>
        <v>2755</v>
      </c>
      <c r="M33">
        <f t="shared" si="12"/>
        <v>491</v>
      </c>
      <c r="N33">
        <f t="shared" si="13"/>
        <v>2264</v>
      </c>
      <c r="O33">
        <f t="shared" si="15"/>
        <v>528</v>
      </c>
      <c r="P33">
        <f t="shared" si="16"/>
        <v>1736</v>
      </c>
      <c r="Q33">
        <f t="shared" si="17"/>
        <v>509</v>
      </c>
      <c r="R33">
        <f t="shared" si="18"/>
        <v>1227</v>
      </c>
      <c r="S33">
        <f t="shared" si="19"/>
        <v>1127</v>
      </c>
      <c r="T33">
        <f t="shared" si="20"/>
        <v>100</v>
      </c>
    </row>
    <row r="34" spans="1:22" x14ac:dyDescent="0.35">
      <c r="A34">
        <v>33</v>
      </c>
      <c r="B34">
        <f t="shared" si="0"/>
        <v>5647</v>
      </c>
      <c r="C34">
        <f t="shared" si="1"/>
        <v>407</v>
      </c>
      <c r="D34">
        <f t="shared" si="2"/>
        <v>5240</v>
      </c>
      <c r="E34">
        <f t="shared" si="3"/>
        <v>513</v>
      </c>
      <c r="F34">
        <f t="shared" si="4"/>
        <v>4727</v>
      </c>
      <c r="G34">
        <f t="shared" si="5"/>
        <v>35</v>
      </c>
      <c r="H34">
        <f t="shared" si="6"/>
        <v>4692</v>
      </c>
      <c r="I34">
        <f t="shared" si="8"/>
        <v>601</v>
      </c>
      <c r="J34">
        <f t="shared" si="9"/>
        <v>4091</v>
      </c>
      <c r="K34">
        <f t="shared" si="10"/>
        <v>703</v>
      </c>
      <c r="L34">
        <f t="shared" si="14"/>
        <v>3388</v>
      </c>
      <c r="M34">
        <f t="shared" si="12"/>
        <v>547</v>
      </c>
      <c r="N34">
        <f t="shared" si="13"/>
        <v>2841</v>
      </c>
      <c r="O34">
        <f t="shared" si="15"/>
        <v>603</v>
      </c>
      <c r="P34">
        <f t="shared" si="16"/>
        <v>2238</v>
      </c>
      <c r="Q34">
        <f t="shared" si="17"/>
        <v>590</v>
      </c>
      <c r="R34">
        <f t="shared" si="18"/>
        <v>1648</v>
      </c>
      <c r="S34">
        <f t="shared" si="19"/>
        <v>1472</v>
      </c>
      <c r="T34">
        <f t="shared" si="20"/>
        <v>176</v>
      </c>
    </row>
    <row r="35" spans="1:22" x14ac:dyDescent="0.35">
      <c r="A35">
        <v>34</v>
      </c>
      <c r="B35">
        <f t="shared" si="0"/>
        <v>6561</v>
      </c>
      <c r="C35">
        <f t="shared" si="1"/>
        <v>430</v>
      </c>
      <c r="D35">
        <f t="shared" si="2"/>
        <v>6131</v>
      </c>
      <c r="E35">
        <f t="shared" si="3"/>
        <v>546</v>
      </c>
      <c r="F35">
        <f t="shared" si="4"/>
        <v>5585</v>
      </c>
      <c r="G35">
        <f t="shared" si="5"/>
        <v>36</v>
      </c>
      <c r="H35">
        <f t="shared" si="6"/>
        <v>5549</v>
      </c>
      <c r="I35">
        <f t="shared" si="8"/>
        <v>644</v>
      </c>
      <c r="J35">
        <f t="shared" si="9"/>
        <v>4905</v>
      </c>
      <c r="K35">
        <f t="shared" si="10"/>
        <v>764</v>
      </c>
      <c r="L35">
        <f t="shared" si="14"/>
        <v>4141</v>
      </c>
      <c r="M35">
        <f t="shared" si="12"/>
        <v>605</v>
      </c>
      <c r="N35">
        <f t="shared" si="13"/>
        <v>3536</v>
      </c>
      <c r="O35">
        <f t="shared" si="15"/>
        <v>683</v>
      </c>
      <c r="P35">
        <f t="shared" si="16"/>
        <v>2853</v>
      </c>
      <c r="Q35">
        <f t="shared" si="17"/>
        <v>677</v>
      </c>
      <c r="R35">
        <f t="shared" si="18"/>
        <v>2176</v>
      </c>
      <c r="S35">
        <f t="shared" si="19"/>
        <v>1863</v>
      </c>
      <c r="T35">
        <f t="shared" si="20"/>
        <v>313</v>
      </c>
      <c r="U35" t="s">
        <v>28</v>
      </c>
      <c r="V35" t="s">
        <v>29</v>
      </c>
    </row>
    <row r="36" spans="1:22" x14ac:dyDescent="0.35">
      <c r="A36">
        <v>35</v>
      </c>
      <c r="B36">
        <f t="shared" si="0"/>
        <v>7623</v>
      </c>
      <c r="C36">
        <f t="shared" si="1"/>
        <v>454</v>
      </c>
      <c r="D36">
        <f t="shared" si="2"/>
        <v>7169</v>
      </c>
      <c r="E36">
        <f t="shared" si="3"/>
        <v>579</v>
      </c>
      <c r="F36">
        <f t="shared" si="4"/>
        <v>6590</v>
      </c>
      <c r="G36">
        <f t="shared" si="5"/>
        <v>36</v>
      </c>
      <c r="H36">
        <f t="shared" si="6"/>
        <v>6554</v>
      </c>
      <c r="I36">
        <f t="shared" si="8"/>
        <v>688</v>
      </c>
      <c r="J36">
        <f t="shared" si="9"/>
        <v>5866</v>
      </c>
      <c r="K36">
        <f t="shared" si="10"/>
        <v>828</v>
      </c>
      <c r="L36">
        <f t="shared" si="14"/>
        <v>5038</v>
      </c>
      <c r="M36">
        <f t="shared" si="12"/>
        <v>667</v>
      </c>
      <c r="N36">
        <f t="shared" si="13"/>
        <v>4371</v>
      </c>
      <c r="O36">
        <f t="shared" si="15"/>
        <v>768</v>
      </c>
      <c r="P36">
        <f t="shared" si="16"/>
        <v>3603</v>
      </c>
      <c r="Q36">
        <f t="shared" si="17"/>
        <v>770</v>
      </c>
      <c r="R36">
        <f t="shared" si="18"/>
        <v>2833</v>
      </c>
      <c r="S36">
        <f t="shared" si="19"/>
        <v>2300</v>
      </c>
      <c r="T36">
        <f t="shared" si="20"/>
        <v>533</v>
      </c>
      <c r="U36">
        <f>_xlfn.CEILING.MATH(($A36-32)*($A36-32)*45)</f>
        <v>405</v>
      </c>
      <c r="V36">
        <f>T36-U36</f>
        <v>128</v>
      </c>
    </row>
    <row r="37" spans="1:22" x14ac:dyDescent="0.35">
      <c r="A37">
        <v>36</v>
      </c>
      <c r="B37">
        <f t="shared" si="0"/>
        <v>8857</v>
      </c>
      <c r="C37">
        <f t="shared" si="1"/>
        <v>479</v>
      </c>
      <c r="D37">
        <f t="shared" si="2"/>
        <v>8378</v>
      </c>
      <c r="E37">
        <f t="shared" si="3"/>
        <v>614</v>
      </c>
      <c r="F37">
        <f t="shared" si="4"/>
        <v>7764</v>
      </c>
      <c r="G37">
        <f t="shared" si="5"/>
        <v>36</v>
      </c>
      <c r="H37">
        <f t="shared" si="6"/>
        <v>7728</v>
      </c>
      <c r="I37">
        <f t="shared" si="8"/>
        <v>734</v>
      </c>
      <c r="J37">
        <f t="shared" si="9"/>
        <v>6994</v>
      </c>
      <c r="K37">
        <f t="shared" si="10"/>
        <v>894</v>
      </c>
      <c r="L37">
        <f t="shared" si="14"/>
        <v>6100</v>
      </c>
      <c r="M37">
        <f t="shared" si="12"/>
        <v>731</v>
      </c>
      <c r="N37">
        <f t="shared" si="13"/>
        <v>5369</v>
      </c>
      <c r="O37">
        <f t="shared" si="15"/>
        <v>858</v>
      </c>
      <c r="P37">
        <f t="shared" si="16"/>
        <v>4511</v>
      </c>
      <c r="Q37">
        <f t="shared" si="17"/>
        <v>869</v>
      </c>
      <c r="R37">
        <f t="shared" si="18"/>
        <v>3642</v>
      </c>
      <c r="S37">
        <f t="shared" si="19"/>
        <v>2783</v>
      </c>
      <c r="T37">
        <f t="shared" si="20"/>
        <v>859</v>
      </c>
      <c r="U37">
        <f t="shared" ref="U37:U100" si="21">_xlfn.CEILING.MATH(($A37-32)*($A37-32)*45)</f>
        <v>720</v>
      </c>
      <c r="V37">
        <f t="shared" ref="V37:V100" si="22">T37-U37</f>
        <v>139</v>
      </c>
    </row>
    <row r="38" spans="1:22" x14ac:dyDescent="0.35">
      <c r="A38">
        <v>37</v>
      </c>
      <c r="B38">
        <f t="shared" si="0"/>
        <v>10290</v>
      </c>
      <c r="C38">
        <f t="shared" si="1"/>
        <v>505</v>
      </c>
      <c r="D38">
        <f t="shared" si="2"/>
        <v>9785</v>
      </c>
      <c r="E38">
        <f t="shared" si="3"/>
        <v>649</v>
      </c>
      <c r="F38">
        <f t="shared" si="4"/>
        <v>9136</v>
      </c>
      <c r="G38">
        <f t="shared" si="5"/>
        <v>36</v>
      </c>
      <c r="H38">
        <f t="shared" si="6"/>
        <v>9100</v>
      </c>
      <c r="I38">
        <f t="shared" si="8"/>
        <v>781</v>
      </c>
      <c r="J38">
        <f t="shared" si="9"/>
        <v>8319</v>
      </c>
      <c r="K38">
        <f t="shared" si="10"/>
        <v>963</v>
      </c>
      <c r="L38">
        <f t="shared" si="14"/>
        <v>7356</v>
      </c>
      <c r="M38">
        <f t="shared" si="12"/>
        <v>799</v>
      </c>
      <c r="N38">
        <f t="shared" si="13"/>
        <v>6557</v>
      </c>
      <c r="O38">
        <f t="shared" si="15"/>
        <v>953</v>
      </c>
      <c r="P38">
        <f t="shared" si="16"/>
        <v>5604</v>
      </c>
      <c r="Q38">
        <f t="shared" si="17"/>
        <v>974</v>
      </c>
      <c r="R38">
        <f t="shared" si="18"/>
        <v>4630</v>
      </c>
      <c r="S38">
        <f t="shared" si="19"/>
        <v>3312</v>
      </c>
      <c r="T38">
        <f t="shared" si="20"/>
        <v>1318</v>
      </c>
      <c r="U38">
        <f t="shared" si="21"/>
        <v>1125</v>
      </c>
      <c r="V38">
        <f t="shared" si="22"/>
        <v>193</v>
      </c>
    </row>
    <row r="39" spans="1:22" x14ac:dyDescent="0.35">
      <c r="A39">
        <v>38</v>
      </c>
      <c r="B39">
        <f t="shared" si="0"/>
        <v>11955</v>
      </c>
      <c r="C39">
        <f t="shared" si="1"/>
        <v>531</v>
      </c>
      <c r="D39">
        <f t="shared" si="2"/>
        <v>11424</v>
      </c>
      <c r="E39">
        <f t="shared" si="3"/>
        <v>686</v>
      </c>
      <c r="F39">
        <f t="shared" si="4"/>
        <v>10738</v>
      </c>
      <c r="G39">
        <f t="shared" si="5"/>
        <v>36</v>
      </c>
      <c r="H39">
        <f t="shared" si="6"/>
        <v>10702</v>
      </c>
      <c r="I39">
        <f t="shared" si="8"/>
        <v>830</v>
      </c>
      <c r="J39">
        <f t="shared" si="9"/>
        <v>9872</v>
      </c>
      <c r="K39">
        <f t="shared" si="10"/>
        <v>1035</v>
      </c>
      <c r="L39">
        <f t="shared" si="14"/>
        <v>8837</v>
      </c>
      <c r="M39">
        <f t="shared" si="12"/>
        <v>869</v>
      </c>
      <c r="N39">
        <f t="shared" si="13"/>
        <v>7968</v>
      </c>
      <c r="O39">
        <f t="shared" si="15"/>
        <v>1053</v>
      </c>
      <c r="P39">
        <f t="shared" si="16"/>
        <v>6915</v>
      </c>
      <c r="Q39">
        <f t="shared" si="17"/>
        <v>1085</v>
      </c>
      <c r="R39">
        <f t="shared" si="18"/>
        <v>5830</v>
      </c>
      <c r="S39">
        <f t="shared" si="19"/>
        <v>3887</v>
      </c>
      <c r="T39">
        <f t="shared" si="20"/>
        <v>1943</v>
      </c>
      <c r="U39">
        <f t="shared" si="21"/>
        <v>1620</v>
      </c>
      <c r="V39">
        <f t="shared" si="22"/>
        <v>323</v>
      </c>
    </row>
    <row r="40" spans="1:22" x14ac:dyDescent="0.35">
      <c r="A40">
        <v>39</v>
      </c>
      <c r="B40">
        <f t="shared" si="0"/>
        <v>13890</v>
      </c>
      <c r="C40">
        <f t="shared" si="1"/>
        <v>558</v>
      </c>
      <c r="D40">
        <f t="shared" si="2"/>
        <v>13332</v>
      </c>
      <c r="E40">
        <f t="shared" si="3"/>
        <v>723</v>
      </c>
      <c r="F40">
        <f t="shared" si="4"/>
        <v>12609</v>
      </c>
      <c r="G40">
        <f t="shared" si="5"/>
        <v>37</v>
      </c>
      <c r="H40">
        <f t="shared" si="6"/>
        <v>12572</v>
      </c>
      <c r="I40">
        <f t="shared" si="8"/>
        <v>880</v>
      </c>
      <c r="J40">
        <f t="shared" si="9"/>
        <v>11692</v>
      </c>
      <c r="K40">
        <f t="shared" si="10"/>
        <v>1109</v>
      </c>
      <c r="L40">
        <f t="shared" si="14"/>
        <v>10583</v>
      </c>
      <c r="M40">
        <f t="shared" si="12"/>
        <v>943</v>
      </c>
      <c r="N40">
        <f t="shared" si="13"/>
        <v>9640</v>
      </c>
      <c r="O40">
        <f t="shared" si="15"/>
        <v>1158</v>
      </c>
      <c r="P40">
        <f t="shared" si="16"/>
        <v>8482</v>
      </c>
      <c r="Q40">
        <f t="shared" si="17"/>
        <v>1202</v>
      </c>
      <c r="R40">
        <f t="shared" si="18"/>
        <v>7280</v>
      </c>
      <c r="S40">
        <f t="shared" si="19"/>
        <v>4508</v>
      </c>
      <c r="T40">
        <f t="shared" si="20"/>
        <v>2772</v>
      </c>
      <c r="U40">
        <f t="shared" si="21"/>
        <v>2205</v>
      </c>
      <c r="V40">
        <f t="shared" si="22"/>
        <v>567</v>
      </c>
    </row>
    <row r="41" spans="1:22" x14ac:dyDescent="0.35">
      <c r="A41">
        <v>40</v>
      </c>
      <c r="B41">
        <f t="shared" si="0"/>
        <v>16138</v>
      </c>
      <c r="C41">
        <f t="shared" si="1"/>
        <v>585</v>
      </c>
      <c r="D41">
        <f t="shared" si="2"/>
        <v>15553</v>
      </c>
      <c r="E41">
        <f t="shared" si="3"/>
        <v>762</v>
      </c>
      <c r="F41">
        <f t="shared" si="4"/>
        <v>14791</v>
      </c>
      <c r="G41">
        <f t="shared" si="5"/>
        <v>37</v>
      </c>
      <c r="H41">
        <f t="shared" si="6"/>
        <v>14754</v>
      </c>
      <c r="I41">
        <f t="shared" si="8"/>
        <v>932</v>
      </c>
      <c r="J41">
        <f t="shared" si="9"/>
        <v>13822</v>
      </c>
      <c r="K41">
        <f t="shared" si="10"/>
        <v>1185</v>
      </c>
      <c r="L41">
        <f t="shared" si="14"/>
        <v>12637</v>
      </c>
      <c r="M41">
        <f t="shared" si="12"/>
        <v>1019</v>
      </c>
      <c r="N41">
        <f t="shared" si="13"/>
        <v>11618</v>
      </c>
      <c r="O41">
        <f t="shared" si="15"/>
        <v>1268</v>
      </c>
      <c r="P41">
        <f t="shared" si="16"/>
        <v>10350</v>
      </c>
      <c r="Q41">
        <f t="shared" si="17"/>
        <v>1325</v>
      </c>
      <c r="R41">
        <f t="shared" si="18"/>
        <v>9025</v>
      </c>
      <c r="S41">
        <f t="shared" si="19"/>
        <v>5175</v>
      </c>
      <c r="T41">
        <f t="shared" si="20"/>
        <v>3850</v>
      </c>
      <c r="U41">
        <f t="shared" si="21"/>
        <v>2880</v>
      </c>
      <c r="V41">
        <f t="shared" si="22"/>
        <v>970</v>
      </c>
    </row>
    <row r="42" spans="1:22" x14ac:dyDescent="0.35">
      <c r="A42">
        <v>41</v>
      </c>
      <c r="B42">
        <f t="shared" si="0"/>
        <v>18749</v>
      </c>
      <c r="C42">
        <f t="shared" si="1"/>
        <v>614</v>
      </c>
      <c r="D42">
        <f t="shared" si="2"/>
        <v>18135</v>
      </c>
      <c r="E42">
        <f t="shared" si="3"/>
        <v>801</v>
      </c>
      <c r="F42">
        <f t="shared" si="4"/>
        <v>17334</v>
      </c>
      <c r="G42">
        <f t="shared" si="5"/>
        <v>37</v>
      </c>
      <c r="H42">
        <f t="shared" si="6"/>
        <v>17297</v>
      </c>
      <c r="I42">
        <f t="shared" si="8"/>
        <v>985</v>
      </c>
      <c r="J42">
        <f t="shared" si="9"/>
        <v>16312</v>
      </c>
      <c r="K42">
        <f t="shared" si="10"/>
        <v>1265</v>
      </c>
      <c r="L42">
        <f t="shared" si="14"/>
        <v>15047</v>
      </c>
      <c r="M42">
        <f t="shared" si="12"/>
        <v>1099</v>
      </c>
      <c r="N42">
        <f t="shared" si="13"/>
        <v>13948</v>
      </c>
      <c r="O42">
        <f t="shared" si="15"/>
        <v>1383</v>
      </c>
      <c r="P42">
        <f t="shared" si="16"/>
        <v>12565</v>
      </c>
      <c r="Q42">
        <f t="shared" si="17"/>
        <v>1454</v>
      </c>
      <c r="R42">
        <f t="shared" si="18"/>
        <v>11111</v>
      </c>
      <c r="S42">
        <f t="shared" si="19"/>
        <v>5888</v>
      </c>
      <c r="T42">
        <f t="shared" si="20"/>
        <v>5223</v>
      </c>
      <c r="U42">
        <f t="shared" si="21"/>
        <v>3645</v>
      </c>
      <c r="V42">
        <f t="shared" si="22"/>
        <v>1578</v>
      </c>
    </row>
    <row r="43" spans="1:22" x14ac:dyDescent="0.35">
      <c r="A43">
        <v>42</v>
      </c>
      <c r="B43">
        <f t="shared" si="0"/>
        <v>21783</v>
      </c>
      <c r="C43">
        <f t="shared" si="1"/>
        <v>643</v>
      </c>
      <c r="D43">
        <f t="shared" si="2"/>
        <v>21140</v>
      </c>
      <c r="E43">
        <f t="shared" si="3"/>
        <v>842</v>
      </c>
      <c r="F43">
        <f t="shared" si="4"/>
        <v>20298</v>
      </c>
      <c r="G43">
        <f t="shared" si="5"/>
        <v>37</v>
      </c>
      <c r="H43">
        <f t="shared" si="6"/>
        <v>20261</v>
      </c>
      <c r="I43">
        <f t="shared" si="8"/>
        <v>1040</v>
      </c>
      <c r="J43">
        <f t="shared" si="9"/>
        <v>19221</v>
      </c>
      <c r="K43">
        <f t="shared" si="10"/>
        <v>1347</v>
      </c>
      <c r="L43">
        <f t="shared" si="14"/>
        <v>17874</v>
      </c>
      <c r="M43">
        <f t="shared" si="12"/>
        <v>1181</v>
      </c>
      <c r="N43">
        <f t="shared" si="13"/>
        <v>16693</v>
      </c>
      <c r="O43">
        <f t="shared" si="15"/>
        <v>1503</v>
      </c>
      <c r="P43">
        <f t="shared" si="16"/>
        <v>15190</v>
      </c>
      <c r="Q43">
        <f t="shared" si="17"/>
        <v>1589</v>
      </c>
      <c r="R43">
        <f t="shared" si="18"/>
        <v>13601</v>
      </c>
      <c r="S43">
        <f t="shared" si="19"/>
        <v>6647</v>
      </c>
      <c r="T43">
        <f t="shared" si="20"/>
        <v>6954</v>
      </c>
      <c r="U43">
        <f t="shared" si="21"/>
        <v>4500</v>
      </c>
      <c r="V43">
        <f t="shared" si="22"/>
        <v>2454</v>
      </c>
    </row>
    <row r="44" spans="1:22" x14ac:dyDescent="0.35">
      <c r="A44">
        <v>43</v>
      </c>
      <c r="B44">
        <f t="shared" si="0"/>
        <v>25309</v>
      </c>
      <c r="C44">
        <f t="shared" si="1"/>
        <v>673</v>
      </c>
      <c r="D44">
        <f t="shared" si="2"/>
        <v>24636</v>
      </c>
      <c r="E44">
        <f t="shared" si="3"/>
        <v>883</v>
      </c>
      <c r="F44">
        <f t="shared" si="4"/>
        <v>23753</v>
      </c>
      <c r="G44">
        <f t="shared" si="5"/>
        <v>37</v>
      </c>
      <c r="H44">
        <f t="shared" si="6"/>
        <v>23716</v>
      </c>
      <c r="I44">
        <f t="shared" si="8"/>
        <v>1096</v>
      </c>
      <c r="J44">
        <f t="shared" si="9"/>
        <v>22620</v>
      </c>
      <c r="K44">
        <f t="shared" si="10"/>
        <v>1431</v>
      </c>
      <c r="L44">
        <f t="shared" si="14"/>
        <v>21189</v>
      </c>
      <c r="M44">
        <f t="shared" si="12"/>
        <v>1267</v>
      </c>
      <c r="N44">
        <f t="shared" si="13"/>
        <v>19922</v>
      </c>
      <c r="O44">
        <f t="shared" si="15"/>
        <v>1628</v>
      </c>
      <c r="P44">
        <f t="shared" si="16"/>
        <v>18294</v>
      </c>
      <c r="Q44">
        <f t="shared" si="17"/>
        <v>1730</v>
      </c>
      <c r="R44">
        <f t="shared" si="18"/>
        <v>16564</v>
      </c>
      <c r="S44">
        <f t="shared" si="19"/>
        <v>7452</v>
      </c>
      <c r="T44">
        <f t="shared" si="20"/>
        <v>9112</v>
      </c>
      <c r="U44">
        <f t="shared" si="21"/>
        <v>5445</v>
      </c>
      <c r="V44">
        <f t="shared" si="22"/>
        <v>3667</v>
      </c>
    </row>
    <row r="45" spans="1:22" x14ac:dyDescent="0.35">
      <c r="A45">
        <v>44</v>
      </c>
      <c r="B45">
        <f t="shared" si="0"/>
        <v>29404</v>
      </c>
      <c r="C45">
        <f t="shared" si="1"/>
        <v>703</v>
      </c>
      <c r="D45">
        <f t="shared" si="2"/>
        <v>28701</v>
      </c>
      <c r="E45">
        <f t="shared" si="3"/>
        <v>926</v>
      </c>
      <c r="F45">
        <f t="shared" si="4"/>
        <v>27775</v>
      </c>
      <c r="G45">
        <f t="shared" si="5"/>
        <v>37</v>
      </c>
      <c r="H45">
        <f t="shared" si="6"/>
        <v>27738</v>
      </c>
      <c r="I45">
        <f t="shared" si="8"/>
        <v>1154</v>
      </c>
      <c r="J45">
        <f t="shared" si="9"/>
        <v>26584</v>
      </c>
      <c r="K45">
        <f t="shared" si="10"/>
        <v>1518</v>
      </c>
      <c r="L45">
        <f t="shared" si="14"/>
        <v>25066</v>
      </c>
      <c r="M45">
        <f t="shared" si="12"/>
        <v>1355</v>
      </c>
      <c r="N45">
        <f t="shared" si="13"/>
        <v>23711</v>
      </c>
      <c r="O45">
        <f t="shared" si="15"/>
        <v>1758</v>
      </c>
      <c r="P45">
        <f t="shared" si="16"/>
        <v>21953</v>
      </c>
      <c r="Q45">
        <f t="shared" si="17"/>
        <v>1877</v>
      </c>
      <c r="R45">
        <f t="shared" si="18"/>
        <v>20076</v>
      </c>
      <c r="S45">
        <f t="shared" si="19"/>
        <v>8303</v>
      </c>
      <c r="T45">
        <f t="shared" si="20"/>
        <v>11773</v>
      </c>
      <c r="U45">
        <f t="shared" si="21"/>
        <v>6480</v>
      </c>
      <c r="V45">
        <f t="shared" si="22"/>
        <v>5293</v>
      </c>
    </row>
    <row r="46" spans="1:22" x14ac:dyDescent="0.35">
      <c r="A46">
        <v>45</v>
      </c>
      <c r="B46">
        <f t="shared" si="0"/>
        <v>34163</v>
      </c>
      <c r="C46">
        <f t="shared" si="1"/>
        <v>734</v>
      </c>
      <c r="D46">
        <f t="shared" si="2"/>
        <v>33429</v>
      </c>
      <c r="E46">
        <f t="shared" si="3"/>
        <v>969</v>
      </c>
      <c r="F46">
        <f t="shared" si="4"/>
        <v>32460</v>
      </c>
      <c r="G46">
        <f t="shared" si="5"/>
        <v>37</v>
      </c>
      <c r="H46">
        <f t="shared" si="6"/>
        <v>32423</v>
      </c>
      <c r="I46">
        <f t="shared" si="8"/>
        <v>1213</v>
      </c>
      <c r="J46">
        <f t="shared" si="9"/>
        <v>31210</v>
      </c>
      <c r="K46">
        <f t="shared" si="10"/>
        <v>1608</v>
      </c>
      <c r="L46">
        <f t="shared" si="14"/>
        <v>29602</v>
      </c>
      <c r="M46">
        <f t="shared" si="12"/>
        <v>1447</v>
      </c>
      <c r="N46">
        <f t="shared" si="13"/>
        <v>28155</v>
      </c>
      <c r="O46">
        <f t="shared" si="15"/>
        <v>1893</v>
      </c>
      <c r="P46">
        <f t="shared" si="16"/>
        <v>26262</v>
      </c>
      <c r="Q46">
        <f t="shared" si="17"/>
        <v>2030</v>
      </c>
      <c r="R46">
        <f t="shared" si="18"/>
        <v>24232</v>
      </c>
      <c r="S46">
        <f t="shared" si="19"/>
        <v>9200</v>
      </c>
      <c r="T46">
        <f t="shared" si="20"/>
        <v>15032</v>
      </c>
      <c r="U46">
        <f t="shared" si="21"/>
        <v>7605</v>
      </c>
      <c r="V46">
        <f t="shared" si="22"/>
        <v>7427</v>
      </c>
    </row>
    <row r="47" spans="1:22" x14ac:dyDescent="0.35">
      <c r="A47">
        <v>46</v>
      </c>
      <c r="B47">
        <f t="shared" si="0"/>
        <v>39691</v>
      </c>
      <c r="C47">
        <f t="shared" si="1"/>
        <v>766</v>
      </c>
      <c r="D47">
        <f t="shared" si="2"/>
        <v>38925</v>
      </c>
      <c r="E47">
        <f t="shared" si="3"/>
        <v>1014</v>
      </c>
      <c r="F47">
        <f t="shared" si="4"/>
        <v>37911</v>
      </c>
      <c r="G47">
        <f t="shared" si="5"/>
        <v>38</v>
      </c>
      <c r="H47">
        <f t="shared" si="6"/>
        <v>37873</v>
      </c>
      <c r="I47">
        <f t="shared" si="8"/>
        <v>1274</v>
      </c>
      <c r="J47">
        <f t="shared" si="9"/>
        <v>36599</v>
      </c>
      <c r="K47">
        <f t="shared" si="10"/>
        <v>1700</v>
      </c>
      <c r="L47">
        <f t="shared" si="14"/>
        <v>34899</v>
      </c>
      <c r="M47">
        <f t="shared" si="12"/>
        <v>1541</v>
      </c>
      <c r="N47">
        <f t="shared" si="13"/>
        <v>33358</v>
      </c>
      <c r="O47">
        <f t="shared" si="15"/>
        <v>2033</v>
      </c>
      <c r="P47">
        <f t="shared" si="16"/>
        <v>31325</v>
      </c>
      <c r="Q47">
        <f t="shared" si="17"/>
        <v>2189</v>
      </c>
      <c r="R47">
        <f t="shared" si="18"/>
        <v>29136</v>
      </c>
      <c r="S47">
        <f t="shared" si="19"/>
        <v>10143</v>
      </c>
      <c r="T47">
        <f t="shared" si="20"/>
        <v>18993</v>
      </c>
      <c r="U47">
        <f t="shared" si="21"/>
        <v>8820</v>
      </c>
      <c r="V47">
        <f t="shared" si="22"/>
        <v>10173</v>
      </c>
    </row>
    <row r="48" spans="1:22" x14ac:dyDescent="0.35">
      <c r="A48">
        <v>47</v>
      </c>
      <c r="B48">
        <f t="shared" si="0"/>
        <v>46115</v>
      </c>
      <c r="C48">
        <f t="shared" si="1"/>
        <v>799</v>
      </c>
      <c r="D48">
        <f t="shared" si="2"/>
        <v>45316</v>
      </c>
      <c r="E48">
        <f t="shared" si="3"/>
        <v>1059</v>
      </c>
      <c r="F48">
        <f t="shared" si="4"/>
        <v>44257</v>
      </c>
      <c r="G48">
        <f t="shared" si="5"/>
        <v>38</v>
      </c>
      <c r="H48">
        <f t="shared" si="6"/>
        <v>44219</v>
      </c>
      <c r="I48">
        <f t="shared" si="8"/>
        <v>1336</v>
      </c>
      <c r="J48">
        <f t="shared" si="9"/>
        <v>42883</v>
      </c>
      <c r="K48">
        <f t="shared" si="10"/>
        <v>1795</v>
      </c>
      <c r="L48">
        <f t="shared" si="14"/>
        <v>41088</v>
      </c>
      <c r="M48">
        <f t="shared" si="12"/>
        <v>1639</v>
      </c>
      <c r="N48">
        <f t="shared" si="13"/>
        <v>39449</v>
      </c>
      <c r="O48">
        <f t="shared" si="15"/>
        <v>2178</v>
      </c>
      <c r="P48">
        <f t="shared" si="16"/>
        <v>37271</v>
      </c>
      <c r="Q48">
        <f t="shared" si="17"/>
        <v>2354</v>
      </c>
      <c r="R48">
        <f t="shared" si="18"/>
        <v>34917</v>
      </c>
      <c r="S48">
        <f t="shared" si="19"/>
        <v>11132</v>
      </c>
      <c r="T48">
        <f t="shared" si="20"/>
        <v>23785</v>
      </c>
      <c r="U48">
        <f t="shared" si="21"/>
        <v>10125</v>
      </c>
      <c r="V48">
        <f t="shared" si="22"/>
        <v>13660</v>
      </c>
    </row>
    <row r="49" spans="1:22" x14ac:dyDescent="0.35">
      <c r="A49">
        <v>48</v>
      </c>
      <c r="B49">
        <f t="shared" si="0"/>
        <v>53578</v>
      </c>
      <c r="C49">
        <f t="shared" si="1"/>
        <v>832</v>
      </c>
      <c r="D49">
        <f t="shared" si="2"/>
        <v>52746</v>
      </c>
      <c r="E49">
        <f t="shared" si="3"/>
        <v>1106</v>
      </c>
      <c r="F49">
        <f t="shared" si="4"/>
        <v>51640</v>
      </c>
      <c r="G49">
        <f t="shared" si="5"/>
        <v>38</v>
      </c>
      <c r="H49">
        <f t="shared" si="6"/>
        <v>51602</v>
      </c>
      <c r="I49">
        <f t="shared" si="8"/>
        <v>1400</v>
      </c>
      <c r="J49">
        <f t="shared" si="9"/>
        <v>50202</v>
      </c>
      <c r="K49">
        <f t="shared" si="10"/>
        <v>1893</v>
      </c>
      <c r="L49">
        <f t="shared" si="14"/>
        <v>48309</v>
      </c>
      <c r="M49">
        <f t="shared" si="12"/>
        <v>1739</v>
      </c>
      <c r="N49">
        <f t="shared" si="13"/>
        <v>46570</v>
      </c>
      <c r="O49">
        <f t="shared" si="15"/>
        <v>2328</v>
      </c>
      <c r="P49">
        <f t="shared" si="16"/>
        <v>44242</v>
      </c>
      <c r="Q49">
        <f t="shared" si="17"/>
        <v>2525</v>
      </c>
      <c r="R49">
        <f t="shared" si="18"/>
        <v>41717</v>
      </c>
      <c r="S49">
        <f t="shared" si="19"/>
        <v>12167</v>
      </c>
      <c r="T49">
        <f t="shared" si="20"/>
        <v>29550</v>
      </c>
      <c r="U49">
        <f t="shared" si="21"/>
        <v>11520</v>
      </c>
      <c r="V49">
        <f t="shared" si="22"/>
        <v>18030</v>
      </c>
    </row>
    <row r="50" spans="1:22" x14ac:dyDescent="0.35">
      <c r="A50">
        <v>49</v>
      </c>
      <c r="B50">
        <f t="shared" si="0"/>
        <v>62248</v>
      </c>
      <c r="C50">
        <f t="shared" si="1"/>
        <v>866</v>
      </c>
      <c r="D50">
        <f t="shared" si="2"/>
        <v>61382</v>
      </c>
      <c r="E50">
        <f t="shared" si="3"/>
        <v>1153</v>
      </c>
      <c r="F50">
        <f t="shared" si="4"/>
        <v>60229</v>
      </c>
      <c r="G50">
        <f t="shared" si="5"/>
        <v>38</v>
      </c>
      <c r="H50">
        <f t="shared" si="6"/>
        <v>60191</v>
      </c>
      <c r="I50">
        <f t="shared" si="8"/>
        <v>1465</v>
      </c>
      <c r="J50">
        <f t="shared" si="9"/>
        <v>58726</v>
      </c>
      <c r="K50">
        <f t="shared" si="10"/>
        <v>1993</v>
      </c>
      <c r="L50">
        <f t="shared" si="14"/>
        <v>56733</v>
      </c>
      <c r="M50">
        <f t="shared" si="12"/>
        <v>1843</v>
      </c>
      <c r="N50">
        <f t="shared" si="13"/>
        <v>54890</v>
      </c>
      <c r="O50">
        <f t="shared" si="15"/>
        <v>2483</v>
      </c>
      <c r="P50">
        <f t="shared" si="16"/>
        <v>52407</v>
      </c>
      <c r="Q50">
        <f t="shared" si="17"/>
        <v>2702</v>
      </c>
      <c r="R50">
        <f t="shared" si="18"/>
        <v>49705</v>
      </c>
      <c r="S50">
        <f t="shared" si="19"/>
        <v>13248</v>
      </c>
      <c r="T50">
        <f t="shared" si="20"/>
        <v>36457</v>
      </c>
      <c r="U50">
        <f t="shared" si="21"/>
        <v>13005</v>
      </c>
      <c r="V50">
        <f t="shared" si="22"/>
        <v>23452</v>
      </c>
    </row>
    <row r="51" spans="1:22" x14ac:dyDescent="0.35">
      <c r="A51">
        <v>50</v>
      </c>
      <c r="B51">
        <f t="shared" si="0"/>
        <v>72322</v>
      </c>
      <c r="C51">
        <f t="shared" si="1"/>
        <v>900</v>
      </c>
      <c r="D51">
        <f t="shared" si="2"/>
        <v>71422</v>
      </c>
      <c r="E51">
        <f t="shared" si="3"/>
        <v>1202</v>
      </c>
      <c r="F51">
        <f t="shared" si="4"/>
        <v>70220</v>
      </c>
      <c r="G51">
        <f t="shared" si="5"/>
        <v>38</v>
      </c>
      <c r="H51">
        <f t="shared" si="6"/>
        <v>70182</v>
      </c>
      <c r="I51">
        <f t="shared" si="8"/>
        <v>1532</v>
      </c>
      <c r="J51">
        <f t="shared" si="9"/>
        <v>68650</v>
      </c>
      <c r="K51">
        <f t="shared" si="10"/>
        <v>2095</v>
      </c>
      <c r="L51">
        <f t="shared" si="14"/>
        <v>66555</v>
      </c>
      <c r="M51">
        <f t="shared" si="12"/>
        <v>1949</v>
      </c>
      <c r="N51">
        <f t="shared" si="13"/>
        <v>64606</v>
      </c>
      <c r="O51">
        <f t="shared" si="15"/>
        <v>2643</v>
      </c>
      <c r="P51">
        <f t="shared" si="16"/>
        <v>61963</v>
      </c>
      <c r="Q51">
        <f t="shared" si="17"/>
        <v>2885</v>
      </c>
      <c r="R51">
        <f t="shared" si="18"/>
        <v>59078</v>
      </c>
      <c r="S51">
        <f t="shared" si="19"/>
        <v>14375</v>
      </c>
      <c r="T51">
        <f t="shared" si="20"/>
        <v>44703</v>
      </c>
      <c r="U51">
        <f t="shared" si="21"/>
        <v>14580</v>
      </c>
      <c r="V51">
        <f t="shared" si="22"/>
        <v>30123</v>
      </c>
    </row>
    <row r="52" spans="1:22" x14ac:dyDescent="0.35">
      <c r="A52">
        <v>51</v>
      </c>
      <c r="B52">
        <f t="shared" si="0"/>
        <v>84026</v>
      </c>
      <c r="C52">
        <f t="shared" si="1"/>
        <v>936</v>
      </c>
      <c r="D52">
        <f t="shared" si="2"/>
        <v>83090</v>
      </c>
      <c r="E52">
        <f t="shared" si="3"/>
        <v>1251</v>
      </c>
      <c r="F52">
        <f t="shared" si="4"/>
        <v>81839</v>
      </c>
      <c r="G52">
        <f t="shared" si="5"/>
        <v>38</v>
      </c>
      <c r="H52">
        <f t="shared" si="6"/>
        <v>81801</v>
      </c>
      <c r="I52">
        <f t="shared" si="8"/>
        <v>1600</v>
      </c>
      <c r="J52">
        <f t="shared" si="9"/>
        <v>80201</v>
      </c>
      <c r="K52">
        <f t="shared" si="10"/>
        <v>2201</v>
      </c>
      <c r="L52">
        <f t="shared" si="14"/>
        <v>78000</v>
      </c>
      <c r="M52">
        <f t="shared" si="12"/>
        <v>2059</v>
      </c>
      <c r="N52">
        <f t="shared" si="13"/>
        <v>75941</v>
      </c>
      <c r="O52">
        <f t="shared" si="15"/>
        <v>2808</v>
      </c>
      <c r="P52">
        <f t="shared" si="16"/>
        <v>73133</v>
      </c>
      <c r="Q52">
        <f t="shared" si="17"/>
        <v>3074</v>
      </c>
      <c r="R52">
        <f t="shared" si="18"/>
        <v>70059</v>
      </c>
      <c r="S52">
        <f t="shared" si="19"/>
        <v>15548</v>
      </c>
      <c r="T52">
        <f t="shared" si="20"/>
        <v>54511</v>
      </c>
      <c r="U52">
        <f t="shared" si="21"/>
        <v>16245</v>
      </c>
      <c r="V52">
        <f t="shared" si="22"/>
        <v>38266</v>
      </c>
    </row>
    <row r="53" spans="1:22" x14ac:dyDescent="0.35">
      <c r="A53">
        <v>52</v>
      </c>
      <c r="B53">
        <f t="shared" si="0"/>
        <v>97625</v>
      </c>
      <c r="C53">
        <f t="shared" si="1"/>
        <v>972</v>
      </c>
      <c r="D53">
        <f t="shared" si="2"/>
        <v>96653</v>
      </c>
      <c r="E53">
        <f t="shared" si="3"/>
        <v>1302</v>
      </c>
      <c r="F53">
        <f t="shared" si="4"/>
        <v>95351</v>
      </c>
      <c r="G53">
        <f t="shared" si="5"/>
        <v>38</v>
      </c>
      <c r="H53">
        <f t="shared" si="6"/>
        <v>95313</v>
      </c>
      <c r="I53">
        <f t="shared" si="8"/>
        <v>1670</v>
      </c>
      <c r="J53">
        <f t="shared" si="9"/>
        <v>93643</v>
      </c>
      <c r="K53">
        <f t="shared" si="10"/>
        <v>2309</v>
      </c>
      <c r="L53">
        <f t="shared" si="14"/>
        <v>91334</v>
      </c>
      <c r="M53">
        <f t="shared" si="12"/>
        <v>2171</v>
      </c>
      <c r="N53">
        <f t="shared" si="13"/>
        <v>89163</v>
      </c>
      <c r="O53">
        <f t="shared" si="15"/>
        <v>2978</v>
      </c>
      <c r="P53">
        <f t="shared" si="16"/>
        <v>86185</v>
      </c>
      <c r="Q53">
        <f t="shared" si="17"/>
        <v>3269</v>
      </c>
      <c r="R53">
        <f t="shared" si="18"/>
        <v>82916</v>
      </c>
      <c r="S53">
        <f t="shared" si="19"/>
        <v>16767</v>
      </c>
      <c r="T53">
        <f t="shared" si="20"/>
        <v>66149</v>
      </c>
      <c r="U53">
        <f t="shared" si="21"/>
        <v>18000</v>
      </c>
      <c r="V53">
        <f t="shared" si="22"/>
        <v>48149</v>
      </c>
    </row>
    <row r="54" spans="1:22" x14ac:dyDescent="0.35">
      <c r="A54">
        <v>53</v>
      </c>
      <c r="B54">
        <f t="shared" si="0"/>
        <v>113423</v>
      </c>
      <c r="C54">
        <f t="shared" si="1"/>
        <v>1009</v>
      </c>
      <c r="D54">
        <f t="shared" si="2"/>
        <v>112414</v>
      </c>
      <c r="E54">
        <f t="shared" si="3"/>
        <v>1353</v>
      </c>
      <c r="F54">
        <f t="shared" si="4"/>
        <v>111061</v>
      </c>
      <c r="G54">
        <f t="shared" si="5"/>
        <v>38</v>
      </c>
      <c r="H54">
        <f t="shared" si="6"/>
        <v>111023</v>
      </c>
      <c r="I54">
        <f t="shared" si="8"/>
        <v>1741</v>
      </c>
      <c r="J54">
        <f t="shared" si="9"/>
        <v>109282</v>
      </c>
      <c r="K54">
        <f t="shared" si="10"/>
        <v>2419</v>
      </c>
      <c r="L54">
        <f t="shared" si="14"/>
        <v>106863</v>
      </c>
      <c r="M54">
        <f t="shared" si="12"/>
        <v>2287</v>
      </c>
      <c r="N54">
        <f t="shared" si="13"/>
        <v>104576</v>
      </c>
      <c r="O54">
        <f t="shared" si="15"/>
        <v>3153</v>
      </c>
      <c r="P54">
        <f t="shared" si="16"/>
        <v>101423</v>
      </c>
      <c r="Q54">
        <f t="shared" si="17"/>
        <v>3470</v>
      </c>
      <c r="R54">
        <f t="shared" si="18"/>
        <v>97953</v>
      </c>
      <c r="S54">
        <f t="shared" si="19"/>
        <v>18032</v>
      </c>
      <c r="T54">
        <f t="shared" si="20"/>
        <v>79921</v>
      </c>
      <c r="U54">
        <f t="shared" si="21"/>
        <v>19845</v>
      </c>
      <c r="V54">
        <f t="shared" si="22"/>
        <v>60076</v>
      </c>
    </row>
    <row r="55" spans="1:22" x14ac:dyDescent="0.35">
      <c r="A55">
        <v>54</v>
      </c>
      <c r="B55">
        <f t="shared" si="0"/>
        <v>131779</v>
      </c>
      <c r="C55">
        <f t="shared" si="1"/>
        <v>1046</v>
      </c>
      <c r="D55">
        <f t="shared" si="2"/>
        <v>130733</v>
      </c>
      <c r="E55">
        <f t="shared" si="3"/>
        <v>1406</v>
      </c>
      <c r="F55">
        <f t="shared" si="4"/>
        <v>129327</v>
      </c>
      <c r="G55">
        <f t="shared" si="5"/>
        <v>39</v>
      </c>
      <c r="H55">
        <f t="shared" si="6"/>
        <v>129288</v>
      </c>
      <c r="I55">
        <f t="shared" si="8"/>
        <v>1814</v>
      </c>
      <c r="J55">
        <f t="shared" si="9"/>
        <v>127474</v>
      </c>
      <c r="K55">
        <f t="shared" si="10"/>
        <v>2532</v>
      </c>
      <c r="L55">
        <f t="shared" si="14"/>
        <v>124942</v>
      </c>
      <c r="M55">
        <f t="shared" si="12"/>
        <v>2405</v>
      </c>
      <c r="N55">
        <f t="shared" si="13"/>
        <v>122537</v>
      </c>
      <c r="O55">
        <f t="shared" si="15"/>
        <v>3333</v>
      </c>
      <c r="P55">
        <f t="shared" si="16"/>
        <v>119204</v>
      </c>
      <c r="Q55">
        <f t="shared" si="17"/>
        <v>3677</v>
      </c>
      <c r="R55">
        <f t="shared" si="18"/>
        <v>115527</v>
      </c>
      <c r="S55">
        <f t="shared" si="19"/>
        <v>19343</v>
      </c>
      <c r="T55">
        <f t="shared" si="20"/>
        <v>96184</v>
      </c>
      <c r="U55">
        <f t="shared" si="21"/>
        <v>21780</v>
      </c>
      <c r="V55">
        <f t="shared" si="22"/>
        <v>74404</v>
      </c>
    </row>
    <row r="56" spans="1:22" x14ac:dyDescent="0.35">
      <c r="A56">
        <v>55</v>
      </c>
      <c r="B56">
        <f t="shared" si="0"/>
        <v>153106</v>
      </c>
      <c r="C56">
        <f t="shared" si="1"/>
        <v>1084</v>
      </c>
      <c r="D56">
        <f t="shared" si="2"/>
        <v>152022</v>
      </c>
      <c r="E56">
        <f t="shared" si="3"/>
        <v>1459</v>
      </c>
      <c r="F56">
        <f t="shared" si="4"/>
        <v>150563</v>
      </c>
      <c r="G56">
        <f t="shared" si="5"/>
        <v>39</v>
      </c>
      <c r="H56">
        <f t="shared" si="6"/>
        <v>150524</v>
      </c>
      <c r="I56">
        <f t="shared" si="8"/>
        <v>1888</v>
      </c>
      <c r="J56">
        <f t="shared" si="9"/>
        <v>148636</v>
      </c>
      <c r="K56">
        <f t="shared" si="10"/>
        <v>2648</v>
      </c>
      <c r="L56">
        <f t="shared" si="14"/>
        <v>145988</v>
      </c>
      <c r="M56">
        <f t="shared" si="12"/>
        <v>2527</v>
      </c>
      <c r="N56">
        <f t="shared" si="13"/>
        <v>143461</v>
      </c>
      <c r="O56">
        <f t="shared" si="15"/>
        <v>3518</v>
      </c>
      <c r="P56">
        <f t="shared" si="16"/>
        <v>139943</v>
      </c>
      <c r="Q56">
        <f t="shared" si="17"/>
        <v>3890</v>
      </c>
      <c r="R56">
        <f t="shared" si="18"/>
        <v>136053</v>
      </c>
      <c r="S56">
        <f t="shared" si="19"/>
        <v>20700</v>
      </c>
      <c r="T56">
        <f t="shared" si="20"/>
        <v>115353</v>
      </c>
      <c r="U56">
        <f t="shared" si="21"/>
        <v>23805</v>
      </c>
      <c r="V56">
        <f t="shared" si="22"/>
        <v>91548</v>
      </c>
    </row>
    <row r="57" spans="1:22" x14ac:dyDescent="0.35">
      <c r="A57">
        <v>56</v>
      </c>
      <c r="B57">
        <f t="shared" si="0"/>
        <v>177883</v>
      </c>
      <c r="C57">
        <f t="shared" si="1"/>
        <v>1123</v>
      </c>
      <c r="D57">
        <f t="shared" si="2"/>
        <v>176760</v>
      </c>
      <c r="E57">
        <f t="shared" si="3"/>
        <v>1514</v>
      </c>
      <c r="F57">
        <f t="shared" si="4"/>
        <v>175246</v>
      </c>
      <c r="G57">
        <f t="shared" si="5"/>
        <v>39</v>
      </c>
      <c r="H57">
        <f t="shared" si="6"/>
        <v>175207</v>
      </c>
      <c r="I57">
        <f t="shared" si="8"/>
        <v>1964</v>
      </c>
      <c r="J57">
        <f t="shared" si="9"/>
        <v>173243</v>
      </c>
      <c r="K57">
        <f t="shared" si="10"/>
        <v>2766</v>
      </c>
      <c r="L57">
        <f t="shared" si="14"/>
        <v>170477</v>
      </c>
      <c r="M57">
        <f t="shared" si="12"/>
        <v>2651</v>
      </c>
      <c r="N57">
        <f t="shared" si="13"/>
        <v>167826</v>
      </c>
      <c r="O57">
        <f t="shared" si="15"/>
        <v>3708</v>
      </c>
      <c r="P57">
        <f t="shared" si="16"/>
        <v>164118</v>
      </c>
      <c r="Q57">
        <f t="shared" si="17"/>
        <v>4109</v>
      </c>
      <c r="R57">
        <f t="shared" si="18"/>
        <v>160009</v>
      </c>
      <c r="S57">
        <f t="shared" si="19"/>
        <v>22103</v>
      </c>
      <c r="T57">
        <f t="shared" si="20"/>
        <v>137906</v>
      </c>
      <c r="U57">
        <f t="shared" si="21"/>
        <v>25920</v>
      </c>
      <c r="V57">
        <f t="shared" si="22"/>
        <v>111986</v>
      </c>
    </row>
    <row r="58" spans="1:22" x14ac:dyDescent="0.35">
      <c r="A58">
        <v>57</v>
      </c>
      <c r="B58">
        <f t="shared" si="0"/>
        <v>206671</v>
      </c>
      <c r="C58">
        <f t="shared" si="1"/>
        <v>1163</v>
      </c>
      <c r="D58">
        <f t="shared" si="2"/>
        <v>205508</v>
      </c>
      <c r="E58">
        <f t="shared" si="3"/>
        <v>1569</v>
      </c>
      <c r="F58">
        <f t="shared" si="4"/>
        <v>203939</v>
      </c>
      <c r="G58">
        <f t="shared" si="5"/>
        <v>39</v>
      </c>
      <c r="H58">
        <f t="shared" si="6"/>
        <v>203900</v>
      </c>
      <c r="I58">
        <f t="shared" si="8"/>
        <v>2041</v>
      </c>
      <c r="J58">
        <f t="shared" si="9"/>
        <v>201859</v>
      </c>
      <c r="K58">
        <f t="shared" si="10"/>
        <v>2887</v>
      </c>
      <c r="L58">
        <f t="shared" si="14"/>
        <v>198972</v>
      </c>
      <c r="M58">
        <f t="shared" si="12"/>
        <v>2779</v>
      </c>
      <c r="N58">
        <f t="shared" si="13"/>
        <v>196193</v>
      </c>
      <c r="O58">
        <f t="shared" si="15"/>
        <v>3903</v>
      </c>
      <c r="P58">
        <f t="shared" si="16"/>
        <v>192290</v>
      </c>
      <c r="Q58">
        <f t="shared" si="17"/>
        <v>4334</v>
      </c>
      <c r="R58">
        <f t="shared" si="18"/>
        <v>187956</v>
      </c>
      <c r="S58">
        <f t="shared" si="19"/>
        <v>23552</v>
      </c>
      <c r="T58">
        <f t="shared" si="20"/>
        <v>164404</v>
      </c>
      <c r="U58">
        <f t="shared" si="21"/>
        <v>28125</v>
      </c>
      <c r="V58">
        <f t="shared" si="22"/>
        <v>136279</v>
      </c>
    </row>
    <row r="59" spans="1:22" x14ac:dyDescent="0.35">
      <c r="A59">
        <v>58</v>
      </c>
      <c r="B59">
        <f t="shared" si="0"/>
        <v>240117</v>
      </c>
      <c r="C59">
        <f t="shared" si="1"/>
        <v>1203</v>
      </c>
      <c r="D59">
        <f t="shared" si="2"/>
        <v>238914</v>
      </c>
      <c r="E59">
        <f t="shared" si="3"/>
        <v>1626</v>
      </c>
      <c r="F59">
        <f t="shared" si="4"/>
        <v>237288</v>
      </c>
      <c r="G59">
        <f t="shared" si="5"/>
        <v>39</v>
      </c>
      <c r="H59">
        <f t="shared" si="6"/>
        <v>237249</v>
      </c>
      <c r="I59">
        <f t="shared" si="8"/>
        <v>2120</v>
      </c>
      <c r="J59">
        <f t="shared" si="9"/>
        <v>235129</v>
      </c>
      <c r="K59">
        <f t="shared" si="10"/>
        <v>3011</v>
      </c>
      <c r="L59">
        <f t="shared" si="14"/>
        <v>232118</v>
      </c>
      <c r="M59">
        <f t="shared" si="12"/>
        <v>2909</v>
      </c>
      <c r="N59">
        <f t="shared" si="13"/>
        <v>229209</v>
      </c>
      <c r="O59">
        <f t="shared" si="15"/>
        <v>4103</v>
      </c>
      <c r="P59">
        <f t="shared" si="16"/>
        <v>225106</v>
      </c>
      <c r="Q59">
        <f t="shared" si="17"/>
        <v>4565</v>
      </c>
      <c r="R59">
        <f t="shared" si="18"/>
        <v>220541</v>
      </c>
      <c r="S59">
        <f t="shared" si="19"/>
        <v>25047</v>
      </c>
      <c r="T59">
        <f t="shared" si="20"/>
        <v>195494</v>
      </c>
      <c r="U59">
        <f t="shared" si="21"/>
        <v>30420</v>
      </c>
      <c r="V59">
        <f t="shared" si="22"/>
        <v>165074</v>
      </c>
    </row>
    <row r="60" spans="1:22" x14ac:dyDescent="0.35">
      <c r="A60">
        <v>59</v>
      </c>
      <c r="B60">
        <f t="shared" si="0"/>
        <v>278976</v>
      </c>
      <c r="C60">
        <f t="shared" si="1"/>
        <v>1244</v>
      </c>
      <c r="D60">
        <f t="shared" si="2"/>
        <v>277732</v>
      </c>
      <c r="E60">
        <f t="shared" si="3"/>
        <v>1683</v>
      </c>
      <c r="F60">
        <f t="shared" si="4"/>
        <v>276049</v>
      </c>
      <c r="G60">
        <f t="shared" si="5"/>
        <v>39</v>
      </c>
      <c r="H60">
        <f t="shared" si="6"/>
        <v>276010</v>
      </c>
      <c r="I60">
        <f t="shared" si="8"/>
        <v>2200</v>
      </c>
      <c r="J60">
        <f t="shared" si="9"/>
        <v>273810</v>
      </c>
      <c r="K60">
        <f t="shared" si="10"/>
        <v>3137</v>
      </c>
      <c r="L60">
        <f t="shared" si="14"/>
        <v>270673</v>
      </c>
      <c r="M60">
        <f t="shared" si="12"/>
        <v>3043</v>
      </c>
      <c r="N60">
        <f t="shared" si="13"/>
        <v>267630</v>
      </c>
      <c r="O60">
        <f t="shared" si="15"/>
        <v>4308</v>
      </c>
      <c r="P60">
        <f t="shared" si="16"/>
        <v>263322</v>
      </c>
      <c r="Q60">
        <f t="shared" si="17"/>
        <v>4802</v>
      </c>
      <c r="R60">
        <f t="shared" si="18"/>
        <v>258520</v>
      </c>
      <c r="S60">
        <f t="shared" si="19"/>
        <v>26588</v>
      </c>
      <c r="T60">
        <f t="shared" si="20"/>
        <v>231932</v>
      </c>
      <c r="U60">
        <f t="shared" si="21"/>
        <v>32805</v>
      </c>
      <c r="V60">
        <f t="shared" si="22"/>
        <v>199127</v>
      </c>
    </row>
    <row r="61" spans="1:22" x14ac:dyDescent="0.35">
      <c r="A61">
        <v>60</v>
      </c>
      <c r="B61">
        <f t="shared" si="0"/>
        <v>324124</v>
      </c>
      <c r="C61">
        <f t="shared" si="1"/>
        <v>1285</v>
      </c>
      <c r="D61">
        <f t="shared" si="2"/>
        <v>322839</v>
      </c>
      <c r="E61">
        <f t="shared" si="3"/>
        <v>1742</v>
      </c>
      <c r="F61">
        <f t="shared" si="4"/>
        <v>321097</v>
      </c>
      <c r="G61">
        <f t="shared" si="5"/>
        <v>39</v>
      </c>
      <c r="H61">
        <f t="shared" si="6"/>
        <v>321058</v>
      </c>
      <c r="I61">
        <f t="shared" si="8"/>
        <v>2282</v>
      </c>
      <c r="J61">
        <f t="shared" si="9"/>
        <v>318776</v>
      </c>
      <c r="K61">
        <f t="shared" si="10"/>
        <v>3265</v>
      </c>
      <c r="L61">
        <f t="shared" si="14"/>
        <v>315511</v>
      </c>
      <c r="M61">
        <f t="shared" si="12"/>
        <v>3179</v>
      </c>
      <c r="N61">
        <f t="shared" si="13"/>
        <v>312332</v>
      </c>
      <c r="O61">
        <f t="shared" si="15"/>
        <v>4518</v>
      </c>
      <c r="P61">
        <f t="shared" si="16"/>
        <v>307814</v>
      </c>
      <c r="Q61">
        <f t="shared" si="17"/>
        <v>5045</v>
      </c>
      <c r="R61">
        <f t="shared" si="18"/>
        <v>302769</v>
      </c>
      <c r="S61">
        <f t="shared" si="19"/>
        <v>28175</v>
      </c>
      <c r="T61">
        <f t="shared" si="20"/>
        <v>274594</v>
      </c>
      <c r="U61">
        <f t="shared" si="21"/>
        <v>35280</v>
      </c>
      <c r="V61">
        <f t="shared" si="22"/>
        <v>239314</v>
      </c>
    </row>
    <row r="62" spans="1:22" x14ac:dyDescent="0.35">
      <c r="A62">
        <v>61</v>
      </c>
      <c r="B62">
        <f t="shared" si="0"/>
        <v>376578</v>
      </c>
      <c r="C62">
        <f t="shared" si="1"/>
        <v>1328</v>
      </c>
      <c r="D62">
        <f t="shared" si="2"/>
        <v>375250</v>
      </c>
      <c r="E62">
        <f t="shared" si="3"/>
        <v>1801</v>
      </c>
      <c r="F62">
        <f t="shared" si="4"/>
        <v>373449</v>
      </c>
      <c r="G62">
        <f t="shared" si="5"/>
        <v>39</v>
      </c>
      <c r="H62">
        <f t="shared" si="6"/>
        <v>373410</v>
      </c>
      <c r="I62">
        <f t="shared" si="8"/>
        <v>2365</v>
      </c>
      <c r="J62">
        <f t="shared" si="9"/>
        <v>371045</v>
      </c>
      <c r="K62">
        <f t="shared" si="10"/>
        <v>3397</v>
      </c>
      <c r="L62">
        <f t="shared" si="14"/>
        <v>367648</v>
      </c>
      <c r="M62">
        <f t="shared" si="12"/>
        <v>3319</v>
      </c>
      <c r="N62">
        <f t="shared" si="13"/>
        <v>364329</v>
      </c>
      <c r="O62">
        <f t="shared" si="15"/>
        <v>4733</v>
      </c>
      <c r="P62">
        <f t="shared" si="16"/>
        <v>359596</v>
      </c>
      <c r="Q62">
        <f t="shared" si="17"/>
        <v>5294</v>
      </c>
      <c r="R62">
        <f t="shared" si="18"/>
        <v>354302</v>
      </c>
      <c r="S62">
        <f t="shared" si="19"/>
        <v>29808</v>
      </c>
      <c r="T62">
        <f t="shared" si="20"/>
        <v>324494</v>
      </c>
      <c r="U62">
        <f t="shared" si="21"/>
        <v>37845</v>
      </c>
      <c r="V62">
        <f t="shared" si="22"/>
        <v>286649</v>
      </c>
    </row>
    <row r="63" spans="1:22" x14ac:dyDescent="0.35">
      <c r="A63">
        <v>62</v>
      </c>
      <c r="B63">
        <f t="shared" si="0"/>
        <v>437521</v>
      </c>
      <c r="C63">
        <f t="shared" si="1"/>
        <v>1371</v>
      </c>
      <c r="D63">
        <f t="shared" si="2"/>
        <v>436150</v>
      </c>
      <c r="E63">
        <f t="shared" si="3"/>
        <v>1862</v>
      </c>
      <c r="F63">
        <f t="shared" si="4"/>
        <v>434288</v>
      </c>
      <c r="G63">
        <f t="shared" si="5"/>
        <v>39</v>
      </c>
      <c r="H63">
        <f t="shared" si="6"/>
        <v>434249</v>
      </c>
      <c r="I63">
        <f t="shared" si="8"/>
        <v>2450</v>
      </c>
      <c r="J63">
        <f t="shared" si="9"/>
        <v>431799</v>
      </c>
      <c r="K63">
        <f t="shared" si="10"/>
        <v>3531</v>
      </c>
      <c r="L63">
        <f t="shared" si="14"/>
        <v>428268</v>
      </c>
      <c r="M63">
        <f t="shared" si="12"/>
        <v>3461</v>
      </c>
      <c r="N63">
        <f t="shared" si="13"/>
        <v>424807</v>
      </c>
      <c r="O63">
        <f t="shared" si="15"/>
        <v>4953</v>
      </c>
      <c r="P63">
        <f t="shared" si="16"/>
        <v>419854</v>
      </c>
      <c r="Q63">
        <f t="shared" si="17"/>
        <v>5549</v>
      </c>
      <c r="R63">
        <f t="shared" si="18"/>
        <v>414305</v>
      </c>
      <c r="S63">
        <f t="shared" si="19"/>
        <v>31487</v>
      </c>
      <c r="T63">
        <f t="shared" si="20"/>
        <v>382818</v>
      </c>
      <c r="U63">
        <f t="shared" si="21"/>
        <v>40500</v>
      </c>
      <c r="V63">
        <f t="shared" si="22"/>
        <v>342318</v>
      </c>
    </row>
    <row r="64" spans="1:22" x14ac:dyDescent="0.35">
      <c r="A64">
        <v>63</v>
      </c>
      <c r="B64">
        <f t="shared" si="0"/>
        <v>508327</v>
      </c>
      <c r="C64">
        <f t="shared" si="1"/>
        <v>1415</v>
      </c>
      <c r="D64">
        <f t="shared" si="2"/>
        <v>506912</v>
      </c>
      <c r="E64">
        <f t="shared" si="3"/>
        <v>1923</v>
      </c>
      <c r="F64">
        <f t="shared" si="4"/>
        <v>504989</v>
      </c>
      <c r="G64">
        <f t="shared" si="5"/>
        <v>40</v>
      </c>
      <c r="H64">
        <f t="shared" si="6"/>
        <v>504949</v>
      </c>
      <c r="I64">
        <f t="shared" si="8"/>
        <v>2536</v>
      </c>
      <c r="J64">
        <f t="shared" si="9"/>
        <v>502413</v>
      </c>
      <c r="K64">
        <f t="shared" si="10"/>
        <v>3667</v>
      </c>
      <c r="L64">
        <f t="shared" si="14"/>
        <v>498746</v>
      </c>
      <c r="M64">
        <f t="shared" si="12"/>
        <v>3607</v>
      </c>
      <c r="N64">
        <f t="shared" si="13"/>
        <v>495139</v>
      </c>
      <c r="O64">
        <f t="shared" si="15"/>
        <v>5178</v>
      </c>
      <c r="P64">
        <f t="shared" si="16"/>
        <v>489961</v>
      </c>
      <c r="Q64">
        <f t="shared" si="17"/>
        <v>5810</v>
      </c>
      <c r="R64">
        <f t="shared" si="18"/>
        <v>484151</v>
      </c>
      <c r="S64">
        <f t="shared" si="19"/>
        <v>33212</v>
      </c>
      <c r="T64">
        <f t="shared" si="20"/>
        <v>450939</v>
      </c>
      <c r="U64">
        <f t="shared" si="21"/>
        <v>43245</v>
      </c>
      <c r="V64">
        <f t="shared" si="22"/>
        <v>407694</v>
      </c>
    </row>
    <row r="65" spans="1:22" x14ac:dyDescent="0.35">
      <c r="A65">
        <v>64</v>
      </c>
      <c r="B65">
        <f t="shared" si="0"/>
        <v>590592</v>
      </c>
      <c r="C65">
        <f t="shared" si="1"/>
        <v>1459</v>
      </c>
      <c r="D65">
        <f t="shared" si="2"/>
        <v>589133</v>
      </c>
      <c r="E65">
        <f t="shared" si="3"/>
        <v>1986</v>
      </c>
      <c r="F65">
        <f t="shared" si="4"/>
        <v>587147</v>
      </c>
      <c r="G65">
        <f t="shared" si="5"/>
        <v>40</v>
      </c>
      <c r="H65">
        <f t="shared" si="6"/>
        <v>587107</v>
      </c>
      <c r="I65">
        <f t="shared" si="8"/>
        <v>2624</v>
      </c>
      <c r="J65">
        <f t="shared" si="9"/>
        <v>584483</v>
      </c>
      <c r="K65">
        <f t="shared" si="10"/>
        <v>3806</v>
      </c>
      <c r="L65">
        <f t="shared" si="14"/>
        <v>580677</v>
      </c>
      <c r="M65">
        <f t="shared" si="12"/>
        <v>3755</v>
      </c>
      <c r="N65">
        <f t="shared" si="13"/>
        <v>576922</v>
      </c>
      <c r="O65">
        <f t="shared" si="15"/>
        <v>5408</v>
      </c>
      <c r="P65">
        <f t="shared" si="16"/>
        <v>571514</v>
      </c>
      <c r="Q65">
        <f t="shared" si="17"/>
        <v>6077</v>
      </c>
      <c r="R65">
        <f t="shared" si="18"/>
        <v>565437</v>
      </c>
      <c r="S65">
        <f t="shared" si="19"/>
        <v>34983</v>
      </c>
      <c r="T65">
        <f t="shared" si="20"/>
        <v>530454</v>
      </c>
      <c r="U65">
        <f t="shared" si="21"/>
        <v>46080</v>
      </c>
      <c r="V65">
        <f t="shared" si="22"/>
        <v>484374</v>
      </c>
    </row>
    <row r="66" spans="1:22" x14ac:dyDescent="0.35">
      <c r="A66">
        <v>65</v>
      </c>
      <c r="B66">
        <f t="shared" si="0"/>
        <v>686170</v>
      </c>
      <c r="C66">
        <f t="shared" si="1"/>
        <v>1504</v>
      </c>
      <c r="D66">
        <f t="shared" si="2"/>
        <v>684666</v>
      </c>
      <c r="E66">
        <f t="shared" si="3"/>
        <v>2049</v>
      </c>
      <c r="F66">
        <f t="shared" si="4"/>
        <v>682617</v>
      </c>
      <c r="G66">
        <f t="shared" si="5"/>
        <v>40</v>
      </c>
      <c r="H66">
        <f t="shared" si="6"/>
        <v>682577</v>
      </c>
      <c r="I66">
        <f t="shared" si="8"/>
        <v>2713</v>
      </c>
      <c r="J66">
        <f t="shared" si="9"/>
        <v>679864</v>
      </c>
      <c r="K66">
        <f t="shared" si="10"/>
        <v>3948</v>
      </c>
      <c r="L66">
        <f t="shared" si="14"/>
        <v>675916</v>
      </c>
      <c r="M66">
        <f t="shared" si="12"/>
        <v>3907</v>
      </c>
      <c r="N66">
        <f t="shared" si="13"/>
        <v>672009</v>
      </c>
      <c r="O66">
        <f t="shared" si="15"/>
        <v>5643</v>
      </c>
      <c r="P66">
        <f t="shared" si="16"/>
        <v>666366</v>
      </c>
      <c r="Q66">
        <f t="shared" si="17"/>
        <v>6350</v>
      </c>
      <c r="R66">
        <f t="shared" si="18"/>
        <v>660016</v>
      </c>
      <c r="S66">
        <f t="shared" si="19"/>
        <v>36800</v>
      </c>
      <c r="T66">
        <f t="shared" si="20"/>
        <v>623216</v>
      </c>
      <c r="U66">
        <f t="shared" si="21"/>
        <v>49005</v>
      </c>
      <c r="V66">
        <f t="shared" si="22"/>
        <v>574211</v>
      </c>
    </row>
    <row r="67" spans="1:22" x14ac:dyDescent="0.35">
      <c r="A67">
        <v>66</v>
      </c>
      <c r="B67">
        <f t="shared" ref="B67:B100" si="23">_xlfn.CEILING.MATH(40*EXP(A67*0.15))</f>
        <v>797215</v>
      </c>
      <c r="C67">
        <f t="shared" ref="C67:C100" si="24">_xlfn.CEILING.MATH(25+($A67)*($A67)*0.35)</f>
        <v>1550</v>
      </c>
      <c r="D67">
        <f t="shared" ref="D67:D100" si="25">B67-C67</f>
        <v>795665</v>
      </c>
      <c r="E67">
        <f t="shared" ref="E67:E100" si="26">_xlfn.CEILING.MATH(1+($A67-1)*($A67-1)*0.5)</f>
        <v>2114</v>
      </c>
      <c r="F67">
        <f t="shared" ref="F67:F100" si="27">D67-E67</f>
        <v>793551</v>
      </c>
      <c r="G67">
        <f t="shared" ref="G67:G100" si="28">_xlfn.CEILING.MATH(12+15*LOG(A67+1))</f>
        <v>40</v>
      </c>
      <c r="H67">
        <f t="shared" ref="H67:H100" si="29">F67-G67</f>
        <v>793511</v>
      </c>
      <c r="I67">
        <f t="shared" si="8"/>
        <v>2804</v>
      </c>
      <c r="J67">
        <f t="shared" si="9"/>
        <v>790707</v>
      </c>
      <c r="K67">
        <f t="shared" si="10"/>
        <v>4092</v>
      </c>
      <c r="L67">
        <f t="shared" si="14"/>
        <v>786615</v>
      </c>
      <c r="M67">
        <f t="shared" si="12"/>
        <v>4061</v>
      </c>
      <c r="N67">
        <f t="shared" si="13"/>
        <v>782554</v>
      </c>
      <c r="O67">
        <f t="shared" si="15"/>
        <v>5883</v>
      </c>
      <c r="P67">
        <f t="shared" si="16"/>
        <v>776671</v>
      </c>
      <c r="Q67">
        <f t="shared" si="17"/>
        <v>6629</v>
      </c>
      <c r="R67">
        <f t="shared" si="18"/>
        <v>770042</v>
      </c>
      <c r="S67">
        <f t="shared" si="19"/>
        <v>38663</v>
      </c>
      <c r="T67">
        <f t="shared" si="20"/>
        <v>731379</v>
      </c>
      <c r="U67">
        <f t="shared" si="21"/>
        <v>52020</v>
      </c>
      <c r="V67">
        <f t="shared" si="22"/>
        <v>679359</v>
      </c>
    </row>
    <row r="68" spans="1:22" x14ac:dyDescent="0.35">
      <c r="A68">
        <v>67</v>
      </c>
      <c r="B68">
        <f t="shared" si="23"/>
        <v>926232</v>
      </c>
      <c r="C68">
        <f t="shared" si="24"/>
        <v>1597</v>
      </c>
      <c r="D68">
        <f t="shared" si="25"/>
        <v>924635</v>
      </c>
      <c r="E68">
        <f t="shared" si="26"/>
        <v>2179</v>
      </c>
      <c r="F68">
        <f t="shared" si="27"/>
        <v>922456</v>
      </c>
      <c r="G68">
        <f t="shared" si="28"/>
        <v>40</v>
      </c>
      <c r="H68">
        <f t="shared" si="29"/>
        <v>922416</v>
      </c>
      <c r="I68">
        <f t="shared" si="8"/>
        <v>2896</v>
      </c>
      <c r="J68">
        <f t="shared" si="9"/>
        <v>919520</v>
      </c>
      <c r="K68">
        <f t="shared" si="10"/>
        <v>4239</v>
      </c>
      <c r="L68">
        <f t="shared" si="14"/>
        <v>915281</v>
      </c>
      <c r="M68">
        <f t="shared" si="12"/>
        <v>4219</v>
      </c>
      <c r="N68">
        <f t="shared" si="13"/>
        <v>911062</v>
      </c>
      <c r="O68">
        <f t="shared" si="15"/>
        <v>6128</v>
      </c>
      <c r="P68">
        <f t="shared" si="16"/>
        <v>904934</v>
      </c>
      <c r="Q68">
        <f t="shared" si="17"/>
        <v>6914</v>
      </c>
      <c r="R68">
        <f t="shared" si="18"/>
        <v>898020</v>
      </c>
      <c r="S68">
        <f t="shared" si="19"/>
        <v>40572</v>
      </c>
      <c r="T68">
        <f t="shared" si="20"/>
        <v>857448</v>
      </c>
      <c r="U68">
        <f t="shared" si="21"/>
        <v>55125</v>
      </c>
      <c r="V68">
        <f t="shared" si="22"/>
        <v>802323</v>
      </c>
    </row>
    <row r="69" spans="1:22" x14ac:dyDescent="0.35">
      <c r="A69">
        <v>68</v>
      </c>
      <c r="B69">
        <f t="shared" si="23"/>
        <v>1076128</v>
      </c>
      <c r="C69">
        <f t="shared" si="24"/>
        <v>1644</v>
      </c>
      <c r="D69">
        <f t="shared" si="25"/>
        <v>1074484</v>
      </c>
      <c r="E69">
        <f t="shared" si="26"/>
        <v>2246</v>
      </c>
      <c r="F69">
        <f t="shared" si="27"/>
        <v>1072238</v>
      </c>
      <c r="G69">
        <f t="shared" si="28"/>
        <v>40</v>
      </c>
      <c r="H69">
        <f t="shared" si="29"/>
        <v>1072198</v>
      </c>
      <c r="I69">
        <f t="shared" si="8"/>
        <v>2990</v>
      </c>
      <c r="J69">
        <f t="shared" si="9"/>
        <v>1069208</v>
      </c>
      <c r="K69">
        <f t="shared" si="10"/>
        <v>4389</v>
      </c>
      <c r="L69">
        <f t="shared" si="14"/>
        <v>1064819</v>
      </c>
      <c r="M69">
        <f t="shared" si="12"/>
        <v>4379</v>
      </c>
      <c r="N69">
        <f t="shared" si="13"/>
        <v>1060440</v>
      </c>
      <c r="O69">
        <f t="shared" si="15"/>
        <v>6378</v>
      </c>
      <c r="P69">
        <f t="shared" si="16"/>
        <v>1054062</v>
      </c>
      <c r="Q69">
        <f t="shared" si="17"/>
        <v>7205</v>
      </c>
      <c r="R69">
        <f t="shared" si="18"/>
        <v>1046857</v>
      </c>
      <c r="S69">
        <f t="shared" si="19"/>
        <v>42527</v>
      </c>
      <c r="T69">
        <f t="shared" si="20"/>
        <v>1004330</v>
      </c>
      <c r="U69">
        <f t="shared" si="21"/>
        <v>58320</v>
      </c>
      <c r="V69">
        <f t="shared" si="22"/>
        <v>946010</v>
      </c>
    </row>
    <row r="70" spans="1:22" x14ac:dyDescent="0.35">
      <c r="A70">
        <v>69</v>
      </c>
      <c r="B70">
        <f t="shared" si="23"/>
        <v>1250282</v>
      </c>
      <c r="C70">
        <f t="shared" si="24"/>
        <v>1692</v>
      </c>
      <c r="D70">
        <f t="shared" si="25"/>
        <v>1248590</v>
      </c>
      <c r="E70">
        <f t="shared" si="26"/>
        <v>2313</v>
      </c>
      <c r="F70">
        <f t="shared" si="27"/>
        <v>1246277</v>
      </c>
      <c r="G70">
        <f t="shared" si="28"/>
        <v>40</v>
      </c>
      <c r="H70">
        <f t="shared" si="29"/>
        <v>1246237</v>
      </c>
      <c r="I70">
        <f t="shared" si="8"/>
        <v>3085</v>
      </c>
      <c r="J70">
        <f t="shared" si="9"/>
        <v>1243152</v>
      </c>
      <c r="K70">
        <f t="shared" si="10"/>
        <v>4541</v>
      </c>
      <c r="L70">
        <f t="shared" si="14"/>
        <v>1238611</v>
      </c>
      <c r="M70">
        <f t="shared" si="12"/>
        <v>4543</v>
      </c>
      <c r="N70">
        <f t="shared" si="13"/>
        <v>1234068</v>
      </c>
      <c r="O70">
        <f t="shared" si="15"/>
        <v>6633</v>
      </c>
      <c r="P70">
        <f t="shared" si="16"/>
        <v>1227435</v>
      </c>
      <c r="Q70">
        <f t="shared" si="17"/>
        <v>7502</v>
      </c>
      <c r="R70">
        <f t="shared" si="18"/>
        <v>1219933</v>
      </c>
      <c r="S70">
        <f t="shared" si="19"/>
        <v>44528</v>
      </c>
      <c r="T70">
        <f t="shared" si="20"/>
        <v>1175405</v>
      </c>
      <c r="U70">
        <f t="shared" si="21"/>
        <v>61605</v>
      </c>
      <c r="V70">
        <f t="shared" si="22"/>
        <v>1113800</v>
      </c>
    </row>
    <row r="71" spans="1:22" x14ac:dyDescent="0.35">
      <c r="A71">
        <v>70</v>
      </c>
      <c r="B71">
        <f t="shared" si="23"/>
        <v>1452621</v>
      </c>
      <c r="C71">
        <f t="shared" si="24"/>
        <v>1740</v>
      </c>
      <c r="D71">
        <f t="shared" si="25"/>
        <v>1450881</v>
      </c>
      <c r="E71">
        <f t="shared" si="26"/>
        <v>2382</v>
      </c>
      <c r="F71">
        <f t="shared" si="27"/>
        <v>1448499</v>
      </c>
      <c r="G71">
        <f t="shared" si="28"/>
        <v>40</v>
      </c>
      <c r="H71">
        <f t="shared" si="29"/>
        <v>1448459</v>
      </c>
      <c r="I71">
        <f t="shared" ref="I71:I100" si="30">_xlfn.CEILING.MATH(13+($A71-5)*($A71-5)*0.75)</f>
        <v>3182</v>
      </c>
      <c r="J71">
        <f t="shared" si="9"/>
        <v>1445277</v>
      </c>
      <c r="K71">
        <f t="shared" si="10"/>
        <v>4695</v>
      </c>
      <c r="L71">
        <f t="shared" si="14"/>
        <v>1440582</v>
      </c>
      <c r="M71">
        <f t="shared" si="12"/>
        <v>4709</v>
      </c>
      <c r="N71">
        <f t="shared" si="13"/>
        <v>1435873</v>
      </c>
      <c r="O71">
        <f t="shared" si="15"/>
        <v>6893</v>
      </c>
      <c r="P71">
        <f t="shared" si="16"/>
        <v>1428980</v>
      </c>
      <c r="Q71">
        <f t="shared" si="17"/>
        <v>7805</v>
      </c>
      <c r="R71">
        <f t="shared" si="18"/>
        <v>1421175</v>
      </c>
      <c r="S71">
        <f t="shared" si="19"/>
        <v>46575</v>
      </c>
      <c r="T71">
        <f t="shared" si="20"/>
        <v>1374600</v>
      </c>
      <c r="U71">
        <f t="shared" si="21"/>
        <v>64980</v>
      </c>
      <c r="V71">
        <f t="shared" si="22"/>
        <v>1309620</v>
      </c>
    </row>
    <row r="72" spans="1:22" x14ac:dyDescent="0.35">
      <c r="A72">
        <v>71</v>
      </c>
      <c r="B72">
        <f t="shared" si="23"/>
        <v>1687704</v>
      </c>
      <c r="C72">
        <f t="shared" si="24"/>
        <v>1790</v>
      </c>
      <c r="D72">
        <f t="shared" si="25"/>
        <v>1685914</v>
      </c>
      <c r="E72">
        <f t="shared" si="26"/>
        <v>2451</v>
      </c>
      <c r="F72">
        <f t="shared" si="27"/>
        <v>1683463</v>
      </c>
      <c r="G72">
        <f t="shared" si="28"/>
        <v>40</v>
      </c>
      <c r="H72">
        <f t="shared" si="29"/>
        <v>1683423</v>
      </c>
      <c r="I72">
        <f t="shared" si="30"/>
        <v>3280</v>
      </c>
      <c r="J72">
        <f t="shared" si="9"/>
        <v>1680143</v>
      </c>
      <c r="K72">
        <f t="shared" si="10"/>
        <v>4853</v>
      </c>
      <c r="L72">
        <f t="shared" si="14"/>
        <v>1675290</v>
      </c>
      <c r="M72">
        <f t="shared" si="12"/>
        <v>4879</v>
      </c>
      <c r="N72">
        <f t="shared" si="13"/>
        <v>1670411</v>
      </c>
      <c r="O72">
        <f t="shared" si="15"/>
        <v>7158</v>
      </c>
      <c r="P72">
        <f t="shared" si="16"/>
        <v>1663253</v>
      </c>
      <c r="Q72">
        <f t="shared" si="17"/>
        <v>8114</v>
      </c>
      <c r="R72">
        <f t="shared" si="18"/>
        <v>1655139</v>
      </c>
      <c r="S72">
        <f t="shared" si="19"/>
        <v>48668</v>
      </c>
      <c r="T72">
        <f t="shared" si="20"/>
        <v>1606471</v>
      </c>
      <c r="U72">
        <f t="shared" si="21"/>
        <v>68445</v>
      </c>
      <c r="V72">
        <f t="shared" si="22"/>
        <v>1538026</v>
      </c>
    </row>
    <row r="73" spans="1:22" x14ac:dyDescent="0.35">
      <c r="A73">
        <v>72</v>
      </c>
      <c r="B73">
        <f t="shared" si="23"/>
        <v>1960833</v>
      </c>
      <c r="C73">
        <f t="shared" si="24"/>
        <v>1840</v>
      </c>
      <c r="D73">
        <f t="shared" si="25"/>
        <v>1958993</v>
      </c>
      <c r="E73">
        <f t="shared" si="26"/>
        <v>2522</v>
      </c>
      <c r="F73">
        <f t="shared" si="27"/>
        <v>1956471</v>
      </c>
      <c r="G73">
        <f t="shared" si="28"/>
        <v>40</v>
      </c>
      <c r="H73">
        <f t="shared" si="29"/>
        <v>1956431</v>
      </c>
      <c r="I73">
        <f t="shared" si="30"/>
        <v>3380</v>
      </c>
      <c r="J73">
        <f t="shared" si="9"/>
        <v>1953051</v>
      </c>
      <c r="K73">
        <f t="shared" si="10"/>
        <v>5013</v>
      </c>
      <c r="L73">
        <f t="shared" si="14"/>
        <v>1948038</v>
      </c>
      <c r="M73">
        <f t="shared" si="12"/>
        <v>5051</v>
      </c>
      <c r="N73">
        <f t="shared" si="13"/>
        <v>1942987</v>
      </c>
      <c r="O73">
        <f t="shared" si="15"/>
        <v>7428</v>
      </c>
      <c r="P73">
        <f t="shared" si="16"/>
        <v>1935559</v>
      </c>
      <c r="Q73">
        <f t="shared" si="17"/>
        <v>8429</v>
      </c>
      <c r="R73">
        <f t="shared" si="18"/>
        <v>1927130</v>
      </c>
      <c r="S73">
        <f t="shared" si="19"/>
        <v>50807</v>
      </c>
      <c r="T73">
        <f t="shared" si="20"/>
        <v>1876323</v>
      </c>
      <c r="U73">
        <f t="shared" si="21"/>
        <v>72000</v>
      </c>
      <c r="V73">
        <f t="shared" si="22"/>
        <v>1804323</v>
      </c>
    </row>
    <row r="74" spans="1:22" x14ac:dyDescent="0.35">
      <c r="A74">
        <v>73</v>
      </c>
      <c r="B74">
        <f t="shared" si="23"/>
        <v>2278162</v>
      </c>
      <c r="C74">
        <f t="shared" si="24"/>
        <v>1891</v>
      </c>
      <c r="D74">
        <f t="shared" si="25"/>
        <v>2276271</v>
      </c>
      <c r="E74">
        <f t="shared" si="26"/>
        <v>2593</v>
      </c>
      <c r="F74">
        <f t="shared" si="27"/>
        <v>2273678</v>
      </c>
      <c r="G74">
        <f t="shared" si="28"/>
        <v>41</v>
      </c>
      <c r="H74">
        <f t="shared" si="29"/>
        <v>2273637</v>
      </c>
      <c r="I74">
        <f t="shared" si="30"/>
        <v>3481</v>
      </c>
      <c r="J74">
        <f t="shared" si="9"/>
        <v>2270156</v>
      </c>
      <c r="K74">
        <f t="shared" si="10"/>
        <v>5175</v>
      </c>
      <c r="L74">
        <f t="shared" si="14"/>
        <v>2264981</v>
      </c>
      <c r="M74">
        <f t="shared" si="12"/>
        <v>5227</v>
      </c>
      <c r="N74">
        <f t="shared" si="13"/>
        <v>2259754</v>
      </c>
      <c r="O74">
        <f t="shared" si="15"/>
        <v>7703</v>
      </c>
      <c r="P74">
        <f t="shared" si="16"/>
        <v>2252051</v>
      </c>
      <c r="Q74">
        <f t="shared" si="17"/>
        <v>8750</v>
      </c>
      <c r="R74">
        <f t="shared" si="18"/>
        <v>2243301</v>
      </c>
      <c r="S74">
        <f t="shared" si="19"/>
        <v>52992</v>
      </c>
      <c r="T74">
        <f t="shared" si="20"/>
        <v>2190309</v>
      </c>
      <c r="U74">
        <f t="shared" si="21"/>
        <v>75645</v>
      </c>
      <c r="V74">
        <f t="shared" si="22"/>
        <v>2114664</v>
      </c>
    </row>
    <row r="75" spans="1:22" x14ac:dyDescent="0.35">
      <c r="A75">
        <v>74</v>
      </c>
      <c r="B75">
        <f t="shared" si="23"/>
        <v>2646847</v>
      </c>
      <c r="C75">
        <f t="shared" si="24"/>
        <v>1942</v>
      </c>
      <c r="D75">
        <f t="shared" si="25"/>
        <v>2644905</v>
      </c>
      <c r="E75">
        <f t="shared" si="26"/>
        <v>2666</v>
      </c>
      <c r="F75">
        <f t="shared" si="27"/>
        <v>2642239</v>
      </c>
      <c r="G75">
        <f t="shared" si="28"/>
        <v>41</v>
      </c>
      <c r="H75">
        <f t="shared" si="29"/>
        <v>2642198</v>
      </c>
      <c r="I75">
        <f t="shared" si="30"/>
        <v>3584</v>
      </c>
      <c r="J75">
        <f t="shared" si="9"/>
        <v>2638614</v>
      </c>
      <c r="K75">
        <f t="shared" si="10"/>
        <v>5340</v>
      </c>
      <c r="L75">
        <f t="shared" si="14"/>
        <v>2633274</v>
      </c>
      <c r="M75">
        <f t="shared" si="12"/>
        <v>5405</v>
      </c>
      <c r="N75">
        <f t="shared" si="13"/>
        <v>2627869</v>
      </c>
      <c r="O75">
        <f t="shared" si="15"/>
        <v>7983</v>
      </c>
      <c r="P75">
        <f t="shared" si="16"/>
        <v>2619886</v>
      </c>
      <c r="Q75">
        <f t="shared" si="17"/>
        <v>9077</v>
      </c>
      <c r="R75">
        <f t="shared" si="18"/>
        <v>2610809</v>
      </c>
      <c r="S75">
        <f t="shared" si="19"/>
        <v>55223</v>
      </c>
      <c r="T75">
        <f t="shared" si="20"/>
        <v>2555586</v>
      </c>
      <c r="U75">
        <f t="shared" si="21"/>
        <v>79380</v>
      </c>
      <c r="V75">
        <f t="shared" si="22"/>
        <v>2476206</v>
      </c>
    </row>
    <row r="76" spans="1:22" x14ac:dyDescent="0.35">
      <c r="A76">
        <v>75</v>
      </c>
      <c r="B76">
        <f t="shared" si="23"/>
        <v>3075197</v>
      </c>
      <c r="C76">
        <f t="shared" si="24"/>
        <v>1994</v>
      </c>
      <c r="D76">
        <f t="shared" si="25"/>
        <v>3073203</v>
      </c>
      <c r="E76">
        <f t="shared" si="26"/>
        <v>2739</v>
      </c>
      <c r="F76">
        <f t="shared" si="27"/>
        <v>3070464</v>
      </c>
      <c r="G76">
        <f t="shared" si="28"/>
        <v>41</v>
      </c>
      <c r="H76">
        <f t="shared" si="29"/>
        <v>3070423</v>
      </c>
      <c r="I76">
        <f t="shared" si="30"/>
        <v>3688</v>
      </c>
      <c r="J76">
        <f t="shared" ref="J76:J100" si="31">H76-I76</f>
        <v>3066735</v>
      </c>
      <c r="K76">
        <f t="shared" ref="K76:K100" si="32">_xlfn.CEILING.MATH(($A76-10)*($A76-10)*1.3+15)</f>
        <v>5508</v>
      </c>
      <c r="L76">
        <f t="shared" ref="L76:L100" si="33">J76-K76</f>
        <v>3061227</v>
      </c>
      <c r="M76">
        <f t="shared" si="12"/>
        <v>5587</v>
      </c>
      <c r="N76">
        <f t="shared" si="13"/>
        <v>3055640</v>
      </c>
      <c r="O76">
        <f t="shared" si="15"/>
        <v>8268</v>
      </c>
      <c r="P76">
        <f t="shared" si="16"/>
        <v>3047372</v>
      </c>
      <c r="Q76">
        <f t="shared" si="17"/>
        <v>9410</v>
      </c>
      <c r="R76">
        <f t="shared" si="18"/>
        <v>3037962</v>
      </c>
      <c r="S76">
        <f t="shared" si="19"/>
        <v>57500</v>
      </c>
      <c r="T76">
        <f t="shared" si="20"/>
        <v>2980462</v>
      </c>
      <c r="U76">
        <f t="shared" si="21"/>
        <v>83205</v>
      </c>
      <c r="V76">
        <f t="shared" si="22"/>
        <v>2897257</v>
      </c>
    </row>
    <row r="77" spans="1:22" x14ac:dyDescent="0.35">
      <c r="A77">
        <v>76</v>
      </c>
      <c r="B77">
        <f t="shared" si="23"/>
        <v>3572869</v>
      </c>
      <c r="C77">
        <f t="shared" si="24"/>
        <v>2047</v>
      </c>
      <c r="D77">
        <f t="shared" si="25"/>
        <v>3570822</v>
      </c>
      <c r="E77">
        <f t="shared" si="26"/>
        <v>2814</v>
      </c>
      <c r="F77">
        <f t="shared" si="27"/>
        <v>3568008</v>
      </c>
      <c r="G77">
        <f t="shared" si="28"/>
        <v>41</v>
      </c>
      <c r="H77">
        <f t="shared" si="29"/>
        <v>3567967</v>
      </c>
      <c r="I77">
        <f t="shared" si="30"/>
        <v>3794</v>
      </c>
      <c r="J77">
        <f t="shared" si="31"/>
        <v>3564173</v>
      </c>
      <c r="K77">
        <f t="shared" si="32"/>
        <v>5678</v>
      </c>
      <c r="L77">
        <f t="shared" si="33"/>
        <v>3558495</v>
      </c>
      <c r="M77">
        <f t="shared" si="12"/>
        <v>5771</v>
      </c>
      <c r="N77">
        <f t="shared" si="13"/>
        <v>3552724</v>
      </c>
      <c r="O77">
        <f t="shared" si="15"/>
        <v>8558</v>
      </c>
      <c r="P77">
        <f t="shared" si="16"/>
        <v>3544166</v>
      </c>
      <c r="Q77">
        <f t="shared" si="17"/>
        <v>9749</v>
      </c>
      <c r="R77">
        <f t="shared" si="18"/>
        <v>3534417</v>
      </c>
      <c r="S77">
        <f t="shared" si="19"/>
        <v>59823</v>
      </c>
      <c r="T77">
        <f t="shared" si="20"/>
        <v>3474594</v>
      </c>
      <c r="U77">
        <f t="shared" si="21"/>
        <v>87120</v>
      </c>
      <c r="V77">
        <f t="shared" si="22"/>
        <v>3387474</v>
      </c>
    </row>
    <row r="78" spans="1:22" x14ac:dyDescent="0.35">
      <c r="A78">
        <v>77</v>
      </c>
      <c r="B78">
        <f t="shared" si="23"/>
        <v>4151082</v>
      </c>
      <c r="C78">
        <f t="shared" si="24"/>
        <v>2101</v>
      </c>
      <c r="D78">
        <f t="shared" si="25"/>
        <v>4148981</v>
      </c>
      <c r="E78">
        <f t="shared" si="26"/>
        <v>2889</v>
      </c>
      <c r="F78">
        <f t="shared" si="27"/>
        <v>4146092</v>
      </c>
      <c r="G78">
        <f t="shared" si="28"/>
        <v>41</v>
      </c>
      <c r="H78">
        <f t="shared" si="29"/>
        <v>4146051</v>
      </c>
      <c r="I78">
        <f t="shared" si="30"/>
        <v>3901</v>
      </c>
      <c r="J78">
        <f t="shared" si="31"/>
        <v>4142150</v>
      </c>
      <c r="K78">
        <f t="shared" si="32"/>
        <v>5851</v>
      </c>
      <c r="L78">
        <f t="shared" si="33"/>
        <v>4136299</v>
      </c>
      <c r="M78">
        <f t="shared" si="12"/>
        <v>5959</v>
      </c>
      <c r="N78">
        <f t="shared" si="13"/>
        <v>4130340</v>
      </c>
      <c r="O78">
        <f t="shared" si="15"/>
        <v>8853</v>
      </c>
      <c r="P78">
        <f t="shared" si="16"/>
        <v>4121487</v>
      </c>
      <c r="Q78">
        <f t="shared" si="17"/>
        <v>10094</v>
      </c>
      <c r="R78">
        <f t="shared" si="18"/>
        <v>4111393</v>
      </c>
      <c r="S78">
        <f t="shared" si="19"/>
        <v>62192</v>
      </c>
      <c r="T78">
        <f t="shared" si="20"/>
        <v>4049201</v>
      </c>
      <c r="U78">
        <f t="shared" si="21"/>
        <v>91125</v>
      </c>
      <c r="V78">
        <f t="shared" si="22"/>
        <v>3958076</v>
      </c>
    </row>
    <row r="79" spans="1:22" x14ac:dyDescent="0.35">
      <c r="A79">
        <v>78</v>
      </c>
      <c r="B79">
        <f t="shared" si="23"/>
        <v>4822869</v>
      </c>
      <c r="C79">
        <f t="shared" si="24"/>
        <v>2155</v>
      </c>
      <c r="D79">
        <f t="shared" si="25"/>
        <v>4820714</v>
      </c>
      <c r="E79">
        <f t="shared" si="26"/>
        <v>2966</v>
      </c>
      <c r="F79">
        <f t="shared" si="27"/>
        <v>4817748</v>
      </c>
      <c r="G79">
        <f t="shared" si="28"/>
        <v>41</v>
      </c>
      <c r="H79">
        <f t="shared" si="29"/>
        <v>4817707</v>
      </c>
      <c r="I79">
        <f t="shared" si="30"/>
        <v>4010</v>
      </c>
      <c r="J79">
        <f t="shared" si="31"/>
        <v>4813697</v>
      </c>
      <c r="K79">
        <f t="shared" si="32"/>
        <v>6027</v>
      </c>
      <c r="L79">
        <f t="shared" si="33"/>
        <v>4807670</v>
      </c>
      <c r="M79">
        <f t="shared" si="12"/>
        <v>6149</v>
      </c>
      <c r="N79">
        <f t="shared" si="13"/>
        <v>4801521</v>
      </c>
      <c r="O79">
        <f t="shared" si="15"/>
        <v>9153</v>
      </c>
      <c r="P79">
        <f t="shared" si="16"/>
        <v>4792368</v>
      </c>
      <c r="Q79">
        <f t="shared" si="17"/>
        <v>10445</v>
      </c>
      <c r="R79">
        <f t="shared" si="18"/>
        <v>4781923</v>
      </c>
      <c r="S79">
        <f t="shared" si="19"/>
        <v>64607</v>
      </c>
      <c r="T79">
        <f t="shared" si="20"/>
        <v>4717316</v>
      </c>
      <c r="U79">
        <f t="shared" si="21"/>
        <v>95220</v>
      </c>
      <c r="V79">
        <f t="shared" si="22"/>
        <v>4622096</v>
      </c>
    </row>
    <row r="80" spans="1:22" x14ac:dyDescent="0.35">
      <c r="A80">
        <v>79</v>
      </c>
      <c r="B80">
        <f t="shared" si="23"/>
        <v>5603374</v>
      </c>
      <c r="C80">
        <f t="shared" si="24"/>
        <v>2210</v>
      </c>
      <c r="D80">
        <f t="shared" si="25"/>
        <v>5601164</v>
      </c>
      <c r="E80">
        <f t="shared" si="26"/>
        <v>3043</v>
      </c>
      <c r="F80">
        <f t="shared" si="27"/>
        <v>5598121</v>
      </c>
      <c r="G80">
        <f t="shared" si="28"/>
        <v>41</v>
      </c>
      <c r="H80">
        <f t="shared" si="29"/>
        <v>5598080</v>
      </c>
      <c r="I80">
        <f t="shared" si="30"/>
        <v>4120</v>
      </c>
      <c r="J80">
        <f t="shared" si="31"/>
        <v>5593960</v>
      </c>
      <c r="K80">
        <f t="shared" si="32"/>
        <v>6205</v>
      </c>
      <c r="L80">
        <f t="shared" si="33"/>
        <v>5587755</v>
      </c>
      <c r="M80">
        <f t="shared" ref="M80:M100" si="34">_xlfn.CEILING.MATH(($A80-14)*($A80-14)*1.5+5)</f>
        <v>6343</v>
      </c>
      <c r="N80">
        <f t="shared" ref="N80:N100" si="35">L80-M80</f>
        <v>5581412</v>
      </c>
      <c r="O80">
        <f t="shared" si="15"/>
        <v>9458</v>
      </c>
      <c r="P80">
        <f t="shared" si="16"/>
        <v>5571954</v>
      </c>
      <c r="Q80">
        <f t="shared" si="17"/>
        <v>10802</v>
      </c>
      <c r="R80">
        <f t="shared" si="18"/>
        <v>5561152</v>
      </c>
      <c r="S80">
        <f t="shared" si="19"/>
        <v>67068</v>
      </c>
      <c r="T80">
        <f t="shared" si="20"/>
        <v>5494084</v>
      </c>
      <c r="U80">
        <f t="shared" si="21"/>
        <v>99405</v>
      </c>
      <c r="V80">
        <f t="shared" si="22"/>
        <v>5394679</v>
      </c>
    </row>
    <row r="81" spans="1:22" x14ac:dyDescent="0.35">
      <c r="A81">
        <v>80</v>
      </c>
      <c r="B81">
        <f t="shared" si="23"/>
        <v>6510192</v>
      </c>
      <c r="C81">
        <f t="shared" si="24"/>
        <v>2265</v>
      </c>
      <c r="D81">
        <f t="shared" si="25"/>
        <v>6507927</v>
      </c>
      <c r="E81">
        <f t="shared" si="26"/>
        <v>3122</v>
      </c>
      <c r="F81">
        <f t="shared" si="27"/>
        <v>6504805</v>
      </c>
      <c r="G81">
        <f t="shared" si="28"/>
        <v>41</v>
      </c>
      <c r="H81">
        <f t="shared" si="29"/>
        <v>6504764</v>
      </c>
      <c r="I81">
        <f t="shared" si="30"/>
        <v>4232</v>
      </c>
      <c r="J81">
        <f t="shared" si="31"/>
        <v>6500532</v>
      </c>
      <c r="K81">
        <f t="shared" si="32"/>
        <v>6385</v>
      </c>
      <c r="L81">
        <f t="shared" si="33"/>
        <v>6494147</v>
      </c>
      <c r="M81">
        <f t="shared" si="34"/>
        <v>6539</v>
      </c>
      <c r="N81">
        <f t="shared" si="35"/>
        <v>6487608</v>
      </c>
      <c r="O81">
        <f t="shared" si="15"/>
        <v>9768</v>
      </c>
      <c r="P81">
        <f t="shared" si="16"/>
        <v>6477840</v>
      </c>
      <c r="Q81">
        <f t="shared" si="17"/>
        <v>11165</v>
      </c>
      <c r="R81">
        <f t="shared" si="18"/>
        <v>6466675</v>
      </c>
      <c r="S81">
        <f t="shared" si="19"/>
        <v>69575</v>
      </c>
      <c r="T81">
        <f t="shared" si="20"/>
        <v>6397100</v>
      </c>
      <c r="U81">
        <f t="shared" si="21"/>
        <v>103680</v>
      </c>
      <c r="V81">
        <f t="shared" si="22"/>
        <v>6293420</v>
      </c>
    </row>
    <row r="82" spans="1:22" x14ac:dyDescent="0.35">
      <c r="A82">
        <v>81</v>
      </c>
      <c r="B82">
        <f t="shared" si="23"/>
        <v>7563764</v>
      </c>
      <c r="C82">
        <f t="shared" si="24"/>
        <v>2322</v>
      </c>
      <c r="D82">
        <f t="shared" si="25"/>
        <v>7561442</v>
      </c>
      <c r="E82">
        <f t="shared" si="26"/>
        <v>3201</v>
      </c>
      <c r="F82">
        <f t="shared" si="27"/>
        <v>7558241</v>
      </c>
      <c r="G82">
        <f t="shared" si="28"/>
        <v>41</v>
      </c>
      <c r="H82">
        <f t="shared" si="29"/>
        <v>7558200</v>
      </c>
      <c r="I82">
        <f t="shared" si="30"/>
        <v>4345</v>
      </c>
      <c r="J82">
        <f t="shared" si="31"/>
        <v>7553855</v>
      </c>
      <c r="K82">
        <f t="shared" si="32"/>
        <v>6569</v>
      </c>
      <c r="L82">
        <f t="shared" si="33"/>
        <v>7547286</v>
      </c>
      <c r="M82">
        <f t="shared" si="34"/>
        <v>6739</v>
      </c>
      <c r="N82">
        <f t="shared" si="35"/>
        <v>7540547</v>
      </c>
      <c r="O82">
        <f t="shared" si="15"/>
        <v>10083</v>
      </c>
      <c r="P82">
        <f t="shared" si="16"/>
        <v>7530464</v>
      </c>
      <c r="Q82">
        <f t="shared" si="17"/>
        <v>11534</v>
      </c>
      <c r="R82">
        <f t="shared" si="18"/>
        <v>7518930</v>
      </c>
      <c r="S82">
        <f t="shared" si="19"/>
        <v>72128</v>
      </c>
      <c r="T82">
        <f t="shared" si="20"/>
        <v>7446802</v>
      </c>
      <c r="U82">
        <f t="shared" si="21"/>
        <v>108045</v>
      </c>
      <c r="V82">
        <f t="shared" si="22"/>
        <v>7338757</v>
      </c>
    </row>
    <row r="83" spans="1:22" x14ac:dyDescent="0.35">
      <c r="A83">
        <v>82</v>
      </c>
      <c r="B83">
        <f t="shared" si="23"/>
        <v>8787840</v>
      </c>
      <c r="C83">
        <f t="shared" si="24"/>
        <v>2379</v>
      </c>
      <c r="D83">
        <f t="shared" si="25"/>
        <v>8785461</v>
      </c>
      <c r="E83">
        <f t="shared" si="26"/>
        <v>3282</v>
      </c>
      <c r="F83">
        <f t="shared" si="27"/>
        <v>8782179</v>
      </c>
      <c r="G83">
        <f t="shared" si="28"/>
        <v>41</v>
      </c>
      <c r="H83">
        <f t="shared" si="29"/>
        <v>8782138</v>
      </c>
      <c r="I83">
        <f t="shared" si="30"/>
        <v>4460</v>
      </c>
      <c r="J83">
        <f t="shared" si="31"/>
        <v>8777678</v>
      </c>
      <c r="K83">
        <f t="shared" si="32"/>
        <v>6755</v>
      </c>
      <c r="L83">
        <f t="shared" si="33"/>
        <v>8770923</v>
      </c>
      <c r="M83">
        <f t="shared" si="34"/>
        <v>6941</v>
      </c>
      <c r="N83">
        <f t="shared" si="35"/>
        <v>8763982</v>
      </c>
      <c r="O83">
        <f t="shared" si="15"/>
        <v>10403</v>
      </c>
      <c r="P83">
        <f t="shared" si="16"/>
        <v>8753579</v>
      </c>
      <c r="Q83">
        <f t="shared" si="17"/>
        <v>11909</v>
      </c>
      <c r="R83">
        <f t="shared" si="18"/>
        <v>8741670</v>
      </c>
      <c r="S83">
        <f t="shared" si="19"/>
        <v>74727</v>
      </c>
      <c r="T83">
        <f t="shared" si="20"/>
        <v>8666943</v>
      </c>
      <c r="U83">
        <f t="shared" si="21"/>
        <v>112500</v>
      </c>
      <c r="V83">
        <f t="shared" si="22"/>
        <v>8554443</v>
      </c>
    </row>
    <row r="84" spans="1:22" x14ac:dyDescent="0.35">
      <c r="A84">
        <v>83</v>
      </c>
      <c r="B84">
        <f t="shared" si="23"/>
        <v>10210013</v>
      </c>
      <c r="C84">
        <f t="shared" si="24"/>
        <v>2437</v>
      </c>
      <c r="D84">
        <f t="shared" si="25"/>
        <v>10207576</v>
      </c>
      <c r="E84">
        <f t="shared" si="26"/>
        <v>3363</v>
      </c>
      <c r="F84">
        <f t="shared" si="27"/>
        <v>10204213</v>
      </c>
      <c r="G84">
        <f t="shared" si="28"/>
        <v>41</v>
      </c>
      <c r="H84">
        <f t="shared" si="29"/>
        <v>10204172</v>
      </c>
      <c r="I84">
        <f t="shared" si="30"/>
        <v>4576</v>
      </c>
      <c r="J84">
        <f t="shared" si="31"/>
        <v>10199596</v>
      </c>
      <c r="K84">
        <f t="shared" si="32"/>
        <v>6943</v>
      </c>
      <c r="L84">
        <f t="shared" si="33"/>
        <v>10192653</v>
      </c>
      <c r="M84">
        <f t="shared" si="34"/>
        <v>7147</v>
      </c>
      <c r="N84">
        <f t="shared" si="35"/>
        <v>10185506</v>
      </c>
      <c r="O84">
        <f t="shared" ref="O84:O100" si="36">_xlfn.CEILING.MATH(($A84-17)*($A84-18)*2.5+3)</f>
        <v>10728</v>
      </c>
      <c r="P84">
        <f t="shared" ref="P84:P100" si="37">N84-O84</f>
        <v>10174778</v>
      </c>
      <c r="Q84">
        <f t="shared" si="17"/>
        <v>12290</v>
      </c>
      <c r="R84">
        <f t="shared" si="18"/>
        <v>10162488</v>
      </c>
      <c r="S84">
        <f t="shared" si="19"/>
        <v>77372</v>
      </c>
      <c r="T84">
        <f t="shared" si="20"/>
        <v>10085116</v>
      </c>
      <c r="U84">
        <f t="shared" si="21"/>
        <v>117045</v>
      </c>
      <c r="V84">
        <f t="shared" si="22"/>
        <v>9968071</v>
      </c>
    </row>
    <row r="85" spans="1:22" x14ac:dyDescent="0.35">
      <c r="A85">
        <v>84</v>
      </c>
      <c r="B85">
        <f t="shared" si="23"/>
        <v>11862343</v>
      </c>
      <c r="C85">
        <f t="shared" si="24"/>
        <v>2495</v>
      </c>
      <c r="D85">
        <f t="shared" si="25"/>
        <v>11859848</v>
      </c>
      <c r="E85">
        <f t="shared" si="26"/>
        <v>3446</v>
      </c>
      <c r="F85">
        <f t="shared" si="27"/>
        <v>11856402</v>
      </c>
      <c r="G85">
        <f t="shared" si="28"/>
        <v>41</v>
      </c>
      <c r="H85">
        <f t="shared" si="29"/>
        <v>11856361</v>
      </c>
      <c r="I85">
        <f t="shared" si="30"/>
        <v>4694</v>
      </c>
      <c r="J85">
        <f t="shared" si="31"/>
        <v>11851667</v>
      </c>
      <c r="K85">
        <f t="shared" si="32"/>
        <v>7134</v>
      </c>
      <c r="L85">
        <f t="shared" si="33"/>
        <v>11844533</v>
      </c>
      <c r="M85">
        <f t="shared" si="34"/>
        <v>7355</v>
      </c>
      <c r="N85">
        <f t="shared" si="35"/>
        <v>11837178</v>
      </c>
      <c r="O85">
        <f t="shared" si="36"/>
        <v>11058</v>
      </c>
      <c r="P85">
        <f t="shared" si="37"/>
        <v>11826120</v>
      </c>
      <c r="Q85">
        <f t="shared" si="17"/>
        <v>12677</v>
      </c>
      <c r="R85">
        <f t="shared" si="18"/>
        <v>11813443</v>
      </c>
      <c r="S85">
        <f t="shared" si="19"/>
        <v>80063</v>
      </c>
      <c r="T85">
        <f t="shared" si="20"/>
        <v>11733380</v>
      </c>
      <c r="U85">
        <f t="shared" si="21"/>
        <v>121680</v>
      </c>
      <c r="V85">
        <f t="shared" si="22"/>
        <v>11611700</v>
      </c>
    </row>
    <row r="86" spans="1:22" x14ac:dyDescent="0.35">
      <c r="A86">
        <v>85</v>
      </c>
      <c r="B86">
        <f t="shared" si="23"/>
        <v>13782076</v>
      </c>
      <c r="C86">
        <f t="shared" si="24"/>
        <v>2554</v>
      </c>
      <c r="D86">
        <f t="shared" si="25"/>
        <v>13779522</v>
      </c>
      <c r="E86">
        <f t="shared" si="26"/>
        <v>3529</v>
      </c>
      <c r="F86">
        <f t="shared" si="27"/>
        <v>13775993</v>
      </c>
      <c r="G86">
        <f t="shared" si="28"/>
        <v>42</v>
      </c>
      <c r="H86">
        <f t="shared" si="29"/>
        <v>13775951</v>
      </c>
      <c r="I86">
        <f t="shared" si="30"/>
        <v>4813</v>
      </c>
      <c r="J86">
        <f t="shared" si="31"/>
        <v>13771138</v>
      </c>
      <c r="K86">
        <f t="shared" si="32"/>
        <v>7328</v>
      </c>
      <c r="L86">
        <f t="shared" si="33"/>
        <v>13763810</v>
      </c>
      <c r="M86">
        <f t="shared" si="34"/>
        <v>7567</v>
      </c>
      <c r="N86">
        <f t="shared" si="35"/>
        <v>13756243</v>
      </c>
      <c r="O86">
        <f t="shared" si="36"/>
        <v>11393</v>
      </c>
      <c r="P86">
        <f t="shared" si="37"/>
        <v>13744850</v>
      </c>
      <c r="Q86">
        <f t="shared" ref="Q86:Q100" si="38">_xlfn.CEILING.MATH(($A86-20)*($A86-18)*3+5)</f>
        <v>13070</v>
      </c>
      <c r="R86">
        <f t="shared" ref="R86:R100" si="39">P86-Q86</f>
        <v>13731780</v>
      </c>
      <c r="S86">
        <f t="shared" si="19"/>
        <v>82800</v>
      </c>
      <c r="T86">
        <f t="shared" si="20"/>
        <v>13648980</v>
      </c>
      <c r="U86">
        <f t="shared" si="21"/>
        <v>126405</v>
      </c>
      <c r="V86">
        <f t="shared" si="22"/>
        <v>13522575</v>
      </c>
    </row>
    <row r="87" spans="1:22" x14ac:dyDescent="0.35">
      <c r="A87">
        <v>86</v>
      </c>
      <c r="B87">
        <f t="shared" si="23"/>
        <v>16012488</v>
      </c>
      <c r="C87">
        <f t="shared" si="24"/>
        <v>2614</v>
      </c>
      <c r="D87">
        <f t="shared" si="25"/>
        <v>16009874</v>
      </c>
      <c r="E87">
        <f t="shared" si="26"/>
        <v>3614</v>
      </c>
      <c r="F87">
        <f t="shared" si="27"/>
        <v>16006260</v>
      </c>
      <c r="G87">
        <f t="shared" si="28"/>
        <v>42</v>
      </c>
      <c r="H87">
        <f t="shared" si="29"/>
        <v>16006218</v>
      </c>
      <c r="I87">
        <f t="shared" si="30"/>
        <v>4934</v>
      </c>
      <c r="J87">
        <f t="shared" si="31"/>
        <v>16001284</v>
      </c>
      <c r="K87">
        <f t="shared" si="32"/>
        <v>7524</v>
      </c>
      <c r="L87">
        <f t="shared" si="33"/>
        <v>15993760</v>
      </c>
      <c r="M87">
        <f t="shared" si="34"/>
        <v>7781</v>
      </c>
      <c r="N87">
        <f t="shared" si="35"/>
        <v>15985979</v>
      </c>
      <c r="O87">
        <f t="shared" si="36"/>
        <v>11733</v>
      </c>
      <c r="P87">
        <f t="shared" si="37"/>
        <v>15974246</v>
      </c>
      <c r="Q87">
        <f t="shared" si="38"/>
        <v>13469</v>
      </c>
      <c r="R87">
        <f t="shared" si="39"/>
        <v>15960777</v>
      </c>
      <c r="S87">
        <f t="shared" si="19"/>
        <v>85583</v>
      </c>
      <c r="T87">
        <f t="shared" si="20"/>
        <v>15875194</v>
      </c>
      <c r="U87">
        <f t="shared" si="21"/>
        <v>131220</v>
      </c>
      <c r="V87">
        <f t="shared" si="22"/>
        <v>15743974</v>
      </c>
    </row>
    <row r="88" spans="1:22" x14ac:dyDescent="0.35">
      <c r="A88">
        <v>87</v>
      </c>
      <c r="B88">
        <f t="shared" si="23"/>
        <v>18603857</v>
      </c>
      <c r="C88">
        <f t="shared" si="24"/>
        <v>2675</v>
      </c>
      <c r="D88">
        <f t="shared" si="25"/>
        <v>18601182</v>
      </c>
      <c r="E88">
        <f t="shared" si="26"/>
        <v>3699</v>
      </c>
      <c r="F88">
        <f t="shared" si="27"/>
        <v>18597483</v>
      </c>
      <c r="G88">
        <f t="shared" si="28"/>
        <v>42</v>
      </c>
      <c r="H88">
        <f t="shared" si="29"/>
        <v>18597441</v>
      </c>
      <c r="I88">
        <f t="shared" si="30"/>
        <v>5056</v>
      </c>
      <c r="J88">
        <f t="shared" si="31"/>
        <v>18592385</v>
      </c>
      <c r="K88">
        <f t="shared" si="32"/>
        <v>7723</v>
      </c>
      <c r="L88">
        <f t="shared" si="33"/>
        <v>18584662</v>
      </c>
      <c r="M88">
        <f t="shared" si="34"/>
        <v>7999</v>
      </c>
      <c r="N88">
        <f t="shared" si="35"/>
        <v>18576663</v>
      </c>
      <c r="O88">
        <f t="shared" si="36"/>
        <v>12078</v>
      </c>
      <c r="P88">
        <f t="shared" si="37"/>
        <v>18564585</v>
      </c>
      <c r="Q88">
        <f t="shared" si="38"/>
        <v>13874</v>
      </c>
      <c r="R88">
        <f t="shared" si="39"/>
        <v>18550711</v>
      </c>
      <c r="S88">
        <f t="shared" si="19"/>
        <v>88412</v>
      </c>
      <c r="T88">
        <f t="shared" si="20"/>
        <v>18462299</v>
      </c>
      <c r="U88">
        <f t="shared" si="21"/>
        <v>136125</v>
      </c>
      <c r="V88">
        <f t="shared" si="22"/>
        <v>18326174</v>
      </c>
    </row>
    <row r="89" spans="1:22" x14ac:dyDescent="0.35">
      <c r="A89">
        <v>88</v>
      </c>
      <c r="B89">
        <f t="shared" si="23"/>
        <v>21614598</v>
      </c>
      <c r="C89">
        <f t="shared" si="24"/>
        <v>2736</v>
      </c>
      <c r="D89">
        <f t="shared" si="25"/>
        <v>21611862</v>
      </c>
      <c r="E89">
        <f t="shared" si="26"/>
        <v>3786</v>
      </c>
      <c r="F89">
        <f t="shared" si="27"/>
        <v>21608076</v>
      </c>
      <c r="G89">
        <f t="shared" si="28"/>
        <v>42</v>
      </c>
      <c r="H89">
        <f t="shared" si="29"/>
        <v>21608034</v>
      </c>
      <c r="I89">
        <f t="shared" si="30"/>
        <v>5180</v>
      </c>
      <c r="J89">
        <f t="shared" si="31"/>
        <v>21602854</v>
      </c>
      <c r="K89">
        <f t="shared" si="32"/>
        <v>7925</v>
      </c>
      <c r="L89">
        <f t="shared" si="33"/>
        <v>21594929</v>
      </c>
      <c r="M89">
        <f t="shared" si="34"/>
        <v>8219</v>
      </c>
      <c r="N89">
        <f t="shared" si="35"/>
        <v>21586710</v>
      </c>
      <c r="O89">
        <f t="shared" si="36"/>
        <v>12428</v>
      </c>
      <c r="P89">
        <f t="shared" si="37"/>
        <v>21574282</v>
      </c>
      <c r="Q89">
        <f t="shared" si="38"/>
        <v>14285</v>
      </c>
      <c r="R89">
        <f t="shared" si="39"/>
        <v>21559997</v>
      </c>
      <c r="S89">
        <f t="shared" si="19"/>
        <v>91287</v>
      </c>
      <c r="T89">
        <f t="shared" si="20"/>
        <v>21468710</v>
      </c>
      <c r="U89">
        <f t="shared" si="21"/>
        <v>141120</v>
      </c>
      <c r="V89">
        <f t="shared" si="22"/>
        <v>21327590</v>
      </c>
    </row>
    <row r="90" spans="1:22" x14ac:dyDescent="0.35">
      <c r="A90">
        <v>89</v>
      </c>
      <c r="B90">
        <f t="shared" si="23"/>
        <v>25112580</v>
      </c>
      <c r="C90">
        <f t="shared" si="24"/>
        <v>2798</v>
      </c>
      <c r="D90">
        <f t="shared" si="25"/>
        <v>25109782</v>
      </c>
      <c r="E90">
        <f t="shared" si="26"/>
        <v>3873</v>
      </c>
      <c r="F90">
        <f t="shared" si="27"/>
        <v>25105909</v>
      </c>
      <c r="G90">
        <f t="shared" si="28"/>
        <v>42</v>
      </c>
      <c r="H90">
        <f t="shared" si="29"/>
        <v>25105867</v>
      </c>
      <c r="I90">
        <f t="shared" si="30"/>
        <v>5305</v>
      </c>
      <c r="J90">
        <f t="shared" si="31"/>
        <v>25100562</v>
      </c>
      <c r="K90">
        <f t="shared" si="32"/>
        <v>8129</v>
      </c>
      <c r="L90">
        <f t="shared" si="33"/>
        <v>25092433</v>
      </c>
      <c r="M90">
        <f t="shared" si="34"/>
        <v>8443</v>
      </c>
      <c r="N90">
        <f t="shared" si="35"/>
        <v>25083990</v>
      </c>
      <c r="O90">
        <f t="shared" si="36"/>
        <v>12783</v>
      </c>
      <c r="P90">
        <f t="shared" si="37"/>
        <v>25071207</v>
      </c>
      <c r="Q90">
        <f t="shared" si="38"/>
        <v>14702</v>
      </c>
      <c r="R90">
        <f t="shared" si="39"/>
        <v>25056505</v>
      </c>
      <c r="S90">
        <f t="shared" si="19"/>
        <v>94208</v>
      </c>
      <c r="T90">
        <f t="shared" si="20"/>
        <v>24962297</v>
      </c>
      <c r="U90">
        <f t="shared" si="21"/>
        <v>146205</v>
      </c>
      <c r="V90">
        <f t="shared" si="22"/>
        <v>24816092</v>
      </c>
    </row>
    <row r="91" spans="1:22" x14ac:dyDescent="0.35">
      <c r="A91">
        <v>90</v>
      </c>
      <c r="B91">
        <f t="shared" si="23"/>
        <v>29176655</v>
      </c>
      <c r="C91">
        <f t="shared" si="24"/>
        <v>2860</v>
      </c>
      <c r="D91">
        <f t="shared" si="25"/>
        <v>29173795</v>
      </c>
      <c r="E91">
        <f t="shared" si="26"/>
        <v>3962</v>
      </c>
      <c r="F91">
        <f t="shared" si="27"/>
        <v>29169833</v>
      </c>
      <c r="G91">
        <f t="shared" si="28"/>
        <v>42</v>
      </c>
      <c r="H91">
        <f t="shared" si="29"/>
        <v>29169791</v>
      </c>
      <c r="I91">
        <f t="shared" si="30"/>
        <v>5432</v>
      </c>
      <c r="J91">
        <f t="shared" si="31"/>
        <v>29164359</v>
      </c>
      <c r="K91">
        <f t="shared" si="32"/>
        <v>8335</v>
      </c>
      <c r="L91">
        <f t="shared" si="33"/>
        <v>29156024</v>
      </c>
      <c r="M91">
        <f t="shared" si="34"/>
        <v>8669</v>
      </c>
      <c r="N91">
        <f t="shared" si="35"/>
        <v>29147355</v>
      </c>
      <c r="O91">
        <f t="shared" si="36"/>
        <v>13143</v>
      </c>
      <c r="P91">
        <f t="shared" si="37"/>
        <v>29134212</v>
      </c>
      <c r="Q91">
        <f t="shared" si="38"/>
        <v>15125</v>
      </c>
      <c r="R91">
        <f t="shared" si="39"/>
        <v>29119087</v>
      </c>
      <c r="S91">
        <f t="shared" si="19"/>
        <v>97175</v>
      </c>
      <c r="T91">
        <f t="shared" si="20"/>
        <v>29021912</v>
      </c>
      <c r="U91">
        <f t="shared" si="21"/>
        <v>151380</v>
      </c>
      <c r="V91">
        <f t="shared" si="22"/>
        <v>28870532</v>
      </c>
    </row>
    <row r="92" spans="1:22" x14ac:dyDescent="0.35">
      <c r="A92">
        <v>91</v>
      </c>
      <c r="B92">
        <f t="shared" si="23"/>
        <v>33898437</v>
      </c>
      <c r="C92">
        <f t="shared" si="24"/>
        <v>2924</v>
      </c>
      <c r="D92">
        <f t="shared" si="25"/>
        <v>33895513</v>
      </c>
      <c r="E92">
        <f t="shared" si="26"/>
        <v>4051</v>
      </c>
      <c r="F92">
        <f t="shared" si="27"/>
        <v>33891462</v>
      </c>
      <c r="G92">
        <f t="shared" si="28"/>
        <v>42</v>
      </c>
      <c r="H92">
        <f t="shared" si="29"/>
        <v>33891420</v>
      </c>
      <c r="I92">
        <f t="shared" si="30"/>
        <v>5560</v>
      </c>
      <c r="J92">
        <f t="shared" si="31"/>
        <v>33885860</v>
      </c>
      <c r="K92">
        <f t="shared" si="32"/>
        <v>8545</v>
      </c>
      <c r="L92">
        <f t="shared" si="33"/>
        <v>33877315</v>
      </c>
      <c r="M92">
        <f t="shared" si="34"/>
        <v>8899</v>
      </c>
      <c r="N92">
        <f t="shared" si="35"/>
        <v>33868416</v>
      </c>
      <c r="O92">
        <f t="shared" si="36"/>
        <v>13508</v>
      </c>
      <c r="P92">
        <f t="shared" si="37"/>
        <v>33854908</v>
      </c>
      <c r="Q92">
        <f t="shared" si="38"/>
        <v>15554</v>
      </c>
      <c r="R92">
        <f t="shared" si="39"/>
        <v>33839354</v>
      </c>
      <c r="S92">
        <f t="shared" si="19"/>
        <v>100188</v>
      </c>
      <c r="T92">
        <f t="shared" si="20"/>
        <v>33739166</v>
      </c>
      <c r="U92">
        <f t="shared" si="21"/>
        <v>156645</v>
      </c>
      <c r="V92">
        <f t="shared" si="22"/>
        <v>33582521</v>
      </c>
    </row>
    <row r="93" spans="1:22" x14ac:dyDescent="0.35">
      <c r="A93">
        <v>92</v>
      </c>
      <c r="B93">
        <f t="shared" si="23"/>
        <v>39384365</v>
      </c>
      <c r="C93">
        <f t="shared" si="24"/>
        <v>2988</v>
      </c>
      <c r="D93">
        <f t="shared" si="25"/>
        <v>39381377</v>
      </c>
      <c r="E93">
        <f t="shared" si="26"/>
        <v>4142</v>
      </c>
      <c r="F93">
        <f t="shared" si="27"/>
        <v>39377235</v>
      </c>
      <c r="G93">
        <f t="shared" si="28"/>
        <v>42</v>
      </c>
      <c r="H93">
        <f t="shared" si="29"/>
        <v>39377193</v>
      </c>
      <c r="I93">
        <f t="shared" si="30"/>
        <v>5690</v>
      </c>
      <c r="J93">
        <f t="shared" si="31"/>
        <v>39371503</v>
      </c>
      <c r="K93">
        <f t="shared" si="32"/>
        <v>8757</v>
      </c>
      <c r="L93">
        <f t="shared" si="33"/>
        <v>39362746</v>
      </c>
      <c r="M93">
        <f t="shared" si="34"/>
        <v>9131</v>
      </c>
      <c r="N93">
        <f t="shared" si="35"/>
        <v>39353615</v>
      </c>
      <c r="O93">
        <f t="shared" si="36"/>
        <v>13878</v>
      </c>
      <c r="P93">
        <f t="shared" si="37"/>
        <v>39339737</v>
      </c>
      <c r="Q93">
        <f t="shared" si="38"/>
        <v>15989</v>
      </c>
      <c r="R93">
        <f t="shared" si="39"/>
        <v>39323748</v>
      </c>
      <c r="S93">
        <f t="shared" si="19"/>
        <v>103247</v>
      </c>
      <c r="T93">
        <f t="shared" si="20"/>
        <v>39220501</v>
      </c>
      <c r="U93">
        <f t="shared" si="21"/>
        <v>162000</v>
      </c>
      <c r="V93">
        <f t="shared" si="22"/>
        <v>39058501</v>
      </c>
    </row>
    <row r="94" spans="1:22" x14ac:dyDescent="0.35">
      <c r="A94">
        <v>93</v>
      </c>
      <c r="B94">
        <f t="shared" si="23"/>
        <v>45758104</v>
      </c>
      <c r="C94">
        <f t="shared" si="24"/>
        <v>3053</v>
      </c>
      <c r="D94">
        <f t="shared" si="25"/>
        <v>45755051</v>
      </c>
      <c r="E94">
        <f t="shared" si="26"/>
        <v>4233</v>
      </c>
      <c r="F94">
        <f t="shared" si="27"/>
        <v>45750818</v>
      </c>
      <c r="G94">
        <f t="shared" si="28"/>
        <v>42</v>
      </c>
      <c r="H94">
        <f t="shared" si="29"/>
        <v>45750776</v>
      </c>
      <c r="I94">
        <f t="shared" si="30"/>
        <v>5821</v>
      </c>
      <c r="J94">
        <f t="shared" si="31"/>
        <v>45744955</v>
      </c>
      <c r="K94">
        <f t="shared" si="32"/>
        <v>8971</v>
      </c>
      <c r="L94">
        <f t="shared" si="33"/>
        <v>45735984</v>
      </c>
      <c r="M94">
        <f t="shared" si="34"/>
        <v>9367</v>
      </c>
      <c r="N94">
        <f t="shared" si="35"/>
        <v>45726617</v>
      </c>
      <c r="O94">
        <f t="shared" si="36"/>
        <v>14253</v>
      </c>
      <c r="P94">
        <f t="shared" si="37"/>
        <v>45712364</v>
      </c>
      <c r="Q94">
        <f t="shared" si="38"/>
        <v>16430</v>
      </c>
      <c r="R94">
        <f t="shared" si="39"/>
        <v>45695934</v>
      </c>
      <c r="S94">
        <f t="shared" si="19"/>
        <v>106352</v>
      </c>
      <c r="T94">
        <f t="shared" si="20"/>
        <v>45589582</v>
      </c>
      <c r="U94">
        <f t="shared" si="21"/>
        <v>167445</v>
      </c>
      <c r="V94">
        <f t="shared" si="22"/>
        <v>45422137</v>
      </c>
    </row>
    <row r="95" spans="1:22" x14ac:dyDescent="0.35">
      <c r="A95">
        <v>94</v>
      </c>
      <c r="B95">
        <f t="shared" si="23"/>
        <v>53163332</v>
      </c>
      <c r="C95">
        <f t="shared" si="24"/>
        <v>3118</v>
      </c>
      <c r="D95">
        <f t="shared" si="25"/>
        <v>53160214</v>
      </c>
      <c r="E95">
        <f t="shared" si="26"/>
        <v>4326</v>
      </c>
      <c r="F95">
        <f t="shared" si="27"/>
        <v>53155888</v>
      </c>
      <c r="G95">
        <f t="shared" si="28"/>
        <v>42</v>
      </c>
      <c r="H95">
        <f t="shared" si="29"/>
        <v>53155846</v>
      </c>
      <c r="I95">
        <f t="shared" si="30"/>
        <v>5954</v>
      </c>
      <c r="J95">
        <f t="shared" si="31"/>
        <v>53149892</v>
      </c>
      <c r="K95">
        <f t="shared" si="32"/>
        <v>9188</v>
      </c>
      <c r="L95">
        <f t="shared" si="33"/>
        <v>53140704</v>
      </c>
      <c r="M95">
        <f t="shared" si="34"/>
        <v>9605</v>
      </c>
      <c r="N95">
        <f t="shared" si="35"/>
        <v>53131099</v>
      </c>
      <c r="O95">
        <f t="shared" si="36"/>
        <v>14633</v>
      </c>
      <c r="P95">
        <f t="shared" si="37"/>
        <v>53116466</v>
      </c>
      <c r="Q95">
        <f t="shared" si="38"/>
        <v>16877</v>
      </c>
      <c r="R95">
        <f t="shared" si="39"/>
        <v>53099589</v>
      </c>
      <c r="S95">
        <f t="shared" si="19"/>
        <v>109503</v>
      </c>
      <c r="T95">
        <f t="shared" si="20"/>
        <v>52990086</v>
      </c>
      <c r="U95">
        <f t="shared" si="21"/>
        <v>172980</v>
      </c>
      <c r="V95">
        <f t="shared" si="22"/>
        <v>52817106</v>
      </c>
    </row>
    <row r="96" spans="1:22" x14ac:dyDescent="0.35">
      <c r="A96">
        <v>95</v>
      </c>
      <c r="B96">
        <f t="shared" si="23"/>
        <v>61766979</v>
      </c>
      <c r="C96">
        <f t="shared" si="24"/>
        <v>3184</v>
      </c>
      <c r="D96">
        <f t="shared" si="25"/>
        <v>61763795</v>
      </c>
      <c r="E96">
        <f t="shared" si="26"/>
        <v>4419</v>
      </c>
      <c r="F96">
        <f t="shared" si="27"/>
        <v>61759376</v>
      </c>
      <c r="G96">
        <f t="shared" si="28"/>
        <v>42</v>
      </c>
      <c r="H96">
        <f t="shared" si="29"/>
        <v>61759334</v>
      </c>
      <c r="I96">
        <f t="shared" si="30"/>
        <v>6088</v>
      </c>
      <c r="J96">
        <f t="shared" si="31"/>
        <v>61753246</v>
      </c>
      <c r="K96">
        <f t="shared" si="32"/>
        <v>9408</v>
      </c>
      <c r="L96">
        <f t="shared" si="33"/>
        <v>61743838</v>
      </c>
      <c r="M96">
        <f t="shared" si="34"/>
        <v>9847</v>
      </c>
      <c r="N96">
        <f t="shared" si="35"/>
        <v>61733991</v>
      </c>
      <c r="O96">
        <f t="shared" si="36"/>
        <v>15018</v>
      </c>
      <c r="P96">
        <f t="shared" si="37"/>
        <v>61718973</v>
      </c>
      <c r="Q96">
        <f t="shared" si="38"/>
        <v>17330</v>
      </c>
      <c r="R96">
        <f t="shared" si="39"/>
        <v>61701643</v>
      </c>
      <c r="S96">
        <f t="shared" ref="S96:S100" si="40">_xlfn.CEILING.MATH(($A96-25)*($A96-25)*23)</f>
        <v>112700</v>
      </c>
      <c r="T96">
        <f t="shared" ref="T96:T100" si="41">R96-S96</f>
        <v>61588943</v>
      </c>
      <c r="U96">
        <f t="shared" si="21"/>
        <v>178605</v>
      </c>
      <c r="V96">
        <f t="shared" si="22"/>
        <v>61410338</v>
      </c>
    </row>
    <row r="97" spans="1:22" x14ac:dyDescent="0.35">
      <c r="A97">
        <v>96</v>
      </c>
      <c r="B97">
        <f t="shared" si="23"/>
        <v>71762991</v>
      </c>
      <c r="C97">
        <f t="shared" si="24"/>
        <v>3251</v>
      </c>
      <c r="D97">
        <f t="shared" si="25"/>
        <v>71759740</v>
      </c>
      <c r="E97">
        <f t="shared" si="26"/>
        <v>4514</v>
      </c>
      <c r="F97">
        <f t="shared" si="27"/>
        <v>71755226</v>
      </c>
      <c r="G97">
        <f t="shared" si="28"/>
        <v>42</v>
      </c>
      <c r="H97">
        <f t="shared" si="29"/>
        <v>71755184</v>
      </c>
      <c r="I97">
        <f t="shared" si="30"/>
        <v>6224</v>
      </c>
      <c r="J97">
        <f t="shared" si="31"/>
        <v>71748960</v>
      </c>
      <c r="K97">
        <f t="shared" si="32"/>
        <v>9630</v>
      </c>
      <c r="L97">
        <f t="shared" si="33"/>
        <v>71739330</v>
      </c>
      <c r="M97">
        <f t="shared" si="34"/>
        <v>10091</v>
      </c>
      <c r="N97">
        <f t="shared" si="35"/>
        <v>71729239</v>
      </c>
      <c r="O97">
        <f t="shared" si="36"/>
        <v>15408</v>
      </c>
      <c r="P97">
        <f t="shared" si="37"/>
        <v>71713831</v>
      </c>
      <c r="Q97">
        <f t="shared" si="38"/>
        <v>17789</v>
      </c>
      <c r="R97">
        <f t="shared" si="39"/>
        <v>71696042</v>
      </c>
      <c r="S97">
        <f t="shared" si="40"/>
        <v>115943</v>
      </c>
      <c r="T97">
        <f t="shared" si="41"/>
        <v>71580099</v>
      </c>
      <c r="U97">
        <f t="shared" si="21"/>
        <v>184320</v>
      </c>
      <c r="V97">
        <f t="shared" si="22"/>
        <v>71395779</v>
      </c>
    </row>
    <row r="98" spans="1:22" x14ac:dyDescent="0.35">
      <c r="A98">
        <v>97</v>
      </c>
      <c r="B98">
        <f t="shared" si="23"/>
        <v>83376701</v>
      </c>
      <c r="C98">
        <f t="shared" si="24"/>
        <v>3319</v>
      </c>
      <c r="D98">
        <f t="shared" si="25"/>
        <v>83373382</v>
      </c>
      <c r="E98">
        <f t="shared" si="26"/>
        <v>4609</v>
      </c>
      <c r="F98">
        <f t="shared" si="27"/>
        <v>83368773</v>
      </c>
      <c r="G98">
        <f t="shared" si="28"/>
        <v>42</v>
      </c>
      <c r="H98">
        <f t="shared" si="29"/>
        <v>83368731</v>
      </c>
      <c r="I98">
        <f t="shared" si="30"/>
        <v>6361</v>
      </c>
      <c r="J98">
        <f t="shared" si="31"/>
        <v>83362370</v>
      </c>
      <c r="K98">
        <f t="shared" si="32"/>
        <v>9855</v>
      </c>
      <c r="L98">
        <f t="shared" si="33"/>
        <v>83352515</v>
      </c>
      <c r="M98">
        <f t="shared" si="34"/>
        <v>10339</v>
      </c>
      <c r="N98">
        <f t="shared" si="35"/>
        <v>83342176</v>
      </c>
      <c r="O98">
        <f t="shared" si="36"/>
        <v>15803</v>
      </c>
      <c r="P98">
        <f t="shared" si="37"/>
        <v>83326373</v>
      </c>
      <c r="Q98">
        <f t="shared" si="38"/>
        <v>18254</v>
      </c>
      <c r="R98">
        <f t="shared" si="39"/>
        <v>83308119</v>
      </c>
      <c r="S98">
        <f t="shared" si="40"/>
        <v>119232</v>
      </c>
      <c r="T98">
        <f t="shared" si="41"/>
        <v>83188887</v>
      </c>
      <c r="U98">
        <f t="shared" si="21"/>
        <v>190125</v>
      </c>
      <c r="V98">
        <f t="shared" si="22"/>
        <v>82998762</v>
      </c>
    </row>
    <row r="99" spans="1:22" x14ac:dyDescent="0.35">
      <c r="A99">
        <v>98</v>
      </c>
      <c r="B99">
        <f t="shared" si="23"/>
        <v>96869906</v>
      </c>
      <c r="C99">
        <f t="shared" si="24"/>
        <v>3387</v>
      </c>
      <c r="D99">
        <f t="shared" si="25"/>
        <v>96866519</v>
      </c>
      <c r="E99">
        <f t="shared" si="26"/>
        <v>4706</v>
      </c>
      <c r="F99">
        <f t="shared" si="27"/>
        <v>96861813</v>
      </c>
      <c r="G99">
        <f t="shared" si="28"/>
        <v>42</v>
      </c>
      <c r="H99">
        <f t="shared" si="29"/>
        <v>96861771</v>
      </c>
      <c r="I99">
        <f t="shared" si="30"/>
        <v>6500</v>
      </c>
      <c r="J99">
        <f t="shared" si="31"/>
        <v>96855271</v>
      </c>
      <c r="K99">
        <f t="shared" si="32"/>
        <v>10083</v>
      </c>
      <c r="L99">
        <f t="shared" si="33"/>
        <v>96845188</v>
      </c>
      <c r="M99">
        <f t="shared" si="34"/>
        <v>10589</v>
      </c>
      <c r="N99">
        <f t="shared" si="35"/>
        <v>96834599</v>
      </c>
      <c r="O99">
        <f t="shared" si="36"/>
        <v>16203</v>
      </c>
      <c r="P99">
        <f t="shared" si="37"/>
        <v>96818396</v>
      </c>
      <c r="Q99">
        <f t="shared" si="38"/>
        <v>18725</v>
      </c>
      <c r="R99">
        <f t="shared" si="39"/>
        <v>96799671</v>
      </c>
      <c r="S99">
        <f t="shared" si="40"/>
        <v>122567</v>
      </c>
      <c r="T99">
        <f t="shared" si="41"/>
        <v>96677104</v>
      </c>
      <c r="U99">
        <f t="shared" si="21"/>
        <v>196020</v>
      </c>
      <c r="V99">
        <f t="shared" si="22"/>
        <v>96481084</v>
      </c>
    </row>
    <row r="100" spans="1:22" x14ac:dyDescent="0.35">
      <c r="A100">
        <v>99</v>
      </c>
      <c r="B100">
        <f t="shared" si="23"/>
        <v>112546774</v>
      </c>
      <c r="C100">
        <f t="shared" si="24"/>
        <v>3456</v>
      </c>
      <c r="D100">
        <f t="shared" si="25"/>
        <v>112543318</v>
      </c>
      <c r="E100">
        <f t="shared" si="26"/>
        <v>4803</v>
      </c>
      <c r="F100">
        <f t="shared" si="27"/>
        <v>112538515</v>
      </c>
      <c r="G100">
        <f t="shared" si="28"/>
        <v>42</v>
      </c>
      <c r="H100">
        <f t="shared" si="29"/>
        <v>112538473</v>
      </c>
      <c r="I100">
        <f t="shared" si="30"/>
        <v>6640</v>
      </c>
      <c r="J100">
        <f t="shared" si="31"/>
        <v>112531833</v>
      </c>
      <c r="K100">
        <f t="shared" si="32"/>
        <v>10313</v>
      </c>
      <c r="L100">
        <f t="shared" si="33"/>
        <v>112521520</v>
      </c>
      <c r="M100">
        <f t="shared" si="34"/>
        <v>10843</v>
      </c>
      <c r="N100">
        <f t="shared" si="35"/>
        <v>112510677</v>
      </c>
      <c r="O100">
        <f t="shared" si="36"/>
        <v>16608</v>
      </c>
      <c r="P100">
        <f t="shared" si="37"/>
        <v>112494069</v>
      </c>
      <c r="Q100">
        <f t="shared" si="38"/>
        <v>19202</v>
      </c>
      <c r="R100">
        <f t="shared" si="39"/>
        <v>112474867</v>
      </c>
      <c r="S100">
        <f t="shared" si="40"/>
        <v>125948</v>
      </c>
      <c r="T100">
        <f t="shared" si="41"/>
        <v>112348919</v>
      </c>
      <c r="U100">
        <f t="shared" si="21"/>
        <v>202005</v>
      </c>
      <c r="V100">
        <f t="shared" si="22"/>
        <v>112146914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2022-11-01T05:55:20Z</dcterms:modified>
</cp:coreProperties>
</file>