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p\Documents\Paradox Interactive\Victoria 3\mod\BreakOut\"/>
    </mc:Choice>
  </mc:AlternateContent>
  <xr:revisionPtr revIDLastSave="0" documentId="13_ncr:1_{890C2F2E-B30E-422B-A37C-DEBEF7CC9C90}" xr6:coauthVersionLast="47" xr6:coauthVersionMax="47" xr10:uidLastSave="{00000000-0000-0000-0000-000000000000}"/>
  <bookViews>
    <workbookView xWindow="-103" yWindow="-103" windowWidth="22149" windowHeight="11829" activeTab="3" xr2:uid="{00000000-000D-0000-FFFF-FFFF00000000}"/>
  </bookViews>
  <sheets>
    <sheet name="大秦东出pop需求" sheetId="4" r:id="rId1"/>
    <sheet name="数据生成逻辑" sheetId="5" r:id="rId2"/>
    <sheet name="代码化" sheetId="7" r:id="rId3"/>
    <sheet name="新方案" sheetId="8" r:id="rId4"/>
    <sheet name="新方案需求表" sheetId="9" r:id="rId5"/>
    <sheet name="代码化 (2)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0" l="1"/>
  <c r="N9" i="8"/>
  <c r="N10" i="8"/>
  <c r="Q10" i="8" s="1"/>
  <c r="N11" i="8"/>
  <c r="N12" i="8"/>
  <c r="N13" i="8"/>
  <c r="P13" i="8" s="1"/>
  <c r="N14" i="8"/>
  <c r="Z14" i="8" s="1"/>
  <c r="N15" i="8"/>
  <c r="U15" i="8" s="1"/>
  <c r="N16" i="8"/>
  <c r="N17" i="8"/>
  <c r="N18" i="8"/>
  <c r="P18" i="8" s="1"/>
  <c r="N19" i="8"/>
  <c r="N20" i="8"/>
  <c r="N21" i="8"/>
  <c r="P21" i="8" s="1"/>
  <c r="N22" i="8"/>
  <c r="N23" i="8"/>
  <c r="N24" i="8"/>
  <c r="W24" i="8" s="1"/>
  <c r="N25" i="8"/>
  <c r="N26" i="8"/>
  <c r="N27" i="8"/>
  <c r="Z27" i="8" s="1"/>
  <c r="N28" i="8"/>
  <c r="N29" i="8"/>
  <c r="N30" i="8"/>
  <c r="R30" i="8" s="1"/>
  <c r="N31" i="8"/>
  <c r="S31" i="8" s="1"/>
  <c r="N32" i="8"/>
  <c r="N33" i="8"/>
  <c r="V33" i="8" s="1"/>
  <c r="N34" i="8"/>
  <c r="S34" i="8" s="1"/>
  <c r="N35" i="8"/>
  <c r="V35" i="8" s="1"/>
  <c r="N36" i="8"/>
  <c r="N37" i="8"/>
  <c r="X37" i="8" s="1"/>
  <c r="N38" i="8"/>
  <c r="W38" i="8" s="1"/>
  <c r="N39" i="8"/>
  <c r="N40" i="8"/>
  <c r="N41" i="8"/>
  <c r="N42" i="8"/>
  <c r="N43" i="8"/>
  <c r="N44" i="8"/>
  <c r="X44" i="8" s="1"/>
  <c r="N45" i="8"/>
  <c r="N46" i="8"/>
  <c r="S46" i="8" s="1"/>
  <c r="N47" i="8"/>
  <c r="N48" i="8"/>
  <c r="N49" i="8"/>
  <c r="N50" i="8"/>
  <c r="S50" i="8" s="1"/>
  <c r="N51" i="8"/>
  <c r="N52" i="8"/>
  <c r="N53" i="8"/>
  <c r="U53" i="8" s="1"/>
  <c r="N54" i="8"/>
  <c r="T54" i="8" s="1"/>
  <c r="N55" i="8"/>
  <c r="P55" i="8" s="1"/>
  <c r="N56" i="8"/>
  <c r="N57" i="8"/>
  <c r="N58" i="8"/>
  <c r="N59" i="8"/>
  <c r="P59" i="8" s="1"/>
  <c r="N60" i="8"/>
  <c r="N61" i="8"/>
  <c r="N62" i="8"/>
  <c r="Z62" i="8" s="1"/>
  <c r="N63" i="8"/>
  <c r="N64" i="8"/>
  <c r="Q64" i="8" s="1"/>
  <c r="N65" i="8"/>
  <c r="N66" i="8"/>
  <c r="T66" i="8" s="1"/>
  <c r="N67" i="8"/>
  <c r="W67" i="8" s="1"/>
  <c r="N68" i="8"/>
  <c r="P68" i="8" s="1"/>
  <c r="N69" i="8"/>
  <c r="N70" i="8"/>
  <c r="S70" i="8" s="1"/>
  <c r="N71" i="8"/>
  <c r="N72" i="8"/>
  <c r="N73" i="8"/>
  <c r="S73" i="8" s="1"/>
  <c r="N74" i="8"/>
  <c r="W74" i="8" s="1"/>
  <c r="N75" i="8"/>
  <c r="N76" i="8"/>
  <c r="N77" i="8"/>
  <c r="W77" i="8" s="1"/>
  <c r="N78" i="8"/>
  <c r="N79" i="8"/>
  <c r="V79" i="8" s="1"/>
  <c r="N80" i="8"/>
  <c r="N81" i="8"/>
  <c r="Q81" i="8" s="1"/>
  <c r="N82" i="8"/>
  <c r="W82" i="8" s="1"/>
  <c r="N83" i="8"/>
  <c r="N84" i="8"/>
  <c r="N85" i="8"/>
  <c r="T85" i="8" s="1"/>
  <c r="N86" i="8"/>
  <c r="V86" i="8" s="1"/>
  <c r="N87" i="8"/>
  <c r="P87" i="8" s="1"/>
  <c r="N88" i="8"/>
  <c r="S88" i="8" s="1"/>
  <c r="N89" i="8"/>
  <c r="N90" i="8"/>
  <c r="N91" i="8"/>
  <c r="N92" i="8"/>
  <c r="X92" i="8" s="1"/>
  <c r="N93" i="8"/>
  <c r="P93" i="8" s="1"/>
  <c r="N94" i="8"/>
  <c r="N95" i="8"/>
  <c r="Z95" i="8" s="1"/>
  <c r="N96" i="8"/>
  <c r="N97" i="8"/>
  <c r="N98" i="8"/>
  <c r="Q98" i="8" s="1"/>
  <c r="N99" i="8"/>
  <c r="S99" i="8" s="1"/>
  <c r="N100" i="8"/>
  <c r="P100" i="8" s="1"/>
  <c r="N101" i="8"/>
  <c r="N102" i="8"/>
  <c r="N103" i="8"/>
  <c r="P103" i="8" s="1"/>
  <c r="N104" i="8"/>
  <c r="N105" i="8"/>
  <c r="V105" i="8" s="1"/>
  <c r="N106" i="8"/>
  <c r="T106" i="8" s="1"/>
  <c r="N8" i="8"/>
  <c r="V8" i="8"/>
  <c r="Z11" i="7"/>
  <c r="Y42" i="7"/>
  <c r="Z42" i="7"/>
  <c r="T3" i="10"/>
  <c r="U3" i="10"/>
  <c r="V3" i="10"/>
  <c r="W3" i="10"/>
  <c r="X3" i="10"/>
  <c r="Y3" i="10"/>
  <c r="Z3" i="10"/>
  <c r="AA3" i="10"/>
  <c r="AB3" i="10"/>
  <c r="AC3" i="10"/>
  <c r="AD3" i="10"/>
  <c r="T4" i="10"/>
  <c r="U4" i="10"/>
  <c r="V4" i="10"/>
  <c r="W4" i="10"/>
  <c r="X4" i="10"/>
  <c r="Y4" i="10"/>
  <c r="Z4" i="10"/>
  <c r="AA4" i="10"/>
  <c r="AB4" i="10"/>
  <c r="AC4" i="10"/>
  <c r="AD4" i="10"/>
  <c r="T5" i="10"/>
  <c r="U5" i="10"/>
  <c r="V5" i="10"/>
  <c r="W5" i="10"/>
  <c r="X5" i="10"/>
  <c r="Y5" i="10"/>
  <c r="Z5" i="10"/>
  <c r="AA5" i="10"/>
  <c r="AB5" i="10"/>
  <c r="AC5" i="10"/>
  <c r="AD5" i="10"/>
  <c r="T6" i="10"/>
  <c r="U6" i="10"/>
  <c r="V6" i="10"/>
  <c r="W6" i="10"/>
  <c r="X6" i="10"/>
  <c r="Y6" i="10"/>
  <c r="Z6" i="10"/>
  <c r="AA6" i="10"/>
  <c r="AB6" i="10"/>
  <c r="AC6" i="10"/>
  <c r="AD6" i="10"/>
  <c r="T7" i="10"/>
  <c r="U7" i="10"/>
  <c r="V7" i="10"/>
  <c r="W7" i="10"/>
  <c r="X7" i="10"/>
  <c r="Y7" i="10"/>
  <c r="Z7" i="10"/>
  <c r="AA7" i="10"/>
  <c r="AB7" i="10"/>
  <c r="AC7" i="10"/>
  <c r="AD7" i="10"/>
  <c r="T8" i="10"/>
  <c r="U8" i="10"/>
  <c r="V8" i="10"/>
  <c r="W8" i="10"/>
  <c r="X8" i="10"/>
  <c r="Y8" i="10"/>
  <c r="Z8" i="10"/>
  <c r="AA8" i="10"/>
  <c r="AB8" i="10"/>
  <c r="AC8" i="10"/>
  <c r="AD8" i="10"/>
  <c r="T9" i="10"/>
  <c r="U9" i="10"/>
  <c r="V9" i="10"/>
  <c r="W9" i="10"/>
  <c r="X9" i="10"/>
  <c r="Y9" i="10"/>
  <c r="Z9" i="10"/>
  <c r="AA9" i="10"/>
  <c r="AB9" i="10"/>
  <c r="AC9" i="10"/>
  <c r="AD9" i="10"/>
  <c r="T10" i="10"/>
  <c r="U10" i="10"/>
  <c r="V10" i="10"/>
  <c r="W10" i="10"/>
  <c r="X10" i="10"/>
  <c r="Y10" i="10"/>
  <c r="Z10" i="10"/>
  <c r="AA10" i="10"/>
  <c r="AB10" i="10"/>
  <c r="AC10" i="10"/>
  <c r="AD10" i="10"/>
  <c r="T11" i="10"/>
  <c r="U11" i="10"/>
  <c r="V11" i="10"/>
  <c r="W11" i="10"/>
  <c r="X11" i="10"/>
  <c r="Y11" i="10"/>
  <c r="Z11" i="10"/>
  <c r="AA11" i="10"/>
  <c r="AB11" i="10"/>
  <c r="AC11" i="10"/>
  <c r="AD11" i="10"/>
  <c r="T12" i="10"/>
  <c r="U12" i="10"/>
  <c r="V12" i="10"/>
  <c r="W12" i="10"/>
  <c r="X12" i="10"/>
  <c r="Y12" i="10"/>
  <c r="Z12" i="10"/>
  <c r="AA12" i="10"/>
  <c r="AB12" i="10"/>
  <c r="AC12" i="10"/>
  <c r="AD12" i="10"/>
  <c r="T13" i="10"/>
  <c r="U13" i="10"/>
  <c r="V13" i="10"/>
  <c r="W13" i="10"/>
  <c r="X13" i="10"/>
  <c r="Y13" i="10"/>
  <c r="Z13" i="10"/>
  <c r="AA13" i="10"/>
  <c r="AB13" i="10"/>
  <c r="AC13" i="10"/>
  <c r="AD13" i="10"/>
  <c r="T14" i="10"/>
  <c r="U14" i="10"/>
  <c r="V14" i="10"/>
  <c r="W14" i="10"/>
  <c r="X14" i="10"/>
  <c r="Y14" i="10"/>
  <c r="Z14" i="10"/>
  <c r="AA14" i="10"/>
  <c r="AB14" i="10"/>
  <c r="AC14" i="10"/>
  <c r="AD14" i="10"/>
  <c r="T15" i="10"/>
  <c r="U15" i="10"/>
  <c r="V15" i="10"/>
  <c r="W15" i="10"/>
  <c r="X15" i="10"/>
  <c r="Y15" i="10"/>
  <c r="Z15" i="10"/>
  <c r="AA15" i="10"/>
  <c r="AB15" i="10"/>
  <c r="AC15" i="10"/>
  <c r="AD15" i="10"/>
  <c r="T16" i="10"/>
  <c r="U16" i="10"/>
  <c r="V16" i="10"/>
  <c r="W16" i="10"/>
  <c r="X16" i="10"/>
  <c r="Y16" i="10"/>
  <c r="Z16" i="10"/>
  <c r="AA16" i="10"/>
  <c r="AB16" i="10"/>
  <c r="AC16" i="10"/>
  <c r="AD16" i="10"/>
  <c r="T17" i="10"/>
  <c r="U17" i="10"/>
  <c r="V17" i="10"/>
  <c r="W17" i="10"/>
  <c r="X17" i="10"/>
  <c r="Y17" i="10"/>
  <c r="Z17" i="10"/>
  <c r="AA17" i="10"/>
  <c r="AB17" i="10"/>
  <c r="AC17" i="10"/>
  <c r="AD17" i="10"/>
  <c r="T18" i="10"/>
  <c r="U18" i="10"/>
  <c r="V18" i="10"/>
  <c r="W18" i="10"/>
  <c r="X18" i="10"/>
  <c r="Y18" i="10"/>
  <c r="Z18" i="10"/>
  <c r="AA18" i="10"/>
  <c r="AB18" i="10"/>
  <c r="AC18" i="10"/>
  <c r="AD18" i="10"/>
  <c r="T19" i="10"/>
  <c r="U19" i="10"/>
  <c r="V19" i="10"/>
  <c r="W19" i="10"/>
  <c r="X19" i="10"/>
  <c r="Y19" i="10"/>
  <c r="Z19" i="10"/>
  <c r="AA19" i="10"/>
  <c r="AB19" i="10"/>
  <c r="AC19" i="10"/>
  <c r="AD19" i="10"/>
  <c r="T20" i="10"/>
  <c r="U20" i="10"/>
  <c r="V20" i="10"/>
  <c r="W20" i="10"/>
  <c r="X20" i="10"/>
  <c r="Y20" i="10"/>
  <c r="Z20" i="10"/>
  <c r="AA20" i="10"/>
  <c r="AB20" i="10"/>
  <c r="AC20" i="10"/>
  <c r="AD20" i="10"/>
  <c r="T21" i="10"/>
  <c r="U21" i="10"/>
  <c r="V21" i="10"/>
  <c r="W21" i="10"/>
  <c r="X21" i="10"/>
  <c r="Y21" i="10"/>
  <c r="Z21" i="10"/>
  <c r="AA21" i="10"/>
  <c r="AB21" i="10"/>
  <c r="AC21" i="10"/>
  <c r="AD21" i="10"/>
  <c r="T22" i="10"/>
  <c r="U22" i="10"/>
  <c r="V22" i="10"/>
  <c r="W22" i="10"/>
  <c r="X22" i="10"/>
  <c r="Y22" i="10"/>
  <c r="Z22" i="10"/>
  <c r="AA22" i="10"/>
  <c r="AB22" i="10"/>
  <c r="AC22" i="10"/>
  <c r="AD22" i="10"/>
  <c r="T23" i="10"/>
  <c r="U23" i="10"/>
  <c r="V23" i="10"/>
  <c r="W23" i="10"/>
  <c r="X23" i="10"/>
  <c r="Y23" i="10"/>
  <c r="Z23" i="10"/>
  <c r="AA23" i="10"/>
  <c r="AB23" i="10"/>
  <c r="AC23" i="10"/>
  <c r="AD23" i="10"/>
  <c r="T24" i="10"/>
  <c r="U24" i="10"/>
  <c r="V24" i="10"/>
  <c r="W24" i="10"/>
  <c r="X24" i="10"/>
  <c r="Y24" i="10"/>
  <c r="Z24" i="10"/>
  <c r="AA24" i="10"/>
  <c r="AB24" i="10"/>
  <c r="AC24" i="10"/>
  <c r="AD24" i="10"/>
  <c r="T25" i="10"/>
  <c r="U25" i="10"/>
  <c r="V25" i="10"/>
  <c r="W25" i="10"/>
  <c r="X25" i="10"/>
  <c r="Y25" i="10"/>
  <c r="Z25" i="10"/>
  <c r="AA25" i="10"/>
  <c r="AB25" i="10"/>
  <c r="AC25" i="10"/>
  <c r="AD25" i="10"/>
  <c r="T26" i="10"/>
  <c r="U26" i="10"/>
  <c r="V26" i="10"/>
  <c r="W26" i="10"/>
  <c r="X26" i="10"/>
  <c r="Y26" i="10"/>
  <c r="Z26" i="10"/>
  <c r="AA26" i="10"/>
  <c r="AB26" i="10"/>
  <c r="AC26" i="10"/>
  <c r="AD26" i="10"/>
  <c r="T27" i="10"/>
  <c r="U27" i="10"/>
  <c r="V27" i="10"/>
  <c r="W27" i="10"/>
  <c r="X27" i="10"/>
  <c r="Y27" i="10"/>
  <c r="Z27" i="10"/>
  <c r="AA27" i="10"/>
  <c r="AB27" i="10"/>
  <c r="AC27" i="10"/>
  <c r="AD27" i="10"/>
  <c r="T28" i="10"/>
  <c r="U28" i="10"/>
  <c r="V28" i="10"/>
  <c r="W28" i="10"/>
  <c r="X28" i="10"/>
  <c r="Y28" i="10"/>
  <c r="Z28" i="10"/>
  <c r="AA28" i="10"/>
  <c r="AB28" i="10"/>
  <c r="AC28" i="10"/>
  <c r="AD28" i="10"/>
  <c r="T29" i="10"/>
  <c r="U29" i="10"/>
  <c r="V29" i="10"/>
  <c r="W29" i="10"/>
  <c r="X29" i="10"/>
  <c r="Y29" i="10"/>
  <c r="Z29" i="10"/>
  <c r="AA29" i="10"/>
  <c r="AB29" i="10"/>
  <c r="AC29" i="10"/>
  <c r="AD29" i="10"/>
  <c r="T30" i="10"/>
  <c r="U30" i="10"/>
  <c r="V30" i="10"/>
  <c r="W30" i="10"/>
  <c r="X30" i="10"/>
  <c r="Y30" i="10"/>
  <c r="Z30" i="10"/>
  <c r="AA30" i="10"/>
  <c r="AB30" i="10"/>
  <c r="AC30" i="10"/>
  <c r="AD30" i="10"/>
  <c r="T31" i="10"/>
  <c r="U31" i="10"/>
  <c r="V31" i="10"/>
  <c r="W31" i="10"/>
  <c r="X31" i="10"/>
  <c r="Y31" i="10"/>
  <c r="Z31" i="10"/>
  <c r="AA31" i="10"/>
  <c r="AB31" i="10"/>
  <c r="AC31" i="10"/>
  <c r="AD31" i="10"/>
  <c r="T32" i="10"/>
  <c r="U32" i="10"/>
  <c r="V32" i="10"/>
  <c r="W32" i="10"/>
  <c r="X32" i="10"/>
  <c r="Y32" i="10"/>
  <c r="Z32" i="10"/>
  <c r="AA32" i="10"/>
  <c r="AB32" i="10"/>
  <c r="AC32" i="10"/>
  <c r="AD32" i="10"/>
  <c r="T33" i="10"/>
  <c r="U33" i="10"/>
  <c r="V33" i="10"/>
  <c r="W33" i="10"/>
  <c r="X33" i="10"/>
  <c r="Y33" i="10"/>
  <c r="Z33" i="10"/>
  <c r="AA33" i="10"/>
  <c r="AB33" i="10"/>
  <c r="AC33" i="10"/>
  <c r="AD33" i="10"/>
  <c r="T34" i="10"/>
  <c r="U34" i="10"/>
  <c r="V34" i="10"/>
  <c r="W34" i="10"/>
  <c r="X34" i="10"/>
  <c r="Y34" i="10"/>
  <c r="Z34" i="10"/>
  <c r="AA34" i="10"/>
  <c r="AB34" i="10"/>
  <c r="AC34" i="10"/>
  <c r="AD34" i="10"/>
  <c r="T35" i="10"/>
  <c r="U35" i="10"/>
  <c r="V35" i="10"/>
  <c r="W35" i="10"/>
  <c r="X35" i="10"/>
  <c r="Y35" i="10"/>
  <c r="Z35" i="10"/>
  <c r="AA35" i="10"/>
  <c r="AB35" i="10"/>
  <c r="AC35" i="10"/>
  <c r="AD35" i="10"/>
  <c r="T36" i="10"/>
  <c r="U36" i="10"/>
  <c r="V36" i="10"/>
  <c r="W36" i="10"/>
  <c r="X36" i="10"/>
  <c r="Y36" i="10"/>
  <c r="Z36" i="10"/>
  <c r="AA36" i="10"/>
  <c r="AB36" i="10"/>
  <c r="AC36" i="10"/>
  <c r="AD36" i="10"/>
  <c r="T37" i="10"/>
  <c r="U37" i="10"/>
  <c r="V37" i="10"/>
  <c r="W37" i="10"/>
  <c r="X37" i="10"/>
  <c r="Y37" i="10"/>
  <c r="Z37" i="10"/>
  <c r="AA37" i="10"/>
  <c r="AB37" i="10"/>
  <c r="AC37" i="10"/>
  <c r="AD37" i="10"/>
  <c r="T38" i="10"/>
  <c r="U38" i="10"/>
  <c r="V38" i="10"/>
  <c r="W38" i="10"/>
  <c r="X38" i="10"/>
  <c r="Y38" i="10"/>
  <c r="Z38" i="10"/>
  <c r="AA38" i="10"/>
  <c r="AB38" i="10"/>
  <c r="AC38" i="10"/>
  <c r="AD38" i="10"/>
  <c r="T39" i="10"/>
  <c r="U39" i="10"/>
  <c r="V39" i="10"/>
  <c r="W39" i="10"/>
  <c r="X39" i="10"/>
  <c r="Y39" i="10"/>
  <c r="Z39" i="10"/>
  <c r="AA39" i="10"/>
  <c r="AB39" i="10"/>
  <c r="AC39" i="10"/>
  <c r="AD39" i="10"/>
  <c r="T40" i="10"/>
  <c r="U40" i="10"/>
  <c r="V40" i="10"/>
  <c r="W40" i="10"/>
  <c r="X40" i="10"/>
  <c r="Y40" i="10"/>
  <c r="Z40" i="10"/>
  <c r="AA40" i="10"/>
  <c r="AB40" i="10"/>
  <c r="AC40" i="10"/>
  <c r="AD40" i="10"/>
  <c r="T41" i="10"/>
  <c r="U41" i="10"/>
  <c r="V41" i="10"/>
  <c r="W41" i="10"/>
  <c r="X41" i="10"/>
  <c r="Y41" i="10"/>
  <c r="Z41" i="10"/>
  <c r="AA41" i="10"/>
  <c r="AB41" i="10"/>
  <c r="AC41" i="10"/>
  <c r="AD41" i="10"/>
  <c r="T42" i="10"/>
  <c r="U42" i="10"/>
  <c r="V42" i="10"/>
  <c r="W42" i="10"/>
  <c r="X42" i="10"/>
  <c r="Y42" i="10"/>
  <c r="Z42" i="10"/>
  <c r="AA42" i="10"/>
  <c r="AB42" i="10"/>
  <c r="AC42" i="10"/>
  <c r="AD42" i="10"/>
  <c r="T43" i="10"/>
  <c r="U43" i="10"/>
  <c r="V43" i="10"/>
  <c r="W43" i="10"/>
  <c r="X43" i="10"/>
  <c r="Y43" i="10"/>
  <c r="Z43" i="10"/>
  <c r="AA43" i="10"/>
  <c r="AB43" i="10"/>
  <c r="AC43" i="10"/>
  <c r="AD43" i="10"/>
  <c r="T44" i="10"/>
  <c r="U44" i="10"/>
  <c r="V44" i="10"/>
  <c r="W44" i="10"/>
  <c r="X44" i="10"/>
  <c r="Y44" i="10"/>
  <c r="Z44" i="10"/>
  <c r="AA44" i="10"/>
  <c r="AB44" i="10"/>
  <c r="AC44" i="10"/>
  <c r="AD44" i="10"/>
  <c r="T45" i="10"/>
  <c r="U45" i="10"/>
  <c r="V45" i="10"/>
  <c r="W45" i="10"/>
  <c r="X45" i="10"/>
  <c r="Y45" i="10"/>
  <c r="Z45" i="10"/>
  <c r="AA45" i="10"/>
  <c r="AB45" i="10"/>
  <c r="AC45" i="10"/>
  <c r="AD45" i="10"/>
  <c r="T46" i="10"/>
  <c r="U46" i="10"/>
  <c r="V46" i="10"/>
  <c r="W46" i="10"/>
  <c r="X46" i="10"/>
  <c r="Y46" i="10"/>
  <c r="Z46" i="10"/>
  <c r="AA46" i="10"/>
  <c r="AB46" i="10"/>
  <c r="AC46" i="10"/>
  <c r="AD46" i="10"/>
  <c r="T47" i="10"/>
  <c r="U47" i="10"/>
  <c r="V47" i="10"/>
  <c r="W47" i="10"/>
  <c r="X47" i="10"/>
  <c r="Y47" i="10"/>
  <c r="Z47" i="10"/>
  <c r="AA47" i="10"/>
  <c r="AB47" i="10"/>
  <c r="AC47" i="10"/>
  <c r="AD47" i="10"/>
  <c r="T48" i="10"/>
  <c r="U48" i="10"/>
  <c r="V48" i="10"/>
  <c r="W48" i="10"/>
  <c r="X48" i="10"/>
  <c r="Y48" i="10"/>
  <c r="Z48" i="10"/>
  <c r="AA48" i="10"/>
  <c r="AB48" i="10"/>
  <c r="AC48" i="10"/>
  <c r="AD48" i="10"/>
  <c r="T49" i="10"/>
  <c r="U49" i="10"/>
  <c r="V49" i="10"/>
  <c r="W49" i="10"/>
  <c r="X49" i="10"/>
  <c r="Y49" i="10"/>
  <c r="Z49" i="10"/>
  <c r="AA49" i="10"/>
  <c r="AB49" i="10"/>
  <c r="AC49" i="10"/>
  <c r="AD49" i="10"/>
  <c r="T50" i="10"/>
  <c r="U50" i="10"/>
  <c r="V50" i="10"/>
  <c r="W50" i="10"/>
  <c r="X50" i="10"/>
  <c r="Y50" i="10"/>
  <c r="Z50" i="10"/>
  <c r="AA50" i="10"/>
  <c r="AB50" i="10"/>
  <c r="AC50" i="10"/>
  <c r="AD50" i="10"/>
  <c r="T51" i="10"/>
  <c r="U51" i="10"/>
  <c r="V51" i="10"/>
  <c r="W51" i="10"/>
  <c r="X51" i="10"/>
  <c r="Y51" i="10"/>
  <c r="Z51" i="10"/>
  <c r="AA51" i="10"/>
  <c r="AB51" i="10"/>
  <c r="AC51" i="10"/>
  <c r="AD51" i="10"/>
  <c r="T52" i="10"/>
  <c r="U52" i="10"/>
  <c r="V52" i="10"/>
  <c r="W52" i="10"/>
  <c r="X52" i="10"/>
  <c r="Y52" i="10"/>
  <c r="Z52" i="10"/>
  <c r="AA52" i="10"/>
  <c r="AB52" i="10"/>
  <c r="AC52" i="10"/>
  <c r="AD52" i="10"/>
  <c r="T53" i="10"/>
  <c r="U53" i="10"/>
  <c r="V53" i="10"/>
  <c r="W53" i="10"/>
  <c r="X53" i="10"/>
  <c r="Y53" i="10"/>
  <c r="Z53" i="10"/>
  <c r="AA53" i="10"/>
  <c r="AB53" i="10"/>
  <c r="AC53" i="10"/>
  <c r="AD53" i="10"/>
  <c r="T54" i="10"/>
  <c r="U54" i="10"/>
  <c r="V54" i="10"/>
  <c r="W54" i="10"/>
  <c r="X54" i="10"/>
  <c r="Y54" i="10"/>
  <c r="Z54" i="10"/>
  <c r="AA54" i="10"/>
  <c r="AB54" i="10"/>
  <c r="AC54" i="10"/>
  <c r="AD54" i="10"/>
  <c r="T55" i="10"/>
  <c r="U55" i="10"/>
  <c r="V55" i="10"/>
  <c r="W55" i="10"/>
  <c r="X55" i="10"/>
  <c r="Y55" i="10"/>
  <c r="Z55" i="10"/>
  <c r="AA55" i="10"/>
  <c r="AB55" i="10"/>
  <c r="AC55" i="10"/>
  <c r="AD55" i="10"/>
  <c r="T56" i="10"/>
  <c r="U56" i="10"/>
  <c r="V56" i="10"/>
  <c r="W56" i="10"/>
  <c r="X56" i="10"/>
  <c r="Y56" i="10"/>
  <c r="Z56" i="10"/>
  <c r="AA56" i="10"/>
  <c r="AB56" i="10"/>
  <c r="AC56" i="10"/>
  <c r="AD56" i="10"/>
  <c r="T57" i="10"/>
  <c r="U57" i="10"/>
  <c r="V57" i="10"/>
  <c r="W57" i="10"/>
  <c r="X57" i="10"/>
  <c r="Y57" i="10"/>
  <c r="Z57" i="10"/>
  <c r="AA57" i="10"/>
  <c r="AB57" i="10"/>
  <c r="AC57" i="10"/>
  <c r="AD57" i="10"/>
  <c r="T58" i="10"/>
  <c r="U58" i="10"/>
  <c r="V58" i="10"/>
  <c r="W58" i="10"/>
  <c r="X58" i="10"/>
  <c r="Y58" i="10"/>
  <c r="Z58" i="10"/>
  <c r="AA58" i="10"/>
  <c r="AB58" i="10"/>
  <c r="AC58" i="10"/>
  <c r="AD58" i="10"/>
  <c r="T59" i="10"/>
  <c r="U59" i="10"/>
  <c r="V59" i="10"/>
  <c r="W59" i="10"/>
  <c r="X59" i="10"/>
  <c r="Y59" i="10"/>
  <c r="Z59" i="10"/>
  <c r="AA59" i="10"/>
  <c r="AB59" i="10"/>
  <c r="AC59" i="10"/>
  <c r="AD59" i="10"/>
  <c r="T60" i="10"/>
  <c r="U60" i="10"/>
  <c r="V60" i="10"/>
  <c r="W60" i="10"/>
  <c r="X60" i="10"/>
  <c r="Y60" i="10"/>
  <c r="Z60" i="10"/>
  <c r="AA60" i="10"/>
  <c r="AB60" i="10"/>
  <c r="AC60" i="10"/>
  <c r="AD60" i="10"/>
  <c r="T61" i="10"/>
  <c r="U61" i="10"/>
  <c r="V61" i="10"/>
  <c r="W61" i="10"/>
  <c r="X61" i="10"/>
  <c r="Y61" i="10"/>
  <c r="Z61" i="10"/>
  <c r="AA61" i="10"/>
  <c r="AB61" i="10"/>
  <c r="AC61" i="10"/>
  <c r="AD61" i="10"/>
  <c r="T62" i="10"/>
  <c r="U62" i="10"/>
  <c r="V62" i="10"/>
  <c r="W62" i="10"/>
  <c r="X62" i="10"/>
  <c r="Y62" i="10"/>
  <c r="Z62" i="10"/>
  <c r="AA62" i="10"/>
  <c r="AB62" i="10"/>
  <c r="AC62" i="10"/>
  <c r="AD62" i="10"/>
  <c r="T63" i="10"/>
  <c r="U63" i="10"/>
  <c r="V63" i="10"/>
  <c r="W63" i="10"/>
  <c r="X63" i="10"/>
  <c r="Y63" i="10"/>
  <c r="Z63" i="10"/>
  <c r="AA63" i="10"/>
  <c r="AB63" i="10"/>
  <c r="AC63" i="10"/>
  <c r="AD63" i="10"/>
  <c r="T64" i="10"/>
  <c r="U64" i="10"/>
  <c r="V64" i="10"/>
  <c r="W64" i="10"/>
  <c r="X64" i="10"/>
  <c r="Y64" i="10"/>
  <c r="Z64" i="10"/>
  <c r="AA64" i="10"/>
  <c r="AB64" i="10"/>
  <c r="AC64" i="10"/>
  <c r="AD64" i="10"/>
  <c r="T65" i="10"/>
  <c r="U65" i="10"/>
  <c r="V65" i="10"/>
  <c r="W65" i="10"/>
  <c r="X65" i="10"/>
  <c r="Y65" i="10"/>
  <c r="Z65" i="10"/>
  <c r="AA65" i="10"/>
  <c r="AB65" i="10"/>
  <c r="AC65" i="10"/>
  <c r="AD65" i="10"/>
  <c r="T66" i="10"/>
  <c r="U66" i="10"/>
  <c r="V66" i="10"/>
  <c r="W66" i="10"/>
  <c r="X66" i="10"/>
  <c r="Y66" i="10"/>
  <c r="Z66" i="10"/>
  <c r="AA66" i="10"/>
  <c r="AB66" i="10"/>
  <c r="AC66" i="10"/>
  <c r="AD66" i="10"/>
  <c r="T67" i="10"/>
  <c r="U67" i="10"/>
  <c r="V67" i="10"/>
  <c r="W67" i="10"/>
  <c r="X67" i="10"/>
  <c r="Y67" i="10"/>
  <c r="Z67" i="10"/>
  <c r="AA67" i="10"/>
  <c r="AB67" i="10"/>
  <c r="AC67" i="10"/>
  <c r="AD67" i="10"/>
  <c r="T68" i="10"/>
  <c r="U68" i="10"/>
  <c r="V68" i="10"/>
  <c r="W68" i="10"/>
  <c r="X68" i="10"/>
  <c r="Y68" i="10"/>
  <c r="Z68" i="10"/>
  <c r="AA68" i="10"/>
  <c r="AB68" i="10"/>
  <c r="AC68" i="10"/>
  <c r="AD68" i="10"/>
  <c r="T69" i="10"/>
  <c r="U69" i="10"/>
  <c r="V69" i="10"/>
  <c r="W69" i="10"/>
  <c r="X69" i="10"/>
  <c r="Y69" i="10"/>
  <c r="Z69" i="10"/>
  <c r="AA69" i="10"/>
  <c r="AB69" i="10"/>
  <c r="AC69" i="10"/>
  <c r="AD69" i="10"/>
  <c r="T70" i="10"/>
  <c r="U70" i="10"/>
  <c r="V70" i="10"/>
  <c r="W70" i="10"/>
  <c r="X70" i="10"/>
  <c r="Y70" i="10"/>
  <c r="Z70" i="10"/>
  <c r="AA70" i="10"/>
  <c r="AB70" i="10"/>
  <c r="AC70" i="10"/>
  <c r="AD70" i="10"/>
  <c r="T71" i="10"/>
  <c r="U71" i="10"/>
  <c r="V71" i="10"/>
  <c r="W71" i="10"/>
  <c r="X71" i="10"/>
  <c r="Y71" i="10"/>
  <c r="Z71" i="10"/>
  <c r="AA71" i="10"/>
  <c r="AB71" i="10"/>
  <c r="AC71" i="10"/>
  <c r="AD71" i="10"/>
  <c r="T72" i="10"/>
  <c r="U72" i="10"/>
  <c r="V72" i="10"/>
  <c r="W72" i="10"/>
  <c r="X72" i="10"/>
  <c r="Y72" i="10"/>
  <c r="Z72" i="10"/>
  <c r="AA72" i="10"/>
  <c r="AB72" i="10"/>
  <c r="AC72" i="10"/>
  <c r="AD72" i="10"/>
  <c r="T73" i="10"/>
  <c r="U73" i="10"/>
  <c r="V73" i="10"/>
  <c r="W73" i="10"/>
  <c r="X73" i="10"/>
  <c r="Y73" i="10"/>
  <c r="Z73" i="10"/>
  <c r="AA73" i="10"/>
  <c r="AB73" i="10"/>
  <c r="AC73" i="10"/>
  <c r="AD73" i="10"/>
  <c r="T74" i="10"/>
  <c r="U74" i="10"/>
  <c r="V74" i="10"/>
  <c r="W74" i="10"/>
  <c r="X74" i="10"/>
  <c r="Y74" i="10"/>
  <c r="Z74" i="10"/>
  <c r="AA74" i="10"/>
  <c r="AB74" i="10"/>
  <c r="AC74" i="10"/>
  <c r="AD74" i="10"/>
  <c r="T75" i="10"/>
  <c r="U75" i="10"/>
  <c r="V75" i="10"/>
  <c r="W75" i="10"/>
  <c r="X75" i="10"/>
  <c r="Y75" i="10"/>
  <c r="Z75" i="10"/>
  <c r="AA75" i="10"/>
  <c r="AB75" i="10"/>
  <c r="AC75" i="10"/>
  <c r="AD75" i="10"/>
  <c r="T76" i="10"/>
  <c r="U76" i="10"/>
  <c r="V76" i="10"/>
  <c r="W76" i="10"/>
  <c r="X76" i="10"/>
  <c r="Y76" i="10"/>
  <c r="Z76" i="10"/>
  <c r="AA76" i="10"/>
  <c r="AB76" i="10"/>
  <c r="AC76" i="10"/>
  <c r="AD76" i="10"/>
  <c r="T77" i="10"/>
  <c r="U77" i="10"/>
  <c r="V77" i="10"/>
  <c r="W77" i="10"/>
  <c r="X77" i="10"/>
  <c r="Y77" i="10"/>
  <c r="Z77" i="10"/>
  <c r="AA77" i="10"/>
  <c r="AB77" i="10"/>
  <c r="AC77" i="10"/>
  <c r="AD77" i="10"/>
  <c r="T78" i="10"/>
  <c r="U78" i="10"/>
  <c r="V78" i="10"/>
  <c r="W78" i="10"/>
  <c r="X78" i="10"/>
  <c r="Y78" i="10"/>
  <c r="Z78" i="10"/>
  <c r="AA78" i="10"/>
  <c r="AB78" i="10"/>
  <c r="AC78" i="10"/>
  <c r="AD78" i="10"/>
  <c r="T79" i="10"/>
  <c r="U79" i="10"/>
  <c r="V79" i="10"/>
  <c r="W79" i="10"/>
  <c r="X79" i="10"/>
  <c r="Y79" i="10"/>
  <c r="Z79" i="10"/>
  <c r="AA79" i="10"/>
  <c r="AB79" i="10"/>
  <c r="AC79" i="10"/>
  <c r="AD79" i="10"/>
  <c r="T80" i="10"/>
  <c r="U80" i="10"/>
  <c r="V80" i="10"/>
  <c r="W80" i="10"/>
  <c r="X80" i="10"/>
  <c r="Y80" i="10"/>
  <c r="Z80" i="10"/>
  <c r="AA80" i="10"/>
  <c r="AB80" i="10"/>
  <c r="AC80" i="10"/>
  <c r="AD80" i="10"/>
  <c r="T81" i="10"/>
  <c r="U81" i="10"/>
  <c r="V81" i="10"/>
  <c r="W81" i="10"/>
  <c r="X81" i="10"/>
  <c r="Y81" i="10"/>
  <c r="Z81" i="10"/>
  <c r="AA81" i="10"/>
  <c r="AB81" i="10"/>
  <c r="AC81" i="10"/>
  <c r="AD81" i="10"/>
  <c r="T82" i="10"/>
  <c r="U82" i="10"/>
  <c r="V82" i="10"/>
  <c r="W82" i="10"/>
  <c r="X82" i="10"/>
  <c r="Y82" i="10"/>
  <c r="Z82" i="10"/>
  <c r="AA82" i="10"/>
  <c r="AB82" i="10"/>
  <c r="AC82" i="10"/>
  <c r="AD82" i="10"/>
  <c r="T83" i="10"/>
  <c r="U83" i="10"/>
  <c r="V83" i="10"/>
  <c r="W83" i="10"/>
  <c r="X83" i="10"/>
  <c r="Y83" i="10"/>
  <c r="Z83" i="10"/>
  <c r="AA83" i="10"/>
  <c r="AB83" i="10"/>
  <c r="AC83" i="10"/>
  <c r="AD83" i="10"/>
  <c r="T84" i="10"/>
  <c r="U84" i="10"/>
  <c r="V84" i="10"/>
  <c r="W84" i="10"/>
  <c r="X84" i="10"/>
  <c r="Y84" i="10"/>
  <c r="Z84" i="10"/>
  <c r="AA84" i="10"/>
  <c r="AB84" i="10"/>
  <c r="AC84" i="10"/>
  <c r="AD84" i="10"/>
  <c r="T85" i="10"/>
  <c r="U85" i="10"/>
  <c r="V85" i="10"/>
  <c r="W85" i="10"/>
  <c r="X85" i="10"/>
  <c r="Y85" i="10"/>
  <c r="Z85" i="10"/>
  <c r="AA85" i="10"/>
  <c r="AB85" i="10"/>
  <c r="AC85" i="10"/>
  <c r="AD85" i="10"/>
  <c r="T86" i="10"/>
  <c r="U86" i="10"/>
  <c r="V86" i="10"/>
  <c r="W86" i="10"/>
  <c r="X86" i="10"/>
  <c r="Y86" i="10"/>
  <c r="Z86" i="10"/>
  <c r="AA86" i="10"/>
  <c r="AB86" i="10"/>
  <c r="AC86" i="10"/>
  <c r="AD86" i="10"/>
  <c r="T87" i="10"/>
  <c r="U87" i="10"/>
  <c r="V87" i="10"/>
  <c r="W87" i="10"/>
  <c r="X87" i="10"/>
  <c r="Y87" i="10"/>
  <c r="Z87" i="10"/>
  <c r="AA87" i="10"/>
  <c r="AB87" i="10"/>
  <c r="AC87" i="10"/>
  <c r="AD87" i="10"/>
  <c r="T88" i="10"/>
  <c r="U88" i="10"/>
  <c r="V88" i="10"/>
  <c r="W88" i="10"/>
  <c r="X88" i="10"/>
  <c r="Y88" i="10"/>
  <c r="Z88" i="10"/>
  <c r="AA88" i="10"/>
  <c r="AB88" i="10"/>
  <c r="AC88" i="10"/>
  <c r="AD88" i="10"/>
  <c r="T89" i="10"/>
  <c r="U89" i="10"/>
  <c r="V89" i="10"/>
  <c r="W89" i="10"/>
  <c r="X89" i="10"/>
  <c r="Y89" i="10"/>
  <c r="Z89" i="10"/>
  <c r="AA89" i="10"/>
  <c r="AB89" i="10"/>
  <c r="AC89" i="10"/>
  <c r="AD89" i="10"/>
  <c r="T90" i="10"/>
  <c r="U90" i="10"/>
  <c r="V90" i="10"/>
  <c r="W90" i="10"/>
  <c r="X90" i="10"/>
  <c r="Y90" i="10"/>
  <c r="Z90" i="10"/>
  <c r="AA90" i="10"/>
  <c r="AB90" i="10"/>
  <c r="AC90" i="10"/>
  <c r="AD90" i="10"/>
  <c r="T91" i="10"/>
  <c r="U91" i="10"/>
  <c r="V91" i="10"/>
  <c r="W91" i="10"/>
  <c r="X91" i="10"/>
  <c r="Y91" i="10"/>
  <c r="Z91" i="10"/>
  <c r="AA91" i="10"/>
  <c r="AB91" i="10"/>
  <c r="AC91" i="10"/>
  <c r="AD91" i="10"/>
  <c r="T92" i="10"/>
  <c r="U92" i="10"/>
  <c r="V92" i="10"/>
  <c r="W92" i="10"/>
  <c r="X92" i="10"/>
  <c r="Y92" i="10"/>
  <c r="Z92" i="10"/>
  <c r="AA92" i="10"/>
  <c r="AB92" i="10"/>
  <c r="AC92" i="10"/>
  <c r="AD92" i="10"/>
  <c r="T93" i="10"/>
  <c r="U93" i="10"/>
  <c r="V93" i="10"/>
  <c r="W93" i="10"/>
  <c r="X93" i="10"/>
  <c r="Y93" i="10"/>
  <c r="Z93" i="10"/>
  <c r="AA93" i="10"/>
  <c r="AB93" i="10"/>
  <c r="AC93" i="10"/>
  <c r="AD93" i="10"/>
  <c r="T94" i="10"/>
  <c r="U94" i="10"/>
  <c r="V94" i="10"/>
  <c r="W94" i="10"/>
  <c r="X94" i="10"/>
  <c r="Y94" i="10"/>
  <c r="Z94" i="10"/>
  <c r="AA94" i="10"/>
  <c r="AB94" i="10"/>
  <c r="AC94" i="10"/>
  <c r="AD94" i="10"/>
  <c r="T95" i="10"/>
  <c r="U95" i="10"/>
  <c r="V95" i="10"/>
  <c r="W95" i="10"/>
  <c r="X95" i="10"/>
  <c r="Y95" i="10"/>
  <c r="Z95" i="10"/>
  <c r="AA95" i="10"/>
  <c r="AB95" i="10"/>
  <c r="AC95" i="10"/>
  <c r="AD95" i="10"/>
  <c r="T96" i="10"/>
  <c r="U96" i="10"/>
  <c r="V96" i="10"/>
  <c r="W96" i="10"/>
  <c r="X96" i="10"/>
  <c r="Y96" i="10"/>
  <c r="Z96" i="10"/>
  <c r="AA96" i="10"/>
  <c r="AB96" i="10"/>
  <c r="AC96" i="10"/>
  <c r="AD96" i="10"/>
  <c r="T97" i="10"/>
  <c r="U97" i="10"/>
  <c r="V97" i="10"/>
  <c r="W97" i="10"/>
  <c r="X97" i="10"/>
  <c r="Y97" i="10"/>
  <c r="Z97" i="10"/>
  <c r="AA97" i="10"/>
  <c r="AB97" i="10"/>
  <c r="AC97" i="10"/>
  <c r="AD97" i="10"/>
  <c r="T98" i="10"/>
  <c r="U98" i="10"/>
  <c r="V98" i="10"/>
  <c r="W98" i="10"/>
  <c r="X98" i="10"/>
  <c r="Y98" i="10"/>
  <c r="Z98" i="10"/>
  <c r="AA98" i="10"/>
  <c r="AB98" i="10"/>
  <c r="AC98" i="10"/>
  <c r="AD98" i="10"/>
  <c r="T99" i="10"/>
  <c r="U99" i="10"/>
  <c r="V99" i="10"/>
  <c r="W99" i="10"/>
  <c r="X99" i="10"/>
  <c r="Y99" i="10"/>
  <c r="Z99" i="10"/>
  <c r="AA99" i="10"/>
  <c r="AB99" i="10"/>
  <c r="AC99" i="10"/>
  <c r="AD99" i="10"/>
  <c r="T100" i="10"/>
  <c r="U100" i="10"/>
  <c r="V100" i="10"/>
  <c r="W100" i="10"/>
  <c r="X100" i="10"/>
  <c r="Y100" i="10"/>
  <c r="Z100" i="10"/>
  <c r="AA100" i="10"/>
  <c r="AB100" i="10"/>
  <c r="AC100" i="10"/>
  <c r="AD100" i="10"/>
  <c r="Z2" i="10"/>
  <c r="AA2" i="10"/>
  <c r="AB2" i="10"/>
  <c r="AC2" i="10"/>
  <c r="U2" i="10"/>
  <c r="V2" i="10"/>
  <c r="W2" i="10"/>
  <c r="X2" i="10"/>
  <c r="Y2" i="10"/>
  <c r="T2" i="10"/>
  <c r="Q9" i="8"/>
  <c r="R9" i="8"/>
  <c r="S9" i="8"/>
  <c r="T9" i="8"/>
  <c r="X9" i="8"/>
  <c r="Y9" i="8"/>
  <c r="Z9" i="8"/>
  <c r="P10" i="8"/>
  <c r="R10" i="8"/>
  <c r="S10" i="8"/>
  <c r="T10" i="8"/>
  <c r="U10" i="8"/>
  <c r="X10" i="8"/>
  <c r="Y10" i="8"/>
  <c r="U13" i="8"/>
  <c r="V13" i="8"/>
  <c r="Y13" i="8"/>
  <c r="S14" i="8"/>
  <c r="T14" i="8"/>
  <c r="U14" i="8"/>
  <c r="V14" i="8"/>
  <c r="W14" i="8"/>
  <c r="X14" i="8"/>
  <c r="Y14" i="8"/>
  <c r="P16" i="8"/>
  <c r="Q16" i="8"/>
  <c r="R16" i="8"/>
  <c r="S16" i="8"/>
  <c r="Q18" i="8"/>
  <c r="T18" i="8"/>
  <c r="U18" i="8"/>
  <c r="V18" i="8"/>
  <c r="W18" i="8"/>
  <c r="P19" i="8"/>
  <c r="Q19" i="8"/>
  <c r="R19" i="8"/>
  <c r="V19" i="8"/>
  <c r="W19" i="8"/>
  <c r="X19" i="8"/>
  <c r="S22" i="8"/>
  <c r="T22" i="8"/>
  <c r="U22" i="8"/>
  <c r="V22" i="8"/>
  <c r="W22" i="8"/>
  <c r="X22" i="8"/>
  <c r="Y22" i="8"/>
  <c r="Q29" i="8"/>
  <c r="R29" i="8"/>
  <c r="S29" i="8"/>
  <c r="X29" i="8"/>
  <c r="Y29" i="8"/>
  <c r="Z29" i="8"/>
  <c r="P30" i="8"/>
  <c r="Q30" i="8"/>
  <c r="S30" i="8"/>
  <c r="T30" i="8"/>
  <c r="U30" i="8"/>
  <c r="X30" i="8"/>
  <c r="V31" i="8"/>
  <c r="R31" i="8"/>
  <c r="U31" i="8"/>
  <c r="W31" i="8"/>
  <c r="X31" i="8"/>
  <c r="Y31" i="8"/>
  <c r="Z31" i="8"/>
  <c r="P33" i="8"/>
  <c r="Q33" i="8"/>
  <c r="R33" i="8"/>
  <c r="S33" i="8"/>
  <c r="T33" i="8"/>
  <c r="U33" i="8"/>
  <c r="T34" i="8"/>
  <c r="Y34" i="8"/>
  <c r="T35" i="8"/>
  <c r="U35" i="8"/>
  <c r="Z35" i="8"/>
  <c r="U36" i="8"/>
  <c r="V36" i="8"/>
  <c r="P37" i="8"/>
  <c r="T37" i="8"/>
  <c r="U37" i="8"/>
  <c r="V37" i="8"/>
  <c r="W37" i="8"/>
  <c r="Y37" i="8"/>
  <c r="Z37" i="8"/>
  <c r="U41" i="8"/>
  <c r="V41" i="8"/>
  <c r="W44" i="8"/>
  <c r="Z45" i="8"/>
  <c r="T46" i="8"/>
  <c r="P46" i="8"/>
  <c r="Q46" i="8"/>
  <c r="X49" i="8"/>
  <c r="R49" i="8"/>
  <c r="S49" i="8"/>
  <c r="T49" i="8"/>
  <c r="P50" i="8"/>
  <c r="Q50" i="8"/>
  <c r="R50" i="8"/>
  <c r="Y50" i="8"/>
  <c r="Z50" i="8"/>
  <c r="R51" i="8"/>
  <c r="Y51" i="8"/>
  <c r="Z51" i="8"/>
  <c r="R52" i="8"/>
  <c r="S52" i="8"/>
  <c r="T52" i="8"/>
  <c r="P53" i="8"/>
  <c r="Q53" i="8"/>
  <c r="S53" i="8"/>
  <c r="T53" i="8"/>
  <c r="U54" i="8"/>
  <c r="Z54" i="8"/>
  <c r="V55" i="8"/>
  <c r="Z55" i="8"/>
  <c r="P56" i="8"/>
  <c r="Q56" i="8"/>
  <c r="S57" i="8"/>
  <c r="P57" i="8"/>
  <c r="Y57" i="8"/>
  <c r="Z57" i="8"/>
  <c r="P58" i="8"/>
  <c r="S59" i="8"/>
  <c r="V59" i="8"/>
  <c r="W59" i="8"/>
  <c r="S62" i="8"/>
  <c r="T62" i="8"/>
  <c r="U62" i="8"/>
  <c r="X63" i="8"/>
  <c r="Y63" i="8"/>
  <c r="Z63" i="8"/>
  <c r="P64" i="8"/>
  <c r="U68" i="8"/>
  <c r="Q69" i="8"/>
  <c r="R69" i="8"/>
  <c r="S69" i="8"/>
  <c r="T69" i="8"/>
  <c r="X69" i="8"/>
  <c r="Y69" i="8"/>
  <c r="Z69" i="8"/>
  <c r="T70" i="8"/>
  <c r="U70" i="8"/>
  <c r="X70" i="8"/>
  <c r="Z70" i="8"/>
  <c r="R71" i="8"/>
  <c r="S71" i="8"/>
  <c r="T71" i="8"/>
  <c r="U71" i="8"/>
  <c r="T72" i="8"/>
  <c r="P73" i="8"/>
  <c r="Q73" i="8"/>
  <c r="R73" i="8"/>
  <c r="Y73" i="8"/>
  <c r="Z73" i="8"/>
  <c r="V74" i="8"/>
  <c r="P75" i="8"/>
  <c r="S75" i="8"/>
  <c r="T75" i="8"/>
  <c r="U75" i="8"/>
  <c r="V75" i="8"/>
  <c r="Z75" i="8"/>
  <c r="P77" i="8"/>
  <c r="T77" i="8"/>
  <c r="U77" i="8"/>
  <c r="V77" i="8"/>
  <c r="X77" i="8"/>
  <c r="Y77" i="8"/>
  <c r="Z77" i="8"/>
  <c r="P78" i="8"/>
  <c r="V78" i="8"/>
  <c r="W78" i="8"/>
  <c r="V81" i="8"/>
  <c r="Y83" i="8"/>
  <c r="Z83" i="8"/>
  <c r="Q84" i="8"/>
  <c r="P85" i="8"/>
  <c r="Q85" i="8"/>
  <c r="R85" i="8"/>
  <c r="Q89" i="8"/>
  <c r="R89" i="8"/>
  <c r="S89" i="8"/>
  <c r="S90" i="8"/>
  <c r="P90" i="8"/>
  <c r="R90" i="8"/>
  <c r="Y90" i="8"/>
  <c r="Z90" i="8"/>
  <c r="T91" i="8"/>
  <c r="Q91" i="8"/>
  <c r="R91" i="8"/>
  <c r="S91" i="8"/>
  <c r="X91" i="8"/>
  <c r="R92" i="8"/>
  <c r="S92" i="8"/>
  <c r="T92" i="8"/>
  <c r="U92" i="8"/>
  <c r="Y92" i="8"/>
  <c r="Z92" i="8"/>
  <c r="U93" i="8"/>
  <c r="V93" i="8"/>
  <c r="Y93" i="8"/>
  <c r="Z93" i="8"/>
  <c r="X94" i="8"/>
  <c r="W94" i="8"/>
  <c r="P95" i="8"/>
  <c r="U95" i="8"/>
  <c r="V95" i="8"/>
  <c r="Y95" i="8"/>
  <c r="P96" i="8"/>
  <c r="Q96" i="8"/>
  <c r="R96" i="8"/>
  <c r="Z96" i="8"/>
  <c r="T98" i="8"/>
  <c r="P98" i="8"/>
  <c r="R99" i="8"/>
  <c r="Z99" i="8"/>
  <c r="Q100" i="8"/>
  <c r="T100" i="8"/>
  <c r="U100" i="8"/>
  <c r="V100" i="8"/>
  <c r="U101" i="8"/>
  <c r="P101" i="8"/>
  <c r="Q101" i="8"/>
  <c r="U102" i="8"/>
  <c r="V103" i="8"/>
  <c r="S106" i="8"/>
  <c r="X8" i="8"/>
  <c r="Y8" i="8"/>
  <c r="Z8" i="8"/>
  <c r="P8" i="8"/>
  <c r="B2" i="5"/>
  <c r="C2" i="5"/>
  <c r="M106" i="8"/>
  <c r="L106" i="8"/>
  <c r="K106" i="8"/>
  <c r="J106" i="8"/>
  <c r="I106" i="8"/>
  <c r="H106" i="8"/>
  <c r="G106" i="8"/>
  <c r="F106" i="8"/>
  <c r="E106" i="8"/>
  <c r="D106" i="8"/>
  <c r="C106" i="8"/>
  <c r="B106" i="8"/>
  <c r="M105" i="8"/>
  <c r="L105" i="8"/>
  <c r="K105" i="8"/>
  <c r="J105" i="8"/>
  <c r="I105" i="8"/>
  <c r="H105" i="8"/>
  <c r="G105" i="8"/>
  <c r="B105" i="8" s="1"/>
  <c r="F105" i="8"/>
  <c r="E105" i="8"/>
  <c r="D105" i="8"/>
  <c r="C105" i="8"/>
  <c r="M104" i="8"/>
  <c r="L104" i="8"/>
  <c r="K104" i="8"/>
  <c r="J104" i="8"/>
  <c r="I104" i="8"/>
  <c r="H104" i="8"/>
  <c r="G104" i="8"/>
  <c r="F104" i="8"/>
  <c r="E104" i="8"/>
  <c r="D104" i="8"/>
  <c r="C104" i="8"/>
  <c r="B104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M99" i="8"/>
  <c r="L99" i="8"/>
  <c r="K99" i="8"/>
  <c r="J99" i="8"/>
  <c r="I99" i="8"/>
  <c r="H99" i="8"/>
  <c r="G99" i="8"/>
  <c r="F99" i="8"/>
  <c r="E99" i="8"/>
  <c r="D99" i="8"/>
  <c r="C99" i="8"/>
  <c r="B99" i="8"/>
  <c r="M98" i="8"/>
  <c r="L98" i="8"/>
  <c r="K98" i="8"/>
  <c r="J98" i="8"/>
  <c r="I98" i="8"/>
  <c r="H98" i="8"/>
  <c r="G98" i="8"/>
  <c r="F98" i="8"/>
  <c r="E98" i="8"/>
  <c r="D98" i="8"/>
  <c r="C98" i="8"/>
  <c r="B98" i="8"/>
  <c r="M97" i="8"/>
  <c r="L97" i="8"/>
  <c r="K97" i="8"/>
  <c r="J97" i="8"/>
  <c r="I97" i="8"/>
  <c r="H97" i="8"/>
  <c r="G97" i="8"/>
  <c r="F97" i="8"/>
  <c r="E97" i="8"/>
  <c r="D97" i="8"/>
  <c r="C97" i="8"/>
  <c r="B97" i="8"/>
  <c r="M96" i="8"/>
  <c r="L96" i="8"/>
  <c r="K96" i="8"/>
  <c r="J96" i="8"/>
  <c r="I96" i="8"/>
  <c r="H96" i="8"/>
  <c r="G96" i="8"/>
  <c r="F96" i="8"/>
  <c r="E96" i="8"/>
  <c r="D96" i="8"/>
  <c r="C96" i="8"/>
  <c r="B96" i="8"/>
  <c r="M95" i="8"/>
  <c r="L95" i="8"/>
  <c r="K95" i="8"/>
  <c r="J95" i="8"/>
  <c r="I95" i="8"/>
  <c r="H95" i="8"/>
  <c r="G95" i="8"/>
  <c r="F95" i="8"/>
  <c r="E95" i="8"/>
  <c r="D95" i="8"/>
  <c r="C95" i="8"/>
  <c r="B95" i="8"/>
  <c r="M94" i="8"/>
  <c r="L94" i="8"/>
  <c r="K94" i="8"/>
  <c r="J94" i="8"/>
  <c r="I94" i="8"/>
  <c r="H94" i="8"/>
  <c r="G94" i="8"/>
  <c r="F94" i="8"/>
  <c r="E94" i="8"/>
  <c r="D94" i="8"/>
  <c r="C94" i="8"/>
  <c r="B94" i="8"/>
  <c r="M93" i="8"/>
  <c r="L93" i="8"/>
  <c r="K93" i="8"/>
  <c r="J93" i="8"/>
  <c r="I93" i="8"/>
  <c r="H93" i="8"/>
  <c r="G93" i="8"/>
  <c r="F93" i="8"/>
  <c r="E93" i="8"/>
  <c r="D93" i="8"/>
  <c r="C93" i="8"/>
  <c r="B93" i="8"/>
  <c r="M92" i="8"/>
  <c r="L92" i="8"/>
  <c r="K92" i="8"/>
  <c r="J92" i="8"/>
  <c r="I92" i="8"/>
  <c r="H92" i="8"/>
  <c r="G92" i="8"/>
  <c r="F92" i="8"/>
  <c r="E92" i="8"/>
  <c r="D92" i="8"/>
  <c r="C92" i="8"/>
  <c r="B92" i="8"/>
  <c r="M91" i="8"/>
  <c r="L91" i="8"/>
  <c r="K91" i="8"/>
  <c r="J91" i="8"/>
  <c r="I91" i="8"/>
  <c r="H91" i="8"/>
  <c r="G91" i="8"/>
  <c r="F91" i="8"/>
  <c r="E91" i="8"/>
  <c r="D91" i="8"/>
  <c r="C91" i="8"/>
  <c r="B91" i="8"/>
  <c r="M90" i="8"/>
  <c r="L90" i="8"/>
  <c r="K90" i="8"/>
  <c r="J90" i="8"/>
  <c r="I90" i="8"/>
  <c r="H90" i="8"/>
  <c r="G90" i="8"/>
  <c r="F90" i="8"/>
  <c r="B90" i="8" s="1"/>
  <c r="E90" i="8"/>
  <c r="D90" i="8"/>
  <c r="C90" i="8"/>
  <c r="M89" i="8"/>
  <c r="L89" i="8"/>
  <c r="K89" i="8"/>
  <c r="J89" i="8"/>
  <c r="I89" i="8"/>
  <c r="H89" i="8"/>
  <c r="G89" i="8"/>
  <c r="F89" i="8"/>
  <c r="E89" i="8"/>
  <c r="D89" i="8"/>
  <c r="C89" i="8"/>
  <c r="B89" i="8"/>
  <c r="M88" i="8"/>
  <c r="L88" i="8"/>
  <c r="K88" i="8"/>
  <c r="J88" i="8"/>
  <c r="I88" i="8"/>
  <c r="H88" i="8"/>
  <c r="G88" i="8"/>
  <c r="F88" i="8"/>
  <c r="E88" i="8"/>
  <c r="D88" i="8"/>
  <c r="C88" i="8"/>
  <c r="B88" i="8"/>
  <c r="M87" i="8"/>
  <c r="L87" i="8"/>
  <c r="K87" i="8"/>
  <c r="J87" i="8"/>
  <c r="I87" i="8"/>
  <c r="H87" i="8"/>
  <c r="G87" i="8"/>
  <c r="F87" i="8"/>
  <c r="E87" i="8"/>
  <c r="D87" i="8"/>
  <c r="C87" i="8"/>
  <c r="B87" i="8"/>
  <c r="M86" i="8"/>
  <c r="L86" i="8"/>
  <c r="K86" i="8"/>
  <c r="J86" i="8"/>
  <c r="I86" i="8"/>
  <c r="H86" i="8"/>
  <c r="G86" i="8"/>
  <c r="F86" i="8"/>
  <c r="E86" i="8"/>
  <c r="D86" i="8"/>
  <c r="C86" i="8"/>
  <c r="B86" i="8"/>
  <c r="M85" i="8"/>
  <c r="L85" i="8"/>
  <c r="K85" i="8"/>
  <c r="J85" i="8"/>
  <c r="I85" i="8"/>
  <c r="H85" i="8"/>
  <c r="G85" i="8"/>
  <c r="F85" i="8"/>
  <c r="E85" i="8"/>
  <c r="D85" i="8"/>
  <c r="C85" i="8"/>
  <c r="B85" i="8"/>
  <c r="M84" i="8"/>
  <c r="L84" i="8"/>
  <c r="K84" i="8"/>
  <c r="J84" i="8"/>
  <c r="I84" i="8"/>
  <c r="H84" i="8"/>
  <c r="G84" i="8"/>
  <c r="F84" i="8"/>
  <c r="E84" i="8"/>
  <c r="D84" i="8"/>
  <c r="C84" i="8"/>
  <c r="B84" i="8"/>
  <c r="M83" i="8"/>
  <c r="L83" i="8"/>
  <c r="K83" i="8"/>
  <c r="J83" i="8"/>
  <c r="I83" i="8"/>
  <c r="H83" i="8"/>
  <c r="G83" i="8"/>
  <c r="F83" i="8"/>
  <c r="E83" i="8"/>
  <c r="D83" i="8"/>
  <c r="C83" i="8"/>
  <c r="B83" i="8"/>
  <c r="M82" i="8"/>
  <c r="L82" i="8"/>
  <c r="K82" i="8"/>
  <c r="J82" i="8"/>
  <c r="I82" i="8"/>
  <c r="H82" i="8"/>
  <c r="G82" i="8"/>
  <c r="F82" i="8"/>
  <c r="E82" i="8"/>
  <c r="D82" i="8"/>
  <c r="C82" i="8"/>
  <c r="B82" i="8"/>
  <c r="M81" i="8"/>
  <c r="L81" i="8"/>
  <c r="K81" i="8"/>
  <c r="J81" i="8"/>
  <c r="I81" i="8"/>
  <c r="H81" i="8"/>
  <c r="G81" i="8"/>
  <c r="F81" i="8"/>
  <c r="E81" i="8"/>
  <c r="D81" i="8"/>
  <c r="C81" i="8"/>
  <c r="B81" i="8"/>
  <c r="M80" i="8"/>
  <c r="L80" i="8"/>
  <c r="K80" i="8"/>
  <c r="J80" i="8"/>
  <c r="I80" i="8"/>
  <c r="H80" i="8"/>
  <c r="G80" i="8"/>
  <c r="F80" i="8"/>
  <c r="E80" i="8"/>
  <c r="D80" i="8"/>
  <c r="C80" i="8"/>
  <c r="B80" i="8" s="1"/>
  <c r="M79" i="8"/>
  <c r="L79" i="8"/>
  <c r="K79" i="8"/>
  <c r="J79" i="8"/>
  <c r="I79" i="8"/>
  <c r="H79" i="8"/>
  <c r="G79" i="8"/>
  <c r="F79" i="8"/>
  <c r="E79" i="8"/>
  <c r="D79" i="8"/>
  <c r="C79" i="8"/>
  <c r="M78" i="8"/>
  <c r="L78" i="8"/>
  <c r="K78" i="8"/>
  <c r="J78" i="8"/>
  <c r="I78" i="8"/>
  <c r="H78" i="8"/>
  <c r="G78" i="8"/>
  <c r="F78" i="8"/>
  <c r="E78" i="8"/>
  <c r="D78" i="8"/>
  <c r="C78" i="8"/>
  <c r="M77" i="8"/>
  <c r="L77" i="8"/>
  <c r="K77" i="8"/>
  <c r="J77" i="8"/>
  <c r="I77" i="8"/>
  <c r="H77" i="8"/>
  <c r="G77" i="8"/>
  <c r="F77" i="8"/>
  <c r="E77" i="8"/>
  <c r="D77" i="8"/>
  <c r="C77" i="8"/>
  <c r="M76" i="8"/>
  <c r="L76" i="8"/>
  <c r="K76" i="8"/>
  <c r="J76" i="8"/>
  <c r="I76" i="8"/>
  <c r="B76" i="8" s="1"/>
  <c r="H76" i="8"/>
  <c r="G76" i="8"/>
  <c r="F76" i="8"/>
  <c r="E76" i="8"/>
  <c r="D76" i="8"/>
  <c r="C76" i="8"/>
  <c r="M75" i="8"/>
  <c r="L75" i="8"/>
  <c r="K75" i="8"/>
  <c r="J75" i="8"/>
  <c r="I75" i="8"/>
  <c r="H75" i="8"/>
  <c r="G75" i="8"/>
  <c r="F75" i="8"/>
  <c r="E75" i="8"/>
  <c r="D75" i="8"/>
  <c r="C75" i="8"/>
  <c r="M74" i="8"/>
  <c r="L74" i="8"/>
  <c r="K74" i="8"/>
  <c r="J74" i="8"/>
  <c r="I74" i="8"/>
  <c r="H74" i="8"/>
  <c r="G74" i="8"/>
  <c r="F74" i="8"/>
  <c r="E74" i="8"/>
  <c r="D74" i="8"/>
  <c r="C74" i="8"/>
  <c r="M73" i="8"/>
  <c r="L73" i="8"/>
  <c r="K73" i="8"/>
  <c r="J73" i="8"/>
  <c r="I73" i="8"/>
  <c r="H73" i="8"/>
  <c r="G73" i="8"/>
  <c r="F73" i="8"/>
  <c r="E73" i="8"/>
  <c r="D73" i="8"/>
  <c r="C73" i="8"/>
  <c r="M72" i="8"/>
  <c r="L72" i="8"/>
  <c r="K72" i="8"/>
  <c r="J72" i="8"/>
  <c r="I72" i="8"/>
  <c r="H72" i="8"/>
  <c r="B72" i="8" s="1"/>
  <c r="G72" i="8"/>
  <c r="F72" i="8"/>
  <c r="E72" i="8"/>
  <c r="D72" i="8"/>
  <c r="C72" i="8"/>
  <c r="M71" i="8"/>
  <c r="L71" i="8"/>
  <c r="K71" i="8"/>
  <c r="J71" i="8"/>
  <c r="I71" i="8"/>
  <c r="H71" i="8"/>
  <c r="G71" i="8"/>
  <c r="F71" i="8"/>
  <c r="E71" i="8"/>
  <c r="D71" i="8"/>
  <c r="C71" i="8"/>
  <c r="M70" i="8"/>
  <c r="L70" i="8"/>
  <c r="K70" i="8"/>
  <c r="J70" i="8"/>
  <c r="I70" i="8"/>
  <c r="H70" i="8"/>
  <c r="G70" i="8"/>
  <c r="B70" i="8" s="1"/>
  <c r="F70" i="8"/>
  <c r="E70" i="8"/>
  <c r="D70" i="8"/>
  <c r="C70" i="8"/>
  <c r="M69" i="8"/>
  <c r="L69" i="8"/>
  <c r="K69" i="8"/>
  <c r="J69" i="8"/>
  <c r="I69" i="8"/>
  <c r="H69" i="8"/>
  <c r="G69" i="8"/>
  <c r="F69" i="8"/>
  <c r="E69" i="8"/>
  <c r="D69" i="8"/>
  <c r="C69" i="8"/>
  <c r="M68" i="8"/>
  <c r="L68" i="8"/>
  <c r="K68" i="8"/>
  <c r="J68" i="8"/>
  <c r="I68" i="8"/>
  <c r="H68" i="8"/>
  <c r="G68" i="8"/>
  <c r="F68" i="8"/>
  <c r="E68" i="8"/>
  <c r="D68" i="8"/>
  <c r="C68" i="8"/>
  <c r="M66" i="8"/>
  <c r="L66" i="8"/>
  <c r="K66" i="8"/>
  <c r="J66" i="8"/>
  <c r="I66" i="8"/>
  <c r="H66" i="8"/>
  <c r="G66" i="8"/>
  <c r="F66" i="8"/>
  <c r="E66" i="8"/>
  <c r="D66" i="8"/>
  <c r="C66" i="8"/>
  <c r="B66" i="8" s="1"/>
  <c r="M67" i="8"/>
  <c r="L67" i="8"/>
  <c r="K67" i="8"/>
  <c r="J67" i="8"/>
  <c r="I67" i="8"/>
  <c r="H67" i="8"/>
  <c r="G67" i="8"/>
  <c r="F67" i="8"/>
  <c r="E67" i="8"/>
  <c r="D67" i="8"/>
  <c r="C67" i="8"/>
  <c r="M65" i="8"/>
  <c r="L65" i="8"/>
  <c r="K65" i="8"/>
  <c r="J65" i="8"/>
  <c r="I65" i="8"/>
  <c r="H65" i="8"/>
  <c r="G65" i="8"/>
  <c r="F65" i="8"/>
  <c r="E65" i="8"/>
  <c r="D65" i="8"/>
  <c r="C65" i="8"/>
  <c r="M64" i="8"/>
  <c r="L64" i="8"/>
  <c r="K64" i="8"/>
  <c r="J64" i="8"/>
  <c r="I64" i="8"/>
  <c r="H64" i="8"/>
  <c r="G64" i="8"/>
  <c r="F64" i="8"/>
  <c r="E64" i="8"/>
  <c r="D64" i="8"/>
  <c r="C64" i="8"/>
  <c r="B64" i="8" s="1"/>
  <c r="M63" i="8"/>
  <c r="L63" i="8"/>
  <c r="K63" i="8"/>
  <c r="J63" i="8"/>
  <c r="I63" i="8"/>
  <c r="H63" i="8"/>
  <c r="G63" i="8"/>
  <c r="F63" i="8"/>
  <c r="E63" i="8"/>
  <c r="D63" i="8"/>
  <c r="C63" i="8"/>
  <c r="M62" i="8"/>
  <c r="L62" i="8"/>
  <c r="K62" i="8"/>
  <c r="J62" i="8"/>
  <c r="I62" i="8"/>
  <c r="H62" i="8"/>
  <c r="G62" i="8"/>
  <c r="F62" i="8"/>
  <c r="E62" i="8"/>
  <c r="D62" i="8"/>
  <c r="C62" i="8"/>
  <c r="B62" i="8" s="1"/>
  <c r="M61" i="8"/>
  <c r="L61" i="8"/>
  <c r="K61" i="8"/>
  <c r="J61" i="8"/>
  <c r="I61" i="8"/>
  <c r="H61" i="8"/>
  <c r="G61" i="8"/>
  <c r="F61" i="8"/>
  <c r="E61" i="8"/>
  <c r="D61" i="8"/>
  <c r="C61" i="8"/>
  <c r="M60" i="8"/>
  <c r="L60" i="8"/>
  <c r="K60" i="8"/>
  <c r="J60" i="8"/>
  <c r="I60" i="8"/>
  <c r="H60" i="8"/>
  <c r="G60" i="8"/>
  <c r="F60" i="8"/>
  <c r="E60" i="8"/>
  <c r="D60" i="8"/>
  <c r="C60" i="8"/>
  <c r="M59" i="8"/>
  <c r="L59" i="8"/>
  <c r="K59" i="8"/>
  <c r="J59" i="8"/>
  <c r="I59" i="8"/>
  <c r="H59" i="8"/>
  <c r="G59" i="8"/>
  <c r="F59" i="8"/>
  <c r="E59" i="8"/>
  <c r="D59" i="8"/>
  <c r="C59" i="8"/>
  <c r="B59" i="8" s="1"/>
  <c r="M58" i="8"/>
  <c r="L58" i="8"/>
  <c r="K58" i="8"/>
  <c r="J58" i="8"/>
  <c r="I58" i="8"/>
  <c r="H58" i="8"/>
  <c r="G58" i="8"/>
  <c r="F58" i="8"/>
  <c r="E58" i="8"/>
  <c r="D58" i="8"/>
  <c r="C58" i="8"/>
  <c r="M57" i="8"/>
  <c r="L57" i="8"/>
  <c r="K57" i="8"/>
  <c r="J57" i="8"/>
  <c r="I57" i="8"/>
  <c r="H57" i="8"/>
  <c r="G57" i="8"/>
  <c r="F57" i="8"/>
  <c r="E57" i="8"/>
  <c r="D57" i="8"/>
  <c r="C57" i="8"/>
  <c r="B57" i="8" s="1"/>
  <c r="M56" i="8"/>
  <c r="L56" i="8"/>
  <c r="K56" i="8"/>
  <c r="J56" i="8"/>
  <c r="I56" i="8"/>
  <c r="H56" i="8"/>
  <c r="G56" i="8"/>
  <c r="F56" i="8"/>
  <c r="E56" i="8"/>
  <c r="D56" i="8"/>
  <c r="C56" i="8"/>
  <c r="M55" i="8"/>
  <c r="L55" i="8"/>
  <c r="K55" i="8"/>
  <c r="J55" i="8"/>
  <c r="I55" i="8"/>
  <c r="H55" i="8"/>
  <c r="G55" i="8"/>
  <c r="F55" i="8"/>
  <c r="E55" i="8"/>
  <c r="D55" i="8"/>
  <c r="C55" i="8"/>
  <c r="M54" i="8"/>
  <c r="L54" i="8"/>
  <c r="K54" i="8"/>
  <c r="J54" i="8"/>
  <c r="I54" i="8"/>
  <c r="H54" i="8"/>
  <c r="G54" i="8"/>
  <c r="F54" i="8"/>
  <c r="E54" i="8"/>
  <c r="D54" i="8"/>
  <c r="C54" i="8"/>
  <c r="M53" i="8"/>
  <c r="L53" i="8"/>
  <c r="K53" i="8"/>
  <c r="J53" i="8"/>
  <c r="I53" i="8"/>
  <c r="H53" i="8"/>
  <c r="G53" i="8"/>
  <c r="F53" i="8"/>
  <c r="E53" i="8"/>
  <c r="D53" i="8"/>
  <c r="C53" i="8"/>
  <c r="M52" i="8"/>
  <c r="L52" i="8"/>
  <c r="K52" i="8"/>
  <c r="J52" i="8"/>
  <c r="I52" i="8"/>
  <c r="H52" i="8"/>
  <c r="G52" i="8"/>
  <c r="F52" i="8"/>
  <c r="E52" i="8"/>
  <c r="D52" i="8"/>
  <c r="C52" i="8"/>
  <c r="B52" i="8" s="1"/>
  <c r="M51" i="8"/>
  <c r="L51" i="8"/>
  <c r="K51" i="8"/>
  <c r="J51" i="8"/>
  <c r="I51" i="8"/>
  <c r="H51" i="8"/>
  <c r="G51" i="8"/>
  <c r="F51" i="8"/>
  <c r="E51" i="8"/>
  <c r="D51" i="8"/>
  <c r="C51" i="8"/>
  <c r="M50" i="8"/>
  <c r="L50" i="8"/>
  <c r="K50" i="8"/>
  <c r="J50" i="8"/>
  <c r="I50" i="8"/>
  <c r="H50" i="8"/>
  <c r="G50" i="8"/>
  <c r="F50" i="8"/>
  <c r="E50" i="8"/>
  <c r="D50" i="8"/>
  <c r="B50" i="8" s="1"/>
  <c r="C50" i="8"/>
  <c r="M49" i="8"/>
  <c r="L49" i="8"/>
  <c r="K49" i="8"/>
  <c r="J49" i="8"/>
  <c r="I49" i="8"/>
  <c r="H49" i="8"/>
  <c r="G49" i="8"/>
  <c r="F49" i="8"/>
  <c r="E49" i="8"/>
  <c r="D49" i="8"/>
  <c r="C49" i="8"/>
  <c r="M48" i="8"/>
  <c r="L48" i="8"/>
  <c r="K48" i="8"/>
  <c r="J48" i="8"/>
  <c r="I48" i="8"/>
  <c r="H48" i="8"/>
  <c r="G48" i="8"/>
  <c r="F48" i="8"/>
  <c r="E48" i="8"/>
  <c r="D48" i="8"/>
  <c r="C48" i="8"/>
  <c r="B48" i="8" s="1"/>
  <c r="M47" i="8"/>
  <c r="L47" i="8"/>
  <c r="K47" i="8"/>
  <c r="J47" i="8"/>
  <c r="I47" i="8"/>
  <c r="H47" i="8"/>
  <c r="G47" i="8"/>
  <c r="F47" i="8"/>
  <c r="E47" i="8"/>
  <c r="D47" i="8"/>
  <c r="C47" i="8"/>
  <c r="M46" i="8"/>
  <c r="L46" i="8"/>
  <c r="K46" i="8"/>
  <c r="J46" i="8"/>
  <c r="I46" i="8"/>
  <c r="H46" i="8"/>
  <c r="G46" i="8"/>
  <c r="F46" i="8"/>
  <c r="E46" i="8"/>
  <c r="B46" i="8" s="1"/>
  <c r="D46" i="8"/>
  <c r="C46" i="8"/>
  <c r="M45" i="8"/>
  <c r="L45" i="8"/>
  <c r="K45" i="8"/>
  <c r="J45" i="8"/>
  <c r="I45" i="8"/>
  <c r="H45" i="8"/>
  <c r="G45" i="8"/>
  <c r="F45" i="8"/>
  <c r="E45" i="8"/>
  <c r="D45" i="8"/>
  <c r="C45" i="8"/>
  <c r="M44" i="8"/>
  <c r="L44" i="8"/>
  <c r="K44" i="8"/>
  <c r="J44" i="8"/>
  <c r="I44" i="8"/>
  <c r="H44" i="8"/>
  <c r="G44" i="8"/>
  <c r="F44" i="8"/>
  <c r="E44" i="8"/>
  <c r="D44" i="8"/>
  <c r="C44" i="8"/>
  <c r="M43" i="8"/>
  <c r="L43" i="8"/>
  <c r="K43" i="8"/>
  <c r="J43" i="8"/>
  <c r="I43" i="8"/>
  <c r="H43" i="8"/>
  <c r="G43" i="8"/>
  <c r="F43" i="8"/>
  <c r="E43" i="8"/>
  <c r="D43" i="8"/>
  <c r="C43" i="8"/>
  <c r="B43" i="8" s="1"/>
  <c r="M42" i="8"/>
  <c r="L42" i="8"/>
  <c r="K42" i="8"/>
  <c r="J42" i="8"/>
  <c r="I42" i="8"/>
  <c r="H42" i="8"/>
  <c r="G42" i="8"/>
  <c r="F42" i="8"/>
  <c r="E42" i="8"/>
  <c r="B42" i="8" s="1"/>
  <c r="D42" i="8"/>
  <c r="C42" i="8"/>
  <c r="M41" i="8"/>
  <c r="L41" i="8"/>
  <c r="K41" i="8"/>
  <c r="J41" i="8"/>
  <c r="I41" i="8"/>
  <c r="H41" i="8"/>
  <c r="G41" i="8"/>
  <c r="F41" i="8"/>
  <c r="E41" i="8"/>
  <c r="D41" i="8"/>
  <c r="C41" i="8"/>
  <c r="B41" i="8" s="1"/>
  <c r="M40" i="8"/>
  <c r="L40" i="8"/>
  <c r="K40" i="8"/>
  <c r="J40" i="8"/>
  <c r="I40" i="8"/>
  <c r="H40" i="8"/>
  <c r="G40" i="8"/>
  <c r="F40" i="8"/>
  <c r="E40" i="8"/>
  <c r="B40" i="8" s="1"/>
  <c r="D40" i="8"/>
  <c r="C40" i="8"/>
  <c r="M39" i="8"/>
  <c r="L39" i="8"/>
  <c r="K39" i="8"/>
  <c r="J39" i="8"/>
  <c r="I39" i="8"/>
  <c r="H39" i="8"/>
  <c r="G39" i="8"/>
  <c r="F39" i="8"/>
  <c r="E39" i="8"/>
  <c r="D39" i="8"/>
  <c r="C39" i="8"/>
  <c r="B39" i="8" s="1"/>
  <c r="M38" i="8"/>
  <c r="L38" i="8"/>
  <c r="K38" i="8"/>
  <c r="J38" i="8"/>
  <c r="I38" i="8"/>
  <c r="H38" i="8"/>
  <c r="G38" i="8"/>
  <c r="F38" i="8"/>
  <c r="E38" i="8"/>
  <c r="D38" i="8"/>
  <c r="C38" i="8"/>
  <c r="M37" i="8"/>
  <c r="L37" i="8"/>
  <c r="K37" i="8"/>
  <c r="J37" i="8"/>
  <c r="I37" i="8"/>
  <c r="H37" i="8"/>
  <c r="G37" i="8"/>
  <c r="F37" i="8"/>
  <c r="E37" i="8"/>
  <c r="D37" i="8"/>
  <c r="C37" i="8"/>
  <c r="B37" i="8" s="1"/>
  <c r="M36" i="8"/>
  <c r="L36" i="8"/>
  <c r="K36" i="8"/>
  <c r="J36" i="8"/>
  <c r="I36" i="8"/>
  <c r="H36" i="8"/>
  <c r="B36" i="8" s="1"/>
  <c r="G36" i="8"/>
  <c r="F36" i="8"/>
  <c r="E36" i="8"/>
  <c r="D36" i="8"/>
  <c r="C36" i="8"/>
  <c r="M35" i="8"/>
  <c r="L35" i="8"/>
  <c r="K35" i="8"/>
  <c r="J35" i="8"/>
  <c r="I35" i="8"/>
  <c r="H35" i="8"/>
  <c r="G35" i="8"/>
  <c r="F35" i="8"/>
  <c r="E35" i="8"/>
  <c r="D35" i="8"/>
  <c r="C35" i="8"/>
  <c r="M34" i="8"/>
  <c r="L34" i="8"/>
  <c r="K34" i="8"/>
  <c r="J34" i="8"/>
  <c r="I34" i="8"/>
  <c r="H34" i="8"/>
  <c r="G34" i="8"/>
  <c r="F34" i="8"/>
  <c r="E34" i="8"/>
  <c r="D34" i="8"/>
  <c r="C34" i="8"/>
  <c r="B34" i="8" s="1"/>
  <c r="M33" i="8"/>
  <c r="L33" i="8"/>
  <c r="K33" i="8"/>
  <c r="J33" i="8"/>
  <c r="I33" i="8"/>
  <c r="H33" i="8"/>
  <c r="G33" i="8"/>
  <c r="F33" i="8"/>
  <c r="E33" i="8"/>
  <c r="D33" i="8"/>
  <c r="C33" i="8"/>
  <c r="M32" i="8"/>
  <c r="L32" i="8"/>
  <c r="K32" i="8"/>
  <c r="J32" i="8"/>
  <c r="I32" i="8"/>
  <c r="H32" i="8"/>
  <c r="G32" i="8"/>
  <c r="F32" i="8"/>
  <c r="E32" i="8"/>
  <c r="B32" i="8" s="1"/>
  <c r="D32" i="8"/>
  <c r="C32" i="8"/>
  <c r="M31" i="8"/>
  <c r="L31" i="8"/>
  <c r="K31" i="8"/>
  <c r="J31" i="8"/>
  <c r="I31" i="8"/>
  <c r="H31" i="8"/>
  <c r="G31" i="8"/>
  <c r="F31" i="8"/>
  <c r="E31" i="8"/>
  <c r="D31" i="8"/>
  <c r="C31" i="8"/>
  <c r="M30" i="8"/>
  <c r="L30" i="8"/>
  <c r="K30" i="8"/>
  <c r="J30" i="8"/>
  <c r="I30" i="8"/>
  <c r="H30" i="8"/>
  <c r="G30" i="8"/>
  <c r="F30" i="8"/>
  <c r="E30" i="8"/>
  <c r="D30" i="8"/>
  <c r="C30" i="8"/>
  <c r="B30" i="8" s="1"/>
  <c r="M29" i="8"/>
  <c r="L29" i="8"/>
  <c r="K29" i="8"/>
  <c r="J29" i="8"/>
  <c r="I29" i="8"/>
  <c r="H29" i="8"/>
  <c r="G29" i="8"/>
  <c r="F29" i="8"/>
  <c r="E29" i="8"/>
  <c r="D29" i="8"/>
  <c r="C29" i="8"/>
  <c r="M28" i="8"/>
  <c r="L28" i="8"/>
  <c r="K28" i="8"/>
  <c r="J28" i="8"/>
  <c r="I28" i="8"/>
  <c r="H28" i="8"/>
  <c r="G28" i="8"/>
  <c r="F28" i="8"/>
  <c r="E28" i="8"/>
  <c r="D28" i="8"/>
  <c r="C28" i="8"/>
  <c r="B28" i="8" s="1"/>
  <c r="M27" i="8"/>
  <c r="L27" i="8"/>
  <c r="K27" i="8"/>
  <c r="J27" i="8"/>
  <c r="I27" i="8"/>
  <c r="H27" i="8"/>
  <c r="G27" i="8"/>
  <c r="F27" i="8"/>
  <c r="E27" i="8"/>
  <c r="D27" i="8"/>
  <c r="C27" i="8"/>
  <c r="M26" i="8"/>
  <c r="L26" i="8"/>
  <c r="K26" i="8"/>
  <c r="J26" i="8"/>
  <c r="I26" i="8"/>
  <c r="H26" i="8"/>
  <c r="G26" i="8"/>
  <c r="F26" i="8"/>
  <c r="E26" i="8"/>
  <c r="B26" i="8" s="1"/>
  <c r="D26" i="8"/>
  <c r="C26" i="8"/>
  <c r="M25" i="8"/>
  <c r="L25" i="8"/>
  <c r="K25" i="8"/>
  <c r="J25" i="8"/>
  <c r="I25" i="8"/>
  <c r="H25" i="8"/>
  <c r="G25" i="8"/>
  <c r="B25" i="8" s="1"/>
  <c r="F25" i="8"/>
  <c r="E25" i="8"/>
  <c r="D25" i="8"/>
  <c r="C25" i="8"/>
  <c r="M24" i="8"/>
  <c r="L24" i="8"/>
  <c r="K24" i="8"/>
  <c r="J24" i="8"/>
  <c r="I24" i="8"/>
  <c r="H24" i="8"/>
  <c r="G24" i="8"/>
  <c r="F24" i="8"/>
  <c r="E24" i="8"/>
  <c r="D24" i="8"/>
  <c r="C24" i="8"/>
  <c r="B24" i="8"/>
  <c r="M23" i="8"/>
  <c r="L23" i="8"/>
  <c r="K23" i="8"/>
  <c r="J23" i="8"/>
  <c r="I23" i="8"/>
  <c r="H23" i="8"/>
  <c r="G23" i="8"/>
  <c r="F23" i="8"/>
  <c r="E23" i="8"/>
  <c r="D23" i="8"/>
  <c r="C23" i="8"/>
  <c r="B23" i="8" s="1"/>
  <c r="M22" i="8"/>
  <c r="L22" i="8"/>
  <c r="K22" i="8"/>
  <c r="J22" i="8"/>
  <c r="I22" i="8"/>
  <c r="H22" i="8"/>
  <c r="G22" i="8"/>
  <c r="F22" i="8"/>
  <c r="E22" i="8"/>
  <c r="D22" i="8"/>
  <c r="C22" i="8"/>
  <c r="B22" i="8" s="1"/>
  <c r="M21" i="8"/>
  <c r="L21" i="8"/>
  <c r="K21" i="8"/>
  <c r="J21" i="8"/>
  <c r="I21" i="8"/>
  <c r="H21" i="8"/>
  <c r="G21" i="8"/>
  <c r="F21" i="8"/>
  <c r="E21" i="8"/>
  <c r="D21" i="8"/>
  <c r="C21" i="8"/>
  <c r="M20" i="8"/>
  <c r="L20" i="8"/>
  <c r="K20" i="8"/>
  <c r="J20" i="8"/>
  <c r="I20" i="8"/>
  <c r="H20" i="8"/>
  <c r="G20" i="8"/>
  <c r="F20" i="8"/>
  <c r="E20" i="8"/>
  <c r="D20" i="8"/>
  <c r="C20" i="8"/>
  <c r="B21" i="8"/>
  <c r="M19" i="8"/>
  <c r="L19" i="8"/>
  <c r="K19" i="8"/>
  <c r="J19" i="8"/>
  <c r="I19" i="8"/>
  <c r="H19" i="8"/>
  <c r="G19" i="8"/>
  <c r="F19" i="8"/>
  <c r="E19" i="8"/>
  <c r="D19" i="8"/>
  <c r="C19" i="8"/>
  <c r="B19" i="8" s="1"/>
  <c r="M18" i="8"/>
  <c r="L18" i="8"/>
  <c r="K18" i="8"/>
  <c r="J18" i="8"/>
  <c r="I18" i="8"/>
  <c r="H18" i="8"/>
  <c r="G18" i="8"/>
  <c r="F18" i="8"/>
  <c r="E18" i="8"/>
  <c r="D18" i="8"/>
  <c r="C18" i="8"/>
  <c r="M17" i="8"/>
  <c r="L17" i="8"/>
  <c r="K17" i="8"/>
  <c r="J17" i="8"/>
  <c r="I17" i="8"/>
  <c r="H17" i="8"/>
  <c r="G17" i="8"/>
  <c r="F17" i="8"/>
  <c r="E17" i="8"/>
  <c r="D17" i="8"/>
  <c r="C17" i="8"/>
  <c r="M16" i="8"/>
  <c r="L16" i="8"/>
  <c r="K16" i="8"/>
  <c r="J16" i="8"/>
  <c r="I16" i="8"/>
  <c r="H16" i="8"/>
  <c r="G16" i="8"/>
  <c r="F16" i="8"/>
  <c r="E16" i="8"/>
  <c r="D16" i="8"/>
  <c r="C16" i="8"/>
  <c r="M15" i="8"/>
  <c r="L15" i="8"/>
  <c r="K15" i="8"/>
  <c r="J15" i="8"/>
  <c r="I15" i="8"/>
  <c r="H15" i="8"/>
  <c r="G15" i="8"/>
  <c r="F15" i="8"/>
  <c r="E15" i="8"/>
  <c r="D15" i="8"/>
  <c r="C15" i="8"/>
  <c r="M14" i="8"/>
  <c r="L14" i="8"/>
  <c r="K14" i="8"/>
  <c r="J14" i="8"/>
  <c r="I14" i="8"/>
  <c r="H14" i="8"/>
  <c r="G14" i="8"/>
  <c r="F14" i="8"/>
  <c r="E14" i="8"/>
  <c r="D14" i="8"/>
  <c r="C14" i="8"/>
  <c r="B14" i="8" s="1"/>
  <c r="M13" i="8"/>
  <c r="L13" i="8"/>
  <c r="K13" i="8"/>
  <c r="J13" i="8"/>
  <c r="I13" i="8"/>
  <c r="H13" i="8"/>
  <c r="G13" i="8"/>
  <c r="F13" i="8"/>
  <c r="E13" i="8"/>
  <c r="D13" i="8"/>
  <c r="C13" i="8"/>
  <c r="M12" i="8"/>
  <c r="L12" i="8"/>
  <c r="K12" i="8"/>
  <c r="J12" i="8"/>
  <c r="I12" i="8"/>
  <c r="H12" i="8"/>
  <c r="G12" i="8"/>
  <c r="F12" i="8"/>
  <c r="E12" i="8"/>
  <c r="D12" i="8"/>
  <c r="C12" i="8"/>
  <c r="B12" i="8" s="1"/>
  <c r="M11" i="8"/>
  <c r="L11" i="8"/>
  <c r="K11" i="8"/>
  <c r="J11" i="8"/>
  <c r="I11" i="8"/>
  <c r="H11" i="8"/>
  <c r="G11" i="8"/>
  <c r="F11" i="8"/>
  <c r="E11" i="8"/>
  <c r="D11" i="8"/>
  <c r="C11" i="8"/>
  <c r="M10" i="8"/>
  <c r="L10" i="8"/>
  <c r="K10" i="8"/>
  <c r="J10" i="8"/>
  <c r="I10" i="8"/>
  <c r="H10" i="8"/>
  <c r="G10" i="8"/>
  <c r="F10" i="8"/>
  <c r="E10" i="8"/>
  <c r="D10" i="8"/>
  <c r="C10" i="8"/>
  <c r="B10" i="8" s="1"/>
  <c r="M9" i="8"/>
  <c r="L9" i="8"/>
  <c r="K9" i="8"/>
  <c r="J9" i="8"/>
  <c r="I9" i="8"/>
  <c r="H9" i="8"/>
  <c r="G9" i="8"/>
  <c r="F9" i="8"/>
  <c r="E9" i="8"/>
  <c r="D9" i="8"/>
  <c r="C9" i="8"/>
  <c r="B17" i="8"/>
  <c r="B44" i="8"/>
  <c r="B45" i="8"/>
  <c r="B56" i="8"/>
  <c r="B60" i="8"/>
  <c r="B61" i="8"/>
  <c r="B63" i="8"/>
  <c r="B65" i="8"/>
  <c r="B68" i="8"/>
  <c r="B74" i="8"/>
  <c r="B77" i="8"/>
  <c r="B79" i="8"/>
  <c r="B20" i="8"/>
  <c r="B54" i="8"/>
  <c r="D8" i="8"/>
  <c r="E8" i="8"/>
  <c r="F8" i="8"/>
  <c r="G8" i="8"/>
  <c r="H8" i="8"/>
  <c r="I8" i="8"/>
  <c r="J8" i="8"/>
  <c r="K8" i="8"/>
  <c r="L8" i="8"/>
  <c r="B8" i="8" s="1"/>
  <c r="M8" i="8"/>
  <c r="C8" i="8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2" i="4"/>
  <c r="Q2" i="4"/>
  <c r="Q4" i="4"/>
  <c r="Q13" i="4"/>
  <c r="Q14" i="4"/>
  <c r="Q20" i="4"/>
  <c r="Q25" i="4"/>
  <c r="Q31" i="4"/>
  <c r="Q33" i="4"/>
  <c r="Q34" i="4"/>
  <c r="Q43" i="4"/>
  <c r="Q45" i="4"/>
  <c r="Q48" i="4"/>
  <c r="Q50" i="4"/>
  <c r="Q51" i="4"/>
  <c r="Q53" i="4"/>
  <c r="Q54" i="4"/>
  <c r="Q56" i="4"/>
  <c r="Q60" i="4"/>
  <c r="Q63" i="4"/>
  <c r="Q64" i="4"/>
  <c r="Q71" i="4"/>
  <c r="Q74" i="4"/>
  <c r="Q76" i="4"/>
  <c r="Q84" i="4"/>
  <c r="Q85" i="4"/>
  <c r="Q91" i="4"/>
  <c r="Q93" i="4"/>
  <c r="Q94" i="4"/>
  <c r="M2" i="4"/>
  <c r="N2" i="4" s="1"/>
  <c r="O2" i="4" s="1"/>
  <c r="M3" i="4"/>
  <c r="N3" i="4" s="1"/>
  <c r="O3" i="4" s="1"/>
  <c r="M4" i="4"/>
  <c r="N4" i="4"/>
  <c r="O4" i="4"/>
  <c r="M5" i="4"/>
  <c r="Q5" i="4" s="1"/>
  <c r="N5" i="4"/>
  <c r="O5" i="4" s="1"/>
  <c r="M6" i="4"/>
  <c r="N6" i="4" s="1"/>
  <c r="O6" i="4" s="1"/>
  <c r="M7" i="4"/>
  <c r="Q7" i="4" s="1"/>
  <c r="N7" i="4"/>
  <c r="O7" i="4" s="1"/>
  <c r="M8" i="4"/>
  <c r="Q8" i="4" s="1"/>
  <c r="M9" i="4"/>
  <c r="N9" i="4" s="1"/>
  <c r="O9" i="4" s="1"/>
  <c r="M10" i="4"/>
  <c r="Q10" i="4" s="1"/>
  <c r="M11" i="4"/>
  <c r="Q11" i="4" s="1"/>
  <c r="N11" i="4"/>
  <c r="O11" i="4" s="1"/>
  <c r="M12" i="4"/>
  <c r="N12" i="4" s="1"/>
  <c r="O12" i="4" s="1"/>
  <c r="M13" i="4"/>
  <c r="N13" i="4" s="1"/>
  <c r="O13" i="4" s="1"/>
  <c r="M14" i="4"/>
  <c r="N14" i="4" s="1"/>
  <c r="O14" i="4" s="1"/>
  <c r="M15" i="4"/>
  <c r="N15" i="4" s="1"/>
  <c r="O15" i="4" s="1"/>
  <c r="M16" i="4"/>
  <c r="Q16" i="4" s="1"/>
  <c r="N16" i="4"/>
  <c r="O16" i="4" s="1"/>
  <c r="M17" i="4"/>
  <c r="N17" i="4" s="1"/>
  <c r="O17" i="4" s="1"/>
  <c r="M18" i="4"/>
  <c r="Q18" i="4" s="1"/>
  <c r="N18" i="4"/>
  <c r="O18" i="4"/>
  <c r="M19" i="4"/>
  <c r="Q19" i="4" s="1"/>
  <c r="N19" i="4"/>
  <c r="O19" i="4" s="1"/>
  <c r="M20" i="4"/>
  <c r="N20" i="4" s="1"/>
  <c r="O20" i="4" s="1"/>
  <c r="M21" i="4"/>
  <c r="Q21" i="4" s="1"/>
  <c r="N21" i="4"/>
  <c r="O21" i="4"/>
  <c r="M22" i="4"/>
  <c r="Q22" i="4" s="1"/>
  <c r="N22" i="4"/>
  <c r="O22" i="4" s="1"/>
  <c r="M23" i="4"/>
  <c r="N23" i="4" s="1"/>
  <c r="O23" i="4" s="1"/>
  <c r="M24" i="4"/>
  <c r="Q24" i="4" s="1"/>
  <c r="N24" i="4"/>
  <c r="O24" i="4" s="1"/>
  <c r="M25" i="4"/>
  <c r="N25" i="4"/>
  <c r="O25" i="4" s="1"/>
  <c r="M26" i="4"/>
  <c r="N26" i="4" s="1"/>
  <c r="O26" i="4" s="1"/>
  <c r="M27" i="4"/>
  <c r="Q27" i="4" s="1"/>
  <c r="N27" i="4"/>
  <c r="O27" i="4" s="1"/>
  <c r="M28" i="4"/>
  <c r="Q28" i="4" s="1"/>
  <c r="N28" i="4"/>
  <c r="O28" i="4" s="1"/>
  <c r="M29" i="4"/>
  <c r="N29" i="4" s="1"/>
  <c r="O29" i="4" s="1"/>
  <c r="M30" i="4"/>
  <c r="Q30" i="4" s="1"/>
  <c r="M31" i="4"/>
  <c r="N31" i="4"/>
  <c r="O31" i="4"/>
  <c r="M32" i="4"/>
  <c r="N32" i="4" s="1"/>
  <c r="O32" i="4" s="1"/>
  <c r="M33" i="4"/>
  <c r="N33" i="4"/>
  <c r="O33" i="4" s="1"/>
  <c r="M34" i="4"/>
  <c r="N34" i="4"/>
  <c r="O34" i="4" s="1"/>
  <c r="M35" i="4"/>
  <c r="N35" i="4" s="1"/>
  <c r="O35" i="4" s="1"/>
  <c r="M36" i="4"/>
  <c r="N36" i="4" s="1"/>
  <c r="O36" i="4" s="1"/>
  <c r="M37" i="4"/>
  <c r="N37" i="4" s="1"/>
  <c r="O37" i="4" s="1"/>
  <c r="M38" i="4"/>
  <c r="N38" i="4" s="1"/>
  <c r="O38" i="4" s="1"/>
  <c r="M39" i="4"/>
  <c r="N39" i="4" s="1"/>
  <c r="O39" i="4" s="1"/>
  <c r="M40" i="4"/>
  <c r="N40" i="4" s="1"/>
  <c r="O40" i="4" s="1"/>
  <c r="M41" i="4"/>
  <c r="N41" i="4" s="1"/>
  <c r="O41" i="4" s="1"/>
  <c r="M42" i="4"/>
  <c r="N42" i="4" s="1"/>
  <c r="O42" i="4" s="1"/>
  <c r="M43" i="4"/>
  <c r="N43" i="4" s="1"/>
  <c r="O43" i="4" s="1"/>
  <c r="M44" i="4"/>
  <c r="Q44" i="4" s="1"/>
  <c r="M45" i="4"/>
  <c r="N45" i="4"/>
  <c r="O45" i="4" s="1"/>
  <c r="M46" i="4"/>
  <c r="N46" i="4" s="1"/>
  <c r="O46" i="4" s="1"/>
  <c r="M47" i="4"/>
  <c r="Q47" i="4" s="1"/>
  <c r="N47" i="4"/>
  <c r="O47" i="4"/>
  <c r="M48" i="4"/>
  <c r="N48" i="4"/>
  <c r="O48" i="4" s="1"/>
  <c r="M49" i="4"/>
  <c r="N49" i="4" s="1"/>
  <c r="O49" i="4" s="1"/>
  <c r="M50" i="4"/>
  <c r="N50" i="4"/>
  <c r="O50" i="4" s="1"/>
  <c r="M51" i="4"/>
  <c r="N51" i="4" s="1"/>
  <c r="O51" i="4" s="1"/>
  <c r="M52" i="4"/>
  <c r="N52" i="4" s="1"/>
  <c r="O52" i="4" s="1"/>
  <c r="M53" i="4"/>
  <c r="N53" i="4"/>
  <c r="O53" i="4" s="1"/>
  <c r="M54" i="4"/>
  <c r="N54" i="4" s="1"/>
  <c r="O54" i="4" s="1"/>
  <c r="M55" i="4"/>
  <c r="N55" i="4" s="1"/>
  <c r="O55" i="4" s="1"/>
  <c r="M56" i="4"/>
  <c r="N56" i="4"/>
  <c r="O56" i="4" s="1"/>
  <c r="M57" i="4"/>
  <c r="N57" i="4" s="1"/>
  <c r="O57" i="4" s="1"/>
  <c r="M58" i="4"/>
  <c r="Q58" i="4" s="1"/>
  <c r="N58" i="4"/>
  <c r="O58" i="4" s="1"/>
  <c r="M59" i="4"/>
  <c r="Q59" i="4" s="1"/>
  <c r="N59" i="4"/>
  <c r="O59" i="4" s="1"/>
  <c r="M60" i="4"/>
  <c r="N60" i="4" s="1"/>
  <c r="O60" i="4" s="1"/>
  <c r="M61" i="4"/>
  <c r="N61" i="4" s="1"/>
  <c r="O61" i="4" s="1"/>
  <c r="M62" i="4"/>
  <c r="Q62" i="4" s="1"/>
  <c r="N62" i="4"/>
  <c r="O62" i="4" s="1"/>
  <c r="M63" i="4"/>
  <c r="N63" i="4" s="1"/>
  <c r="O63" i="4" s="1"/>
  <c r="M64" i="4"/>
  <c r="N64" i="4"/>
  <c r="O64" i="4" s="1"/>
  <c r="M65" i="4"/>
  <c r="Q65" i="4" s="1"/>
  <c r="M66" i="4"/>
  <c r="N66" i="4" s="1"/>
  <c r="O66" i="4" s="1"/>
  <c r="M67" i="4"/>
  <c r="Q67" i="4" s="1"/>
  <c r="M68" i="4"/>
  <c r="Q68" i="4" s="1"/>
  <c r="M69" i="4"/>
  <c r="N69" i="4" s="1"/>
  <c r="O69" i="4" s="1"/>
  <c r="M70" i="4"/>
  <c r="Q70" i="4" s="1"/>
  <c r="M71" i="4"/>
  <c r="N71" i="4" s="1"/>
  <c r="O71" i="4" s="1"/>
  <c r="M72" i="4"/>
  <c r="N72" i="4" s="1"/>
  <c r="O72" i="4" s="1"/>
  <c r="M73" i="4"/>
  <c r="Q73" i="4" s="1"/>
  <c r="M74" i="4"/>
  <c r="N74" i="4"/>
  <c r="O74" i="4" s="1"/>
  <c r="M75" i="4"/>
  <c r="N75" i="4" s="1"/>
  <c r="O75" i="4" s="1"/>
  <c r="M76" i="4"/>
  <c r="N76" i="4"/>
  <c r="O76" i="4" s="1"/>
  <c r="M77" i="4"/>
  <c r="N77" i="4" s="1"/>
  <c r="O77" i="4" s="1"/>
  <c r="M78" i="4"/>
  <c r="Q78" i="4" s="1"/>
  <c r="N78" i="4"/>
  <c r="O78" i="4"/>
  <c r="M79" i="4"/>
  <c r="Q79" i="4" s="1"/>
  <c r="N79" i="4"/>
  <c r="O79" i="4" s="1"/>
  <c r="M80" i="4"/>
  <c r="N80" i="4" s="1"/>
  <c r="O80" i="4" s="1"/>
  <c r="M81" i="4"/>
  <c r="Q81" i="4" s="1"/>
  <c r="N81" i="4"/>
  <c r="O81" i="4" s="1"/>
  <c r="M82" i="4"/>
  <c r="Q82" i="4" s="1"/>
  <c r="N82" i="4"/>
  <c r="O82" i="4" s="1"/>
  <c r="M83" i="4"/>
  <c r="N83" i="4" s="1"/>
  <c r="O83" i="4" s="1"/>
  <c r="M84" i="4"/>
  <c r="N84" i="4"/>
  <c r="O84" i="4"/>
  <c r="M85" i="4"/>
  <c r="N85" i="4"/>
  <c r="O85" i="4" s="1"/>
  <c r="M86" i="4"/>
  <c r="N86" i="4" s="1"/>
  <c r="O86" i="4" s="1"/>
  <c r="M87" i="4"/>
  <c r="Q87" i="4" s="1"/>
  <c r="N87" i="4"/>
  <c r="O87" i="4" s="1"/>
  <c r="M88" i="4"/>
  <c r="Q88" i="4" s="1"/>
  <c r="N88" i="4"/>
  <c r="O88" i="4" s="1"/>
  <c r="M89" i="4"/>
  <c r="N89" i="4" s="1"/>
  <c r="O89" i="4" s="1"/>
  <c r="M90" i="4"/>
  <c r="Q90" i="4" s="1"/>
  <c r="N90" i="4"/>
  <c r="O90" i="4" s="1"/>
  <c r="M91" i="4"/>
  <c r="N91" i="4"/>
  <c r="O91" i="4" s="1"/>
  <c r="M92" i="4"/>
  <c r="N92" i="4" s="1"/>
  <c r="O92" i="4" s="1"/>
  <c r="M93" i="4"/>
  <c r="N93" i="4"/>
  <c r="O93" i="4" s="1"/>
  <c r="M94" i="4"/>
  <c r="N94" i="4"/>
  <c r="O94" i="4"/>
  <c r="M95" i="4"/>
  <c r="N95" i="4" s="1"/>
  <c r="O95" i="4" s="1"/>
  <c r="M96" i="4"/>
  <c r="N96" i="4" s="1"/>
  <c r="O96" i="4" s="1"/>
  <c r="M97" i="4"/>
  <c r="N97" i="4" s="1"/>
  <c r="O97" i="4" s="1"/>
  <c r="M98" i="4"/>
  <c r="N98" i="4" s="1"/>
  <c r="O98" i="4" s="1"/>
  <c r="M99" i="4"/>
  <c r="N99" i="4" s="1"/>
  <c r="O99" i="4" s="1"/>
  <c r="M100" i="4"/>
  <c r="N100" i="4" s="1"/>
  <c r="O100" i="4" s="1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31" i="7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36" i="5"/>
  <c r="C93" i="5"/>
  <c r="C94" i="5"/>
  <c r="C96" i="5"/>
  <c r="C97" i="5"/>
  <c r="C98" i="5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53" i="5"/>
  <c r="C53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85" i="5"/>
  <c r="C85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B94" i="5"/>
  <c r="B95" i="5"/>
  <c r="C95" i="5" s="1"/>
  <c r="B96" i="5"/>
  <c r="B97" i="5"/>
  <c r="B98" i="5"/>
  <c r="B99" i="5"/>
  <c r="C99" i="5" s="1"/>
  <c r="B100" i="5"/>
  <c r="C100" i="5" s="1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1" i="7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9" i="5"/>
  <c r="P48" i="8" l="1"/>
  <c r="Q48" i="8"/>
  <c r="Q47" i="8"/>
  <c r="S47" i="8"/>
  <c r="W47" i="8"/>
  <c r="P47" i="8"/>
  <c r="T47" i="8"/>
  <c r="Y47" i="8"/>
  <c r="Z47" i="8"/>
  <c r="Q26" i="8"/>
  <c r="T26" i="8"/>
  <c r="P26" i="8"/>
  <c r="R26" i="8"/>
  <c r="S26" i="8"/>
  <c r="V26" i="8"/>
  <c r="W26" i="8"/>
  <c r="X26" i="8"/>
  <c r="Y26" i="8"/>
  <c r="Y25" i="8"/>
  <c r="Z25" i="8"/>
  <c r="Q68" i="8"/>
  <c r="P104" i="8"/>
  <c r="Q104" i="8"/>
  <c r="W104" i="8"/>
  <c r="X104" i="8"/>
  <c r="P106" i="8"/>
  <c r="S23" i="8"/>
  <c r="P23" i="8"/>
  <c r="U23" i="8"/>
  <c r="Q23" i="8"/>
  <c r="R23" i="8"/>
  <c r="V23" i="8"/>
  <c r="W23" i="8"/>
  <c r="X23" i="8"/>
  <c r="Y23" i="8"/>
  <c r="Z23" i="8"/>
  <c r="Z66" i="8"/>
  <c r="Z22" i="8"/>
  <c r="P22" i="8"/>
  <c r="Z105" i="8"/>
  <c r="Y66" i="8"/>
  <c r="R44" i="8"/>
  <c r="Y105" i="8"/>
  <c r="R88" i="8"/>
  <c r="X66" i="8"/>
  <c r="Q44" i="8"/>
  <c r="Q22" i="8"/>
  <c r="P60" i="8"/>
  <c r="Q60" i="8"/>
  <c r="U60" i="8"/>
  <c r="P20" i="8"/>
  <c r="O20" i="8" s="1"/>
  <c r="Q20" i="8"/>
  <c r="U20" i="8"/>
  <c r="V20" i="8"/>
  <c r="W20" i="8"/>
  <c r="X20" i="8"/>
  <c r="Y20" i="8"/>
  <c r="Z20" i="8"/>
  <c r="X105" i="8"/>
  <c r="Q88" i="8"/>
  <c r="W66" i="8"/>
  <c r="P44" i="8"/>
  <c r="P27" i="8"/>
  <c r="W105" i="8"/>
  <c r="P88" i="8"/>
  <c r="O88" i="8" s="1"/>
  <c r="V66" i="8"/>
  <c r="V48" i="8"/>
  <c r="P81" i="8"/>
  <c r="S66" i="8"/>
  <c r="W60" i="8"/>
  <c r="U48" i="8"/>
  <c r="X25" i="8"/>
  <c r="Y27" i="8"/>
  <c r="Q65" i="8"/>
  <c r="R65" i="8"/>
  <c r="U65" i="8"/>
  <c r="S65" i="8"/>
  <c r="T65" i="8"/>
  <c r="V65" i="8"/>
  <c r="W65" i="8"/>
  <c r="X65" i="8"/>
  <c r="Y65" i="8"/>
  <c r="Z65" i="8"/>
  <c r="V44" i="8"/>
  <c r="S43" i="8"/>
  <c r="P43" i="8"/>
  <c r="Q43" i="8"/>
  <c r="R43" i="8"/>
  <c r="U43" i="8"/>
  <c r="V43" i="8"/>
  <c r="W43" i="8"/>
  <c r="S27" i="8"/>
  <c r="V42" i="8"/>
  <c r="W42" i="8"/>
  <c r="X42" i="8"/>
  <c r="Y42" i="8"/>
  <c r="Y48" i="8"/>
  <c r="R27" i="8"/>
  <c r="O27" i="8" s="1"/>
  <c r="W41" i="8"/>
  <c r="R41" i="8"/>
  <c r="U81" i="8"/>
  <c r="Q62" i="8"/>
  <c r="X48" i="8"/>
  <c r="Q27" i="8"/>
  <c r="P80" i="8"/>
  <c r="O80" i="8" s="1"/>
  <c r="Q80" i="8"/>
  <c r="P40" i="8"/>
  <c r="Q40" i="8"/>
  <c r="U40" i="8"/>
  <c r="V40" i="8"/>
  <c r="W40" i="8"/>
  <c r="R81" i="8"/>
  <c r="P62" i="8"/>
  <c r="O62" i="8" s="1"/>
  <c r="W48" i="8"/>
  <c r="Z43" i="8"/>
  <c r="Z26" i="8"/>
  <c r="Y43" i="8"/>
  <c r="R104" i="8"/>
  <c r="Z86" i="8"/>
  <c r="Z80" i="8"/>
  <c r="R66" i="8"/>
  <c r="V60" i="8"/>
  <c r="T48" i="8"/>
  <c r="X43" i="8"/>
  <c r="W25" i="8"/>
  <c r="R101" i="8"/>
  <c r="T101" i="8"/>
  <c r="X101" i="8"/>
  <c r="V101" i="8"/>
  <c r="W101" i="8"/>
  <c r="Z103" i="8"/>
  <c r="Y86" i="8"/>
  <c r="Y80" i="8"/>
  <c r="Q66" i="8"/>
  <c r="S48" i="8"/>
  <c r="U42" i="8"/>
  <c r="O42" i="8" s="1"/>
  <c r="V25" i="8"/>
  <c r="Z48" i="8"/>
  <c r="V62" i="8"/>
  <c r="W62" i="8"/>
  <c r="X62" i="8"/>
  <c r="Y62" i="8"/>
  <c r="Y103" i="8"/>
  <c r="X86" i="8"/>
  <c r="X80" i="8"/>
  <c r="P66" i="8"/>
  <c r="R48" i="8"/>
  <c r="T42" i="8"/>
  <c r="U25" i="8"/>
  <c r="P83" i="8"/>
  <c r="S83" i="8"/>
  <c r="Q83" i="8"/>
  <c r="R83" i="8"/>
  <c r="U83" i="8"/>
  <c r="V83" i="8"/>
  <c r="W83" i="8"/>
  <c r="R22" i="8"/>
  <c r="W81" i="8"/>
  <c r="X81" i="8"/>
  <c r="X103" i="8"/>
  <c r="W86" i="8"/>
  <c r="W80" i="8"/>
  <c r="Z68" i="8"/>
  <c r="P65" i="8"/>
  <c r="O65" i="8" s="1"/>
  <c r="X46" i="8"/>
  <c r="S42" i="8"/>
  <c r="T25" i="8"/>
  <c r="Q106" i="8"/>
  <c r="X83" i="8"/>
  <c r="W103" i="8"/>
  <c r="V80" i="8"/>
  <c r="Y68" i="8"/>
  <c r="Y64" i="8"/>
  <c r="W46" i="8"/>
  <c r="S25" i="8"/>
  <c r="O85" i="8"/>
  <c r="T86" i="8"/>
  <c r="P86" i="8"/>
  <c r="Q86" i="8"/>
  <c r="R86" i="8"/>
  <c r="S86" i="8"/>
  <c r="R68" i="8"/>
  <c r="P45" i="8"/>
  <c r="Q45" i="8"/>
  <c r="R45" i="8"/>
  <c r="S45" i="8"/>
  <c r="T45" i="8"/>
  <c r="U45" i="8"/>
  <c r="V45" i="8"/>
  <c r="W45" i="8"/>
  <c r="X45" i="8"/>
  <c r="Y45" i="8"/>
  <c r="O45" i="8" s="1"/>
  <c r="W27" i="8"/>
  <c r="T27" i="8"/>
  <c r="S63" i="8"/>
  <c r="P63" i="8"/>
  <c r="Q63" i="8"/>
  <c r="R63" i="8"/>
  <c r="U63" i="8"/>
  <c r="V63" i="8"/>
  <c r="W63" i="8"/>
  <c r="P102" i="8"/>
  <c r="Q102" i="8"/>
  <c r="R102" i="8"/>
  <c r="S102" i="8"/>
  <c r="T102" i="8"/>
  <c r="R62" i="8"/>
  <c r="R42" i="8"/>
  <c r="U103" i="8"/>
  <c r="U85" i="8"/>
  <c r="X68" i="8"/>
  <c r="X64" i="8"/>
  <c r="V46" i="8"/>
  <c r="Q42" i="8"/>
  <c r="R25" i="8"/>
  <c r="P28" i="8"/>
  <c r="S28" i="8"/>
  <c r="Q28" i="8"/>
  <c r="R28" i="8"/>
  <c r="T28" i="8"/>
  <c r="U28" i="8"/>
  <c r="V28" i="8"/>
  <c r="W28" i="8"/>
  <c r="X28" i="8"/>
  <c r="Y28" i="8"/>
  <c r="Z28" i="8"/>
  <c r="P67" i="8"/>
  <c r="Q67" i="8"/>
  <c r="T67" i="8"/>
  <c r="R67" i="8"/>
  <c r="S67" i="8"/>
  <c r="X67" i="8"/>
  <c r="O67" i="8" s="1"/>
  <c r="Y67" i="8"/>
  <c r="Z67" i="8"/>
  <c r="V106" i="8"/>
  <c r="W106" i="8"/>
  <c r="X106" i="8"/>
  <c r="Z106" i="8"/>
  <c r="Y106" i="8"/>
  <c r="R106" i="8"/>
  <c r="X27" i="8"/>
  <c r="P105" i="8"/>
  <c r="Q105" i="8"/>
  <c r="R105" i="8"/>
  <c r="S105" i="8"/>
  <c r="T105" i="8"/>
  <c r="U105" i="8"/>
  <c r="S44" i="8"/>
  <c r="Q103" i="8"/>
  <c r="W68" i="8"/>
  <c r="R64" i="8"/>
  <c r="P42" i="8"/>
  <c r="Q25" i="8"/>
  <c r="T88" i="8"/>
  <c r="U88" i="8"/>
  <c r="V88" i="8"/>
  <c r="X88" i="8"/>
  <c r="W88" i="8"/>
  <c r="Y88" i="8"/>
  <c r="Z88" i="8"/>
  <c r="T68" i="8"/>
  <c r="S68" i="8"/>
  <c r="Y46" i="8"/>
  <c r="Z46" i="8"/>
  <c r="V85" i="8"/>
  <c r="W85" i="8"/>
  <c r="X85" i="8"/>
  <c r="Y85" i="8"/>
  <c r="Z85" i="8"/>
  <c r="S85" i="8"/>
  <c r="V68" i="8"/>
  <c r="O68" i="8" s="1"/>
  <c r="R46" i="8"/>
  <c r="Z42" i="8"/>
  <c r="P25" i="8"/>
  <c r="O25" i="8" s="1"/>
  <c r="R93" i="8"/>
  <c r="O93" i="8" s="1"/>
  <c r="Y74" i="8"/>
  <c r="U55" i="8"/>
  <c r="S35" i="8"/>
  <c r="T13" i="8"/>
  <c r="S98" i="8"/>
  <c r="Q93" i="8"/>
  <c r="X74" i="8"/>
  <c r="T55" i="8"/>
  <c r="P35" i="8"/>
  <c r="T31" i="8"/>
  <c r="X59" i="8"/>
  <c r="Z10" i="8"/>
  <c r="V73" i="8"/>
  <c r="T59" i="8"/>
  <c r="S54" i="8"/>
  <c r="U34" i="8"/>
  <c r="Z15" i="8"/>
  <c r="U73" i="8"/>
  <c r="R59" i="8"/>
  <c r="V54" i="8"/>
  <c r="Z33" i="8"/>
  <c r="V15" i="8"/>
  <c r="U59" i="8"/>
  <c r="T73" i="8"/>
  <c r="O73" i="8" s="1"/>
  <c r="Q59" i="8"/>
  <c r="V53" i="8"/>
  <c r="Y33" i="8"/>
  <c r="R8" i="8"/>
  <c r="U8" i="8"/>
  <c r="T8" i="8"/>
  <c r="S8" i="8"/>
  <c r="Q8" i="8"/>
  <c r="W8" i="8"/>
  <c r="O18" i="8"/>
  <c r="O87" i="8"/>
  <c r="Q97" i="8"/>
  <c r="R97" i="8"/>
  <c r="S97" i="8"/>
  <c r="T97" i="8"/>
  <c r="Z97" i="8"/>
  <c r="P97" i="8"/>
  <c r="U97" i="8"/>
  <c r="V97" i="8"/>
  <c r="W97" i="8"/>
  <c r="P12" i="8"/>
  <c r="Q12" i="8"/>
  <c r="V12" i="8"/>
  <c r="W12" i="8"/>
  <c r="X12" i="8"/>
  <c r="R12" i="8"/>
  <c r="S12" i="8"/>
  <c r="T12" i="8"/>
  <c r="Y12" i="8"/>
  <c r="U12" i="8"/>
  <c r="Z82" i="8"/>
  <c r="R82" i="8"/>
  <c r="S82" i="8"/>
  <c r="T82" i="8"/>
  <c r="Y82" i="8"/>
  <c r="P82" i="8"/>
  <c r="Q82" i="8"/>
  <c r="U82" i="8"/>
  <c r="V82" i="8"/>
  <c r="X76" i="8"/>
  <c r="Y76" i="8"/>
  <c r="R76" i="8"/>
  <c r="S76" i="8"/>
  <c r="T76" i="8"/>
  <c r="V76" i="8"/>
  <c r="W76" i="8"/>
  <c r="Z76" i="8"/>
  <c r="P11" i="8"/>
  <c r="Q11" i="8"/>
  <c r="R11" i="8"/>
  <c r="S11" i="8"/>
  <c r="T11" i="8"/>
  <c r="Y11" i="8"/>
  <c r="U11" i="8"/>
  <c r="V11" i="8"/>
  <c r="Z11" i="8"/>
  <c r="W11" i="8"/>
  <c r="X11" i="8"/>
  <c r="U87" i="8"/>
  <c r="V87" i="8"/>
  <c r="X87" i="8"/>
  <c r="Y87" i="8"/>
  <c r="S87" i="8"/>
  <c r="T87" i="8"/>
  <c r="W87" i="8"/>
  <c r="Z87" i="8"/>
  <c r="O103" i="8"/>
  <c r="O50" i="8"/>
  <c r="X96" i="8"/>
  <c r="Y96" i="8"/>
  <c r="S96" i="8"/>
  <c r="T96" i="8"/>
  <c r="U96" i="8"/>
  <c r="V96" i="8"/>
  <c r="W96" i="8"/>
  <c r="P89" i="8"/>
  <c r="U89" i="8"/>
  <c r="V89" i="8"/>
  <c r="W89" i="8"/>
  <c r="X89" i="8"/>
  <c r="T89" i="8"/>
  <c r="Y89" i="8"/>
  <c r="Z89" i="8"/>
  <c r="P72" i="8"/>
  <c r="Q72" i="8"/>
  <c r="V72" i="8"/>
  <c r="W72" i="8"/>
  <c r="X72" i="8"/>
  <c r="R72" i="8"/>
  <c r="S72" i="8"/>
  <c r="U72" i="8"/>
  <c r="Y72" i="8"/>
  <c r="Z72" i="8"/>
  <c r="O105" i="8"/>
  <c r="S21" i="8"/>
  <c r="T21" i="8"/>
  <c r="Y21" i="8"/>
  <c r="Z21" i="8"/>
  <c r="R21" i="8"/>
  <c r="U21" i="8"/>
  <c r="V21" i="8"/>
  <c r="Q21" i="8"/>
  <c r="W21" i="8"/>
  <c r="X21" i="8"/>
  <c r="R100" i="8"/>
  <c r="S100" i="8"/>
  <c r="Z100" i="8"/>
  <c r="W100" i="8"/>
  <c r="X100" i="8"/>
  <c r="Y100" i="8"/>
  <c r="T84" i="8"/>
  <c r="U84" i="8"/>
  <c r="Z84" i="8"/>
  <c r="P84" i="8"/>
  <c r="X84" i="8"/>
  <c r="R84" i="8"/>
  <c r="S84" i="8"/>
  <c r="V84" i="8"/>
  <c r="Y84" i="8"/>
  <c r="W84" i="8"/>
  <c r="R78" i="8"/>
  <c r="S78" i="8"/>
  <c r="X78" i="8"/>
  <c r="Y78" i="8"/>
  <c r="Z78" i="8"/>
  <c r="Q78" i="8"/>
  <c r="T78" i="8"/>
  <c r="U78" i="8"/>
  <c r="X36" i="8"/>
  <c r="Y36" i="8"/>
  <c r="P36" i="8"/>
  <c r="Q36" i="8"/>
  <c r="T36" i="8"/>
  <c r="R36" i="8"/>
  <c r="S36" i="8"/>
  <c r="W36" i="8"/>
  <c r="Z36" i="8"/>
  <c r="P32" i="8"/>
  <c r="Q32" i="8"/>
  <c r="V32" i="8"/>
  <c r="W32" i="8"/>
  <c r="X32" i="8"/>
  <c r="R32" i="8"/>
  <c r="S32" i="8"/>
  <c r="T32" i="8"/>
  <c r="Y32" i="8"/>
  <c r="Z32" i="8"/>
  <c r="U32" i="8"/>
  <c r="O10" i="8"/>
  <c r="P71" i="8"/>
  <c r="Q71" i="8"/>
  <c r="V71" i="8"/>
  <c r="W71" i="8"/>
  <c r="Z71" i="8"/>
  <c r="X71" i="8"/>
  <c r="Y71" i="8"/>
  <c r="W53" i="8"/>
  <c r="X53" i="8"/>
  <c r="R53" i="8"/>
  <c r="Y53" i="8"/>
  <c r="Z53" i="8"/>
  <c r="R40" i="8"/>
  <c r="S40" i="8"/>
  <c r="T40" i="8"/>
  <c r="X40" i="8"/>
  <c r="Y40" i="8"/>
  <c r="Z40" i="8"/>
  <c r="S104" i="8"/>
  <c r="W91" i="8"/>
  <c r="X56" i="8"/>
  <c r="Y56" i="8"/>
  <c r="V56" i="8"/>
  <c r="W56" i="8"/>
  <c r="Z56" i="8"/>
  <c r="R56" i="8"/>
  <c r="S56" i="8"/>
  <c r="T56" i="8"/>
  <c r="U56" i="8"/>
  <c r="Y39" i="8"/>
  <c r="Z39" i="8"/>
  <c r="P39" i="8"/>
  <c r="Q39" i="8"/>
  <c r="R39" i="8"/>
  <c r="W39" i="8"/>
  <c r="S39" i="8"/>
  <c r="T39" i="8"/>
  <c r="V39" i="8"/>
  <c r="X39" i="8"/>
  <c r="U39" i="8"/>
  <c r="Z102" i="8"/>
  <c r="W102" i="8"/>
  <c r="X102" i="8"/>
  <c r="V102" i="8"/>
  <c r="O102" i="8" s="1"/>
  <c r="Y102" i="8"/>
  <c r="Q17" i="8"/>
  <c r="R17" i="8"/>
  <c r="S17" i="8"/>
  <c r="T17" i="8"/>
  <c r="U17" i="8"/>
  <c r="V17" i="8"/>
  <c r="P17" i="8"/>
  <c r="W17" i="8"/>
  <c r="X17" i="8"/>
  <c r="Z17" i="8"/>
  <c r="Y17" i="8"/>
  <c r="S61" i="8"/>
  <c r="T61" i="8"/>
  <c r="Y61" i="8"/>
  <c r="Z61" i="8"/>
  <c r="R61" i="8"/>
  <c r="Q61" i="8"/>
  <c r="U61" i="8"/>
  <c r="V61" i="8"/>
  <c r="W61" i="8"/>
  <c r="X61" i="8"/>
  <c r="R58" i="8"/>
  <c r="S58" i="8"/>
  <c r="X58" i="8"/>
  <c r="Y58" i="8"/>
  <c r="Z58" i="8"/>
  <c r="V58" i="8"/>
  <c r="W58" i="8"/>
  <c r="P94" i="8"/>
  <c r="Q94" i="8"/>
  <c r="R94" i="8"/>
  <c r="S94" i="8"/>
  <c r="V94" i="8"/>
  <c r="T94" i="8"/>
  <c r="U94" i="8"/>
  <c r="Y94" i="8"/>
  <c r="Z94" i="8"/>
  <c r="O59" i="8"/>
  <c r="R38" i="8"/>
  <c r="S38" i="8"/>
  <c r="X38" i="8"/>
  <c r="Z38" i="8"/>
  <c r="Y38" i="8"/>
  <c r="P38" i="8"/>
  <c r="Q38" i="8"/>
  <c r="V38" i="8"/>
  <c r="T38" i="8"/>
  <c r="U38" i="8"/>
  <c r="T104" i="8"/>
  <c r="Z104" i="8"/>
  <c r="U104" i="8"/>
  <c r="V104" i="8"/>
  <c r="Y104" i="8"/>
  <c r="P91" i="8"/>
  <c r="U91" i="8"/>
  <c r="V91" i="8"/>
  <c r="Y91" i="8"/>
  <c r="Z91" i="8"/>
  <c r="R98" i="8"/>
  <c r="X98" i="8"/>
  <c r="Y98" i="8"/>
  <c r="U98" i="8"/>
  <c r="V98" i="8"/>
  <c r="Z98" i="8"/>
  <c r="W98" i="8"/>
  <c r="O98" i="8" s="1"/>
  <c r="U76" i="8"/>
  <c r="U58" i="8"/>
  <c r="O44" i="8"/>
  <c r="X16" i="8"/>
  <c r="Y16" i="8"/>
  <c r="T16" i="8"/>
  <c r="U16" i="8"/>
  <c r="Z16" i="8"/>
  <c r="V16" i="8"/>
  <c r="W16" i="8"/>
  <c r="W13" i="8"/>
  <c r="X13" i="8"/>
  <c r="Q13" i="8"/>
  <c r="R13" i="8"/>
  <c r="S13" i="8"/>
  <c r="Z13" i="8"/>
  <c r="T24" i="8"/>
  <c r="U24" i="8"/>
  <c r="Z24" i="8"/>
  <c r="P24" i="8"/>
  <c r="Q24" i="8"/>
  <c r="S24" i="8"/>
  <c r="V24" i="8"/>
  <c r="R24" i="8"/>
  <c r="Y79" i="8"/>
  <c r="Z79" i="8"/>
  <c r="P79" i="8"/>
  <c r="Q79" i="8"/>
  <c r="R79" i="8"/>
  <c r="U79" i="8"/>
  <c r="S79" i="8"/>
  <c r="T79" i="8"/>
  <c r="X79" i="8"/>
  <c r="Y97" i="8"/>
  <c r="R87" i="8"/>
  <c r="Q76" i="8"/>
  <c r="T58" i="8"/>
  <c r="P51" i="8"/>
  <c r="Q51" i="8"/>
  <c r="S51" i="8"/>
  <c r="T51" i="8"/>
  <c r="U51" i="8"/>
  <c r="X51" i="8"/>
  <c r="V51" i="8"/>
  <c r="W51" i="8"/>
  <c r="Y24" i="8"/>
  <c r="Z12" i="8"/>
  <c r="O101" i="8"/>
  <c r="X97" i="8"/>
  <c r="Q87" i="8"/>
  <c r="X82" i="8"/>
  <c r="W79" i="8"/>
  <c r="P76" i="8"/>
  <c r="P61" i="8"/>
  <c r="Q58" i="8"/>
  <c r="X24" i="8"/>
  <c r="V99" i="8"/>
  <c r="W93" i="8"/>
  <c r="X93" i="8"/>
  <c r="S93" i="8"/>
  <c r="T93" i="8"/>
  <c r="X90" i="8"/>
  <c r="R60" i="8"/>
  <c r="S60" i="8"/>
  <c r="T60" i="8"/>
  <c r="X60" i="8"/>
  <c r="Y60" i="8"/>
  <c r="Z60" i="8"/>
  <c r="W57" i="8"/>
  <c r="V50" i="8"/>
  <c r="W50" i="8"/>
  <c r="T50" i="8"/>
  <c r="U50" i="8"/>
  <c r="X50" i="8"/>
  <c r="T44" i="8"/>
  <c r="U44" i="8"/>
  <c r="Z44" i="8"/>
  <c r="Y44" i="8"/>
  <c r="X34" i="8"/>
  <c r="Q15" i="8"/>
  <c r="R15" i="8"/>
  <c r="W15" i="8"/>
  <c r="X15" i="8"/>
  <c r="Y15" i="8"/>
  <c r="P15" i="8"/>
  <c r="S15" i="8"/>
  <c r="T15" i="8"/>
  <c r="X99" i="8"/>
  <c r="X57" i="8"/>
  <c r="U99" i="8"/>
  <c r="Q95" i="8"/>
  <c r="R95" i="8"/>
  <c r="W95" i="8"/>
  <c r="X95" i="8"/>
  <c r="S95" i="8"/>
  <c r="T95" i="8"/>
  <c r="U90" i="8"/>
  <c r="V57" i="8"/>
  <c r="Q55" i="8"/>
  <c r="O55" i="8" s="1"/>
  <c r="R55" i="8"/>
  <c r="W55" i="8"/>
  <c r="X55" i="8"/>
  <c r="Y55" i="8"/>
  <c r="S55" i="8"/>
  <c r="Z49" i="8"/>
  <c r="W34" i="8"/>
  <c r="O28" i="8"/>
  <c r="T99" i="8"/>
  <c r="T90" i="8"/>
  <c r="R80" i="8"/>
  <c r="S80" i="8"/>
  <c r="T80" i="8"/>
  <c r="U80" i="8"/>
  <c r="V70" i="8"/>
  <c r="W70" i="8"/>
  <c r="P70" i="8"/>
  <c r="Q70" i="8"/>
  <c r="R70" i="8"/>
  <c r="Y70" i="8"/>
  <c r="T64" i="8"/>
  <c r="U64" i="8"/>
  <c r="Z64" i="8"/>
  <c r="S64" i="8"/>
  <c r="V64" i="8"/>
  <c r="W64" i="8"/>
  <c r="U57" i="8"/>
  <c r="Y49" i="8"/>
  <c r="X47" i="8"/>
  <c r="V34" i="8"/>
  <c r="R20" i="8"/>
  <c r="S20" i="8"/>
  <c r="T20" i="8"/>
  <c r="V10" i="8"/>
  <c r="W10" i="8"/>
  <c r="Q75" i="8"/>
  <c r="R75" i="8"/>
  <c r="W75" i="8"/>
  <c r="X75" i="8"/>
  <c r="Y75" i="8"/>
  <c r="P52" i="8"/>
  <c r="Q52" i="8"/>
  <c r="V52" i="8"/>
  <c r="W52" i="8"/>
  <c r="X52" i="8"/>
  <c r="U52" i="8"/>
  <c r="Y52" i="8"/>
  <c r="Z52" i="8"/>
  <c r="V30" i="8"/>
  <c r="W30" i="8"/>
  <c r="Y30" i="8"/>
  <c r="Z30" i="8"/>
  <c r="V90" i="8"/>
  <c r="W90" i="8"/>
  <c r="Q90" i="8"/>
  <c r="P49" i="8"/>
  <c r="U49" i="8"/>
  <c r="V49" i="8"/>
  <c r="W49" i="8"/>
  <c r="Q49" i="8"/>
  <c r="S41" i="8"/>
  <c r="T41" i="8"/>
  <c r="Y41" i="8"/>
  <c r="Z41" i="8"/>
  <c r="P41" i="8"/>
  <c r="Q41" i="8"/>
  <c r="X41" i="8"/>
  <c r="P34" i="8"/>
  <c r="Q34" i="8"/>
  <c r="R34" i="8"/>
  <c r="Z34" i="8"/>
  <c r="S103" i="8"/>
  <c r="T103" i="8"/>
  <c r="R103" i="8"/>
  <c r="P92" i="8"/>
  <c r="Q92" i="8"/>
  <c r="V92" i="8"/>
  <c r="W92" i="8"/>
  <c r="P54" i="8"/>
  <c r="Q54" i="8"/>
  <c r="R54" i="8"/>
  <c r="W54" i="8"/>
  <c r="X54" i="8"/>
  <c r="Y54" i="8"/>
  <c r="Y99" i="8"/>
  <c r="P99" i="8"/>
  <c r="Q99" i="8"/>
  <c r="W99" i="8"/>
  <c r="Q57" i="8"/>
  <c r="R57" i="8"/>
  <c r="T57" i="8"/>
  <c r="P74" i="8"/>
  <c r="Q74" i="8"/>
  <c r="R74" i="8"/>
  <c r="S74" i="8"/>
  <c r="T74" i="8"/>
  <c r="U74" i="8"/>
  <c r="Z74" i="8"/>
  <c r="U47" i="8"/>
  <c r="V47" i="8"/>
  <c r="R47" i="8"/>
  <c r="O47" i="8" s="1"/>
  <c r="P69" i="8"/>
  <c r="U69" i="8"/>
  <c r="V69" i="8"/>
  <c r="W69" i="8"/>
  <c r="P29" i="8"/>
  <c r="U29" i="8"/>
  <c r="V29" i="8"/>
  <c r="W29" i="8"/>
  <c r="T29" i="8"/>
  <c r="Y19" i="8"/>
  <c r="Z19" i="8"/>
  <c r="S19" i="8"/>
  <c r="T19" i="8"/>
  <c r="U19" i="8"/>
  <c r="P14" i="8"/>
  <c r="Q14" i="8"/>
  <c r="R14" i="8"/>
  <c r="S81" i="8"/>
  <c r="T81" i="8"/>
  <c r="Y81" i="8"/>
  <c r="Z81" i="8"/>
  <c r="Q77" i="8"/>
  <c r="R77" i="8"/>
  <c r="S77" i="8"/>
  <c r="W73" i="8"/>
  <c r="X73" i="8"/>
  <c r="U67" i="8"/>
  <c r="V67" i="8"/>
  <c r="R18" i="8"/>
  <c r="S18" i="8"/>
  <c r="X18" i="8"/>
  <c r="Y18" i="8"/>
  <c r="Z18" i="8"/>
  <c r="Q31" i="8"/>
  <c r="P31" i="8"/>
  <c r="O31" i="8" s="1"/>
  <c r="Y59" i="8"/>
  <c r="Z59" i="8"/>
  <c r="S101" i="8"/>
  <c r="Y101" i="8"/>
  <c r="Z101" i="8"/>
  <c r="Q35" i="8"/>
  <c r="R35" i="8"/>
  <c r="W35" i="8"/>
  <c r="Y35" i="8"/>
  <c r="X35" i="8"/>
  <c r="Q37" i="8"/>
  <c r="R37" i="8"/>
  <c r="S37" i="8"/>
  <c r="W33" i="8"/>
  <c r="X33" i="8"/>
  <c r="U27" i="8"/>
  <c r="V27" i="8"/>
  <c r="P9" i="8"/>
  <c r="U9" i="8"/>
  <c r="W9" i="8"/>
  <c r="V9" i="8"/>
  <c r="U106" i="8"/>
  <c r="U86" i="8"/>
  <c r="T83" i="8"/>
  <c r="U66" i="8"/>
  <c r="T63" i="8"/>
  <c r="U46" i="8"/>
  <c r="O46" i="8" s="1"/>
  <c r="T43" i="8"/>
  <c r="O43" i="8" s="1"/>
  <c r="U26" i="8"/>
  <c r="O26" i="8" s="1"/>
  <c r="T23" i="8"/>
  <c r="O23" i="8" s="1"/>
  <c r="B78" i="8"/>
  <c r="B58" i="8"/>
  <c r="B38" i="8"/>
  <c r="B18" i="8"/>
  <c r="B16" i="8"/>
  <c r="B75" i="8"/>
  <c r="B55" i="8"/>
  <c r="B35" i="8"/>
  <c r="B15" i="8"/>
  <c r="B73" i="8"/>
  <c r="B53" i="8"/>
  <c r="B33" i="8"/>
  <c r="B13" i="8"/>
  <c r="B71" i="8"/>
  <c r="B51" i="8"/>
  <c r="B31" i="8"/>
  <c r="B11" i="8"/>
  <c r="B69" i="8"/>
  <c r="B29" i="8"/>
  <c r="B9" i="8"/>
  <c r="B49" i="8"/>
  <c r="B67" i="8"/>
  <c r="B47" i="8"/>
  <c r="B27" i="8"/>
  <c r="Q42" i="4"/>
  <c r="N73" i="4"/>
  <c r="O73" i="4" s="1"/>
  <c r="Q61" i="4"/>
  <c r="Q41" i="4"/>
  <c r="Q100" i="4"/>
  <c r="Q99" i="4"/>
  <c r="Q39" i="4"/>
  <c r="Q80" i="4"/>
  <c r="Q40" i="4"/>
  <c r="N10" i="4"/>
  <c r="O10" i="4" s="1"/>
  <c r="Q98" i="4"/>
  <c r="Q38" i="4"/>
  <c r="N30" i="4"/>
  <c r="O30" i="4" s="1"/>
  <c r="Q97" i="4"/>
  <c r="Q77" i="4"/>
  <c r="Q57" i="4"/>
  <c r="Q37" i="4"/>
  <c r="Q17" i="4"/>
  <c r="Q96" i="4"/>
  <c r="Q36" i="4"/>
  <c r="N70" i="4"/>
  <c r="O70" i="4" s="1"/>
  <c r="N8" i="4"/>
  <c r="O8" i="4" s="1"/>
  <c r="Q95" i="4"/>
  <c r="Q75" i="4"/>
  <c r="Q55" i="4"/>
  <c r="Q35" i="4"/>
  <c r="Q15" i="4"/>
  <c r="N68" i="4"/>
  <c r="O68" i="4" s="1"/>
  <c r="Q92" i="4"/>
  <c r="Q72" i="4"/>
  <c r="Q52" i="4"/>
  <c r="Q32" i="4"/>
  <c r="Q12" i="4"/>
  <c r="N67" i="4"/>
  <c r="O67" i="4" s="1"/>
  <c r="Q89" i="4"/>
  <c r="Q69" i="4"/>
  <c r="Q49" i="4"/>
  <c r="Q29" i="4"/>
  <c r="Q9" i="4"/>
  <c r="N65" i="4"/>
  <c r="O65" i="4" s="1"/>
  <c r="Q86" i="4"/>
  <c r="Q66" i="4"/>
  <c r="Q46" i="4"/>
  <c r="Q26" i="4"/>
  <c r="Q6" i="4"/>
  <c r="N44" i="4"/>
  <c r="O44" i="4" s="1"/>
  <c r="Q83" i="4"/>
  <c r="Q23" i="4"/>
  <c r="Q3" i="4"/>
  <c r="AA22" i="4"/>
  <c r="W2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36" i="7"/>
  <c r="AD31" i="7"/>
  <c r="AD32" i="7"/>
  <c r="AD33" i="7"/>
  <c r="AD34" i="7"/>
  <c r="AD35" i="7"/>
  <c r="AD36" i="7"/>
  <c r="AD22" i="7"/>
  <c r="AD23" i="7"/>
  <c r="AD24" i="7"/>
  <c r="AD25" i="7"/>
  <c r="AD26" i="7"/>
  <c r="AD27" i="7"/>
  <c r="AD28" i="7"/>
  <c r="AD29" i="7"/>
  <c r="AD30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5" i="7"/>
  <c r="AD16" i="7"/>
  <c r="AD17" i="7"/>
  <c r="AD18" i="7"/>
  <c r="AD19" i="7"/>
  <c r="AD20" i="7"/>
  <c r="AD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21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9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Z17" i="7"/>
  <c r="Z18" i="7"/>
  <c r="Z19" i="7"/>
  <c r="Z20" i="7"/>
  <c r="Z21" i="7"/>
  <c r="Z22" i="7"/>
  <c r="Z23" i="7"/>
  <c r="Z24" i="7"/>
  <c r="Z25" i="7"/>
  <c r="Z16" i="7"/>
  <c r="Z7" i="7"/>
  <c r="Z8" i="7"/>
  <c r="Z9" i="7"/>
  <c r="Z10" i="7"/>
  <c r="Z6" i="7"/>
  <c r="Z37" i="7"/>
  <c r="Z38" i="7"/>
  <c r="Z39" i="7"/>
  <c r="Z40" i="7"/>
  <c r="Z41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36" i="7"/>
  <c r="Y36" i="7"/>
  <c r="Y27" i="7"/>
  <c r="Y28" i="7"/>
  <c r="Y29" i="7"/>
  <c r="Y30" i="7"/>
  <c r="Y31" i="7"/>
  <c r="Y32" i="7"/>
  <c r="Y33" i="7"/>
  <c r="Y34" i="7"/>
  <c r="Y35" i="7"/>
  <c r="K27" i="7"/>
  <c r="K28" i="7"/>
  <c r="K29" i="7"/>
  <c r="K30" i="7"/>
  <c r="K31" i="7"/>
  <c r="K32" i="7"/>
  <c r="K33" i="7"/>
  <c r="K34" i="7"/>
  <c r="K35" i="7"/>
  <c r="K36" i="7"/>
  <c r="I35" i="7"/>
  <c r="I36" i="7"/>
  <c r="I27" i="7"/>
  <c r="I28" i="7"/>
  <c r="I29" i="7"/>
  <c r="I30" i="7"/>
  <c r="I31" i="7"/>
  <c r="I32" i="7"/>
  <c r="I33" i="7"/>
  <c r="I34" i="7"/>
  <c r="K26" i="7"/>
  <c r="I26" i="7"/>
  <c r="G26" i="7"/>
  <c r="Z3" i="7"/>
  <c r="Z4" i="7"/>
  <c r="Z5" i="7"/>
  <c r="Z2" i="7"/>
  <c r="Y37" i="7"/>
  <c r="Y38" i="7"/>
  <c r="Y39" i="7"/>
  <c r="Y40" i="7"/>
  <c r="Y41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26" i="7"/>
  <c r="K12" i="7"/>
  <c r="K13" i="7"/>
  <c r="K14" i="7"/>
  <c r="K15" i="7"/>
  <c r="K16" i="7"/>
  <c r="K11" i="7"/>
  <c r="G19" i="7"/>
  <c r="Y19" i="7" s="1"/>
  <c r="G20" i="7"/>
  <c r="Y20" i="7" s="1"/>
  <c r="G25" i="7"/>
  <c r="Y25" i="7" s="1"/>
  <c r="G17" i="7"/>
  <c r="Y17" i="7" s="1"/>
  <c r="G18" i="7"/>
  <c r="Y18" i="7" s="1"/>
  <c r="G16" i="7"/>
  <c r="Y16" i="7" s="1"/>
  <c r="I12" i="7"/>
  <c r="I13" i="7"/>
  <c r="I14" i="7"/>
  <c r="I15" i="7"/>
  <c r="I16" i="7"/>
  <c r="I11" i="7"/>
  <c r="G22" i="7"/>
  <c r="Y22" i="7" s="1"/>
  <c r="G23" i="7"/>
  <c r="Y23" i="7" s="1"/>
  <c r="G24" i="7"/>
  <c r="Y24" i="7" s="1"/>
  <c r="G21" i="7"/>
  <c r="Y21" i="7" s="1"/>
  <c r="Y3" i="7"/>
  <c r="Y4" i="7"/>
  <c r="Y5" i="7"/>
  <c r="Y6" i="7"/>
  <c r="Y7" i="7"/>
  <c r="Y8" i="7"/>
  <c r="Y9" i="7"/>
  <c r="Y10" i="7"/>
  <c r="Y11" i="7"/>
  <c r="Y12" i="7"/>
  <c r="Y13" i="7"/>
  <c r="Y14" i="7"/>
  <c r="Y15" i="7"/>
  <c r="Y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2" i="7"/>
  <c r="O16" i="8" l="1"/>
  <c r="O64" i="8"/>
  <c r="O106" i="8"/>
  <c r="O75" i="8"/>
  <c r="O40" i="8"/>
  <c r="O90" i="8"/>
  <c r="O19" i="8"/>
  <c r="O22" i="8"/>
  <c r="O96" i="8"/>
  <c r="O35" i="8"/>
  <c r="O104" i="8"/>
  <c r="O83" i="8"/>
  <c r="O21" i="8"/>
  <c r="O53" i="8"/>
  <c r="O60" i="8"/>
  <c r="O81" i="8"/>
  <c r="O29" i="8"/>
  <c r="O41" i="8"/>
  <c r="O78" i="8"/>
  <c r="O100" i="8"/>
  <c r="O30" i="8"/>
  <c r="O95" i="8"/>
  <c r="O57" i="8"/>
  <c r="O63" i="8"/>
  <c r="O66" i="8"/>
  <c r="O86" i="8"/>
  <c r="O33" i="8"/>
  <c r="O13" i="8"/>
  <c r="O58" i="8"/>
  <c r="O37" i="8"/>
  <c r="O56" i="8"/>
  <c r="O77" i="8"/>
  <c r="O48" i="8"/>
  <c r="O8" i="8"/>
  <c r="O12" i="8"/>
  <c r="O84" i="8"/>
  <c r="O72" i="8"/>
  <c r="O91" i="8"/>
  <c r="O14" i="8"/>
  <c r="O9" i="8"/>
  <c r="O49" i="8"/>
  <c r="O70" i="8"/>
  <c r="O24" i="8"/>
  <c r="O92" i="8"/>
  <c r="O51" i="8"/>
  <c r="O71" i="8"/>
  <c r="O36" i="8"/>
  <c r="O89" i="8"/>
  <c r="O69" i="8"/>
  <c r="O79" i="8"/>
  <c r="O15" i="8"/>
  <c r="O52" i="8"/>
  <c r="O32" i="8"/>
  <c r="O54" i="8"/>
  <c r="O74" i="8"/>
  <c r="O82" i="8"/>
  <c r="O94" i="8"/>
  <c r="O61" i="8"/>
  <c r="O97" i="8"/>
  <c r="O76" i="8"/>
  <c r="O34" i="8"/>
  <c r="O17" i="8"/>
  <c r="O11" i="8"/>
  <c r="O99" i="8"/>
  <c r="O38" i="8"/>
  <c r="O39" i="8"/>
  <c r="Z12" i="7"/>
  <c r="Z26" i="7"/>
  <c r="Z28" i="7"/>
  <c r="Z30" i="7"/>
  <c r="Z35" i="7"/>
  <c r="Z15" i="7"/>
  <c r="Z14" i="7"/>
  <c r="Z13" i="7"/>
  <c r="Z34" i="7"/>
  <c r="Z32" i="7"/>
  <c r="Z33" i="7"/>
  <c r="Z31" i="7"/>
  <c r="Z29" i="7"/>
  <c r="Z27" i="7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21" i="5"/>
  <c r="D4" i="5"/>
  <c r="D8" i="5"/>
  <c r="E8" i="5" s="1"/>
  <c r="D9" i="5"/>
  <c r="D12" i="5"/>
  <c r="E12" i="5" s="1"/>
  <c r="D16" i="5"/>
  <c r="E16" i="5" s="1"/>
  <c r="D17" i="5"/>
  <c r="D20" i="5"/>
  <c r="E20" i="5" s="1"/>
  <c r="D24" i="5"/>
  <c r="E24" i="5" s="1"/>
  <c r="D25" i="5"/>
  <c r="D28" i="5"/>
  <c r="E28" i="5" s="1"/>
  <c r="D32" i="5"/>
  <c r="E32" i="5" s="1"/>
  <c r="D33" i="5"/>
  <c r="D36" i="5"/>
  <c r="E36" i="5" s="1"/>
  <c r="D40" i="5"/>
  <c r="E40" i="5" s="1"/>
  <c r="D41" i="5"/>
  <c r="D44" i="5"/>
  <c r="E44" i="5" s="1"/>
  <c r="D48" i="5"/>
  <c r="E48" i="5" s="1"/>
  <c r="D49" i="5"/>
  <c r="D52" i="5"/>
  <c r="E52" i="5" s="1"/>
  <c r="D56" i="5"/>
  <c r="E56" i="5" s="1"/>
  <c r="D57" i="5"/>
  <c r="D60" i="5"/>
  <c r="E60" i="5" s="1"/>
  <c r="D64" i="5"/>
  <c r="E64" i="5" s="1"/>
  <c r="D65" i="5"/>
  <c r="D68" i="5"/>
  <c r="E68" i="5" s="1"/>
  <c r="D72" i="5"/>
  <c r="E72" i="5" s="1"/>
  <c r="D73" i="5"/>
  <c r="D76" i="5"/>
  <c r="E76" i="5" s="1"/>
  <c r="D80" i="5"/>
  <c r="E80" i="5" s="1"/>
  <c r="D81" i="5"/>
  <c r="D84" i="5"/>
  <c r="E84" i="5" s="1"/>
  <c r="D88" i="5"/>
  <c r="E88" i="5" s="1"/>
  <c r="D89" i="5"/>
  <c r="D92" i="5"/>
  <c r="E92" i="5" s="1"/>
  <c r="D96" i="5"/>
  <c r="E96" i="5" s="1"/>
  <c r="D97" i="5"/>
  <c r="E97" i="5" s="1"/>
  <c r="D100" i="5"/>
  <c r="E100" i="5" s="1"/>
  <c r="E17" i="5" l="1"/>
  <c r="F17" i="5" s="1"/>
  <c r="E49" i="5"/>
  <c r="F49" i="5" s="1"/>
  <c r="E65" i="5"/>
  <c r="F65" i="5" s="1"/>
  <c r="E9" i="5"/>
  <c r="F9" i="5" s="1"/>
  <c r="E57" i="5"/>
  <c r="F57" i="5" s="1"/>
  <c r="E4" i="5"/>
  <c r="F4" i="5" s="1"/>
  <c r="E73" i="5"/>
  <c r="F73" i="5" s="1"/>
  <c r="E41" i="5"/>
  <c r="F41" i="5" s="1"/>
  <c r="E33" i="5"/>
  <c r="F33" i="5" s="1"/>
  <c r="E81" i="5"/>
  <c r="F81" i="5" s="1"/>
  <c r="E89" i="5"/>
  <c r="F89" i="5" s="1"/>
  <c r="E25" i="5"/>
  <c r="F25" i="5" s="1"/>
  <c r="D2" i="5"/>
  <c r="F92" i="5"/>
  <c r="F68" i="5"/>
  <c r="F44" i="5"/>
  <c r="F20" i="5"/>
  <c r="F76" i="5"/>
  <c r="F36" i="5"/>
  <c r="F100" i="5"/>
  <c r="F84" i="5"/>
  <c r="F60" i="5"/>
  <c r="F52" i="5"/>
  <c r="F28" i="5"/>
  <c r="F12" i="5"/>
  <c r="F97" i="5"/>
  <c r="F72" i="5"/>
  <c r="F48" i="5"/>
  <c r="F16" i="5"/>
  <c r="F88" i="5"/>
  <c r="F64" i="5"/>
  <c r="F40" i="5"/>
  <c r="F24" i="5"/>
  <c r="F96" i="5"/>
  <c r="F80" i="5"/>
  <c r="F56" i="5"/>
  <c r="F32" i="5"/>
  <c r="F8" i="5"/>
  <c r="D94" i="5"/>
  <c r="D86" i="5"/>
  <c r="D78" i="5"/>
  <c r="D70" i="5"/>
  <c r="D62" i="5"/>
  <c r="D54" i="5"/>
  <c r="D46" i="5"/>
  <c r="D38" i="5"/>
  <c r="D30" i="5"/>
  <c r="D22" i="5"/>
  <c r="D14" i="5"/>
  <c r="D6" i="5"/>
  <c r="D93" i="5"/>
  <c r="D85" i="5"/>
  <c r="D77" i="5"/>
  <c r="D69" i="5"/>
  <c r="D61" i="5"/>
  <c r="D53" i="5"/>
  <c r="D45" i="5"/>
  <c r="D37" i="5"/>
  <c r="D29" i="5"/>
  <c r="D21" i="5"/>
  <c r="D13" i="5"/>
  <c r="D5" i="5"/>
  <c r="D99" i="5"/>
  <c r="D95" i="5"/>
  <c r="D91" i="5"/>
  <c r="D87" i="5"/>
  <c r="D83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D19" i="5"/>
  <c r="D15" i="5"/>
  <c r="D11" i="5"/>
  <c r="D7" i="5"/>
  <c r="D3" i="5"/>
  <c r="D98" i="5"/>
  <c r="D90" i="5"/>
  <c r="D82" i="5"/>
  <c r="D74" i="5"/>
  <c r="D66" i="5"/>
  <c r="D58" i="5"/>
  <c r="D50" i="5"/>
  <c r="D42" i="5"/>
  <c r="D34" i="5"/>
  <c r="D26" i="5"/>
  <c r="D18" i="5"/>
  <c r="D10" i="5"/>
  <c r="G33" i="5" l="1"/>
  <c r="H33" i="5" s="1"/>
  <c r="G25" i="5"/>
  <c r="H25" i="5" s="1"/>
  <c r="G73" i="5"/>
  <c r="H73" i="5" s="1"/>
  <c r="G9" i="5"/>
  <c r="H9" i="5" s="1"/>
  <c r="G65" i="5"/>
  <c r="H65" i="5" s="1"/>
  <c r="G81" i="5"/>
  <c r="H81" i="5" s="1"/>
  <c r="G41" i="5"/>
  <c r="H41" i="5" s="1"/>
  <c r="G57" i="5"/>
  <c r="H57" i="5"/>
  <c r="G49" i="5"/>
  <c r="H49" i="5" s="1"/>
  <c r="G4" i="5"/>
  <c r="H4" i="5" s="1"/>
  <c r="G17" i="5"/>
  <c r="H17" i="5"/>
  <c r="E47" i="5"/>
  <c r="F47" i="5" s="1"/>
  <c r="E42" i="5"/>
  <c r="F42" i="5" s="1"/>
  <c r="G56" i="5"/>
  <c r="H56" i="5" s="1"/>
  <c r="E69" i="5"/>
  <c r="F69" i="5" s="1"/>
  <c r="E59" i="5"/>
  <c r="F59" i="5" s="1"/>
  <c r="G96" i="5"/>
  <c r="H96" i="5" s="1"/>
  <c r="G68" i="5"/>
  <c r="H68" i="5" s="1"/>
  <c r="E46" i="5"/>
  <c r="F46" i="5" s="1"/>
  <c r="G32" i="5"/>
  <c r="H32" i="5" s="1"/>
  <c r="E51" i="5"/>
  <c r="F51" i="5" s="1"/>
  <c r="G44" i="5"/>
  <c r="H44" i="5" s="1"/>
  <c r="E66" i="5"/>
  <c r="F66" i="5" s="1"/>
  <c r="E63" i="5"/>
  <c r="F63" i="5" s="1"/>
  <c r="E85" i="5"/>
  <c r="F85" i="5" s="1"/>
  <c r="G24" i="5"/>
  <c r="H24" i="5" s="1"/>
  <c r="G92" i="5"/>
  <c r="H92" i="5" s="1"/>
  <c r="E95" i="5"/>
  <c r="F95" i="5" s="1"/>
  <c r="G76" i="5"/>
  <c r="H76" i="5" s="1"/>
  <c r="E61" i="5"/>
  <c r="F61" i="5" s="1"/>
  <c r="G80" i="5"/>
  <c r="H80" i="5" s="1"/>
  <c r="E77" i="5"/>
  <c r="F77" i="5" s="1"/>
  <c r="E74" i="5"/>
  <c r="F74" i="5" s="1"/>
  <c r="E67" i="5"/>
  <c r="F67" i="5" s="1"/>
  <c r="E93" i="5"/>
  <c r="F93" i="5" s="1"/>
  <c r="G40" i="5"/>
  <c r="H40" i="5" s="1"/>
  <c r="E50" i="5"/>
  <c r="F50" i="5" s="1"/>
  <c r="E58" i="5"/>
  <c r="F58" i="5" s="1"/>
  <c r="E71" i="5"/>
  <c r="F71" i="5" s="1"/>
  <c r="E75" i="5"/>
  <c r="F75" i="5" s="1"/>
  <c r="E6" i="5"/>
  <c r="F6" i="5" s="1"/>
  <c r="G88" i="5"/>
  <c r="H88" i="5" s="1"/>
  <c r="E34" i="5"/>
  <c r="F34" i="5" s="1"/>
  <c r="G64" i="5"/>
  <c r="H64" i="5" s="1"/>
  <c r="E79" i="5"/>
  <c r="F79" i="5" s="1"/>
  <c r="E53" i="5"/>
  <c r="F53" i="5" s="1"/>
  <c r="G20" i="5"/>
  <c r="H20" i="5" s="1"/>
  <c r="E55" i="5"/>
  <c r="F55" i="5" s="1"/>
  <c r="E82" i="5"/>
  <c r="F82" i="5" s="1"/>
  <c r="E90" i="5"/>
  <c r="F90" i="5" s="1"/>
  <c r="E98" i="5"/>
  <c r="F98" i="5" s="1"/>
  <c r="E14" i="5"/>
  <c r="F14" i="5" s="1"/>
  <c r="G16" i="5"/>
  <c r="H16" i="5" s="1"/>
  <c r="E3" i="5"/>
  <c r="F3" i="5" s="1"/>
  <c r="E83" i="5"/>
  <c r="F83" i="5" s="1"/>
  <c r="E22" i="5"/>
  <c r="F22" i="5" s="1"/>
  <c r="G48" i="5"/>
  <c r="H48" i="5" s="1"/>
  <c r="E7" i="5"/>
  <c r="F7" i="5" s="1"/>
  <c r="E87" i="5"/>
  <c r="F87" i="5" s="1"/>
  <c r="E30" i="5"/>
  <c r="F30" i="5" s="1"/>
  <c r="G72" i="5"/>
  <c r="H72" i="5" s="1"/>
  <c r="E11" i="5"/>
  <c r="F11" i="5" s="1"/>
  <c r="E91" i="5"/>
  <c r="F91" i="5" s="1"/>
  <c r="E38" i="5"/>
  <c r="F38" i="5" s="1"/>
  <c r="G97" i="5"/>
  <c r="H97" i="5" s="1"/>
  <c r="E99" i="5"/>
  <c r="F99" i="5" s="1"/>
  <c r="G12" i="5"/>
  <c r="H12" i="5" s="1"/>
  <c r="E23" i="5"/>
  <c r="F23" i="5" s="1"/>
  <c r="E62" i="5"/>
  <c r="F62" i="5" s="1"/>
  <c r="G28" i="5"/>
  <c r="H28" i="5" s="1"/>
  <c r="E27" i="5"/>
  <c r="F27" i="5" s="1"/>
  <c r="E70" i="5"/>
  <c r="F70" i="5" s="1"/>
  <c r="E31" i="5"/>
  <c r="F31" i="5" s="1"/>
  <c r="E78" i="5"/>
  <c r="F78" i="5" s="1"/>
  <c r="E10" i="5"/>
  <c r="F10" i="5" s="1"/>
  <c r="E35" i="5"/>
  <c r="F35" i="5" s="1"/>
  <c r="E29" i="5"/>
  <c r="F29" i="5" s="1"/>
  <c r="E86" i="5"/>
  <c r="F86" i="5" s="1"/>
  <c r="G84" i="5"/>
  <c r="H84" i="5" s="1"/>
  <c r="E18" i="5"/>
  <c r="F18" i="5" s="1"/>
  <c r="E39" i="5"/>
  <c r="F39" i="5" s="1"/>
  <c r="E37" i="5"/>
  <c r="F37" i="5" s="1"/>
  <c r="E94" i="5"/>
  <c r="F94" i="5" s="1"/>
  <c r="G100" i="5"/>
  <c r="H100" i="5" s="1"/>
  <c r="E15" i="5"/>
  <c r="F15" i="5" s="1"/>
  <c r="E19" i="5"/>
  <c r="F19" i="5" s="1"/>
  <c r="E54" i="5"/>
  <c r="F54" i="5" s="1"/>
  <c r="E2" i="5"/>
  <c r="F2" i="5" s="1"/>
  <c r="E5" i="5"/>
  <c r="F5" i="5" s="1"/>
  <c r="E13" i="5"/>
  <c r="F13" i="5" s="1"/>
  <c r="G52" i="5"/>
  <c r="H52" i="5" s="1"/>
  <c r="E21" i="5"/>
  <c r="F21" i="5" s="1"/>
  <c r="G60" i="5"/>
  <c r="H60" i="5" s="1"/>
  <c r="E26" i="5"/>
  <c r="F26" i="5" s="1"/>
  <c r="E43" i="5"/>
  <c r="F43" i="5" s="1"/>
  <c r="E45" i="5"/>
  <c r="F45" i="5" s="1"/>
  <c r="G8" i="5"/>
  <c r="H8" i="5" s="1"/>
  <c r="G36" i="5"/>
  <c r="H36" i="5" s="1"/>
  <c r="G89" i="5"/>
  <c r="H89" i="5" s="1"/>
  <c r="G27" i="5" l="1"/>
  <c r="H27" i="5" s="1"/>
  <c r="I28" i="5"/>
  <c r="J28" i="5" s="1"/>
  <c r="K28" i="5" s="1"/>
  <c r="L28" i="5" s="1"/>
  <c r="G77" i="5"/>
  <c r="H77" i="5" s="1"/>
  <c r="G47" i="5"/>
  <c r="H47" i="5" s="1"/>
  <c r="G98" i="5"/>
  <c r="H98" i="5" s="1"/>
  <c r="G82" i="5"/>
  <c r="H82" i="5" s="1"/>
  <c r="I76" i="5"/>
  <c r="J76" i="5" s="1"/>
  <c r="K76" i="5" s="1"/>
  <c r="L76" i="5" s="1"/>
  <c r="G19" i="5"/>
  <c r="H19" i="5" s="1"/>
  <c r="G53" i="5"/>
  <c r="H53" i="5" s="1"/>
  <c r="G95" i="5"/>
  <c r="H95" i="5" s="1"/>
  <c r="G59" i="5"/>
  <c r="H59" i="5" s="1"/>
  <c r="G62" i="5"/>
  <c r="H62" i="5" s="1"/>
  <c r="I92" i="5"/>
  <c r="J92" i="5" s="1"/>
  <c r="K92" i="5" s="1"/>
  <c r="L92" i="5" s="1"/>
  <c r="I16" i="5"/>
  <c r="J16" i="5" s="1"/>
  <c r="K16" i="5" s="1"/>
  <c r="L16" i="5" s="1"/>
  <c r="G54" i="5"/>
  <c r="H54" i="5" s="1"/>
  <c r="I12" i="5"/>
  <c r="J12" i="5" s="1"/>
  <c r="K12" i="5" s="1"/>
  <c r="L12" i="5" s="1"/>
  <c r="G61" i="5"/>
  <c r="H61" i="5" s="1"/>
  <c r="G38" i="5"/>
  <c r="H38" i="5" s="1"/>
  <c r="I89" i="5"/>
  <c r="J89" i="5" s="1"/>
  <c r="G39" i="5"/>
  <c r="H39" i="5" s="1"/>
  <c r="G91" i="5"/>
  <c r="H91" i="5" s="1"/>
  <c r="I24" i="5"/>
  <c r="J24" i="5" s="1"/>
  <c r="K24" i="5" s="1"/>
  <c r="L24" i="5" s="1"/>
  <c r="I49" i="5"/>
  <c r="J49" i="5" s="1"/>
  <c r="G67" i="5"/>
  <c r="H67" i="5" s="1"/>
  <c r="I56" i="5"/>
  <c r="J56" i="5" s="1"/>
  <c r="K56" i="5" s="1"/>
  <c r="L56" i="5" s="1"/>
  <c r="G99" i="5"/>
  <c r="H99" i="5" s="1"/>
  <c r="G94" i="5"/>
  <c r="H94" i="5" s="1"/>
  <c r="G11" i="5"/>
  <c r="H11" i="5" s="1"/>
  <c r="I72" i="5"/>
  <c r="J72" i="5" s="1"/>
  <c r="K72" i="5" s="1"/>
  <c r="L72" i="5" s="1"/>
  <c r="G45" i="5"/>
  <c r="H45" i="5" s="1"/>
  <c r="G30" i="5"/>
  <c r="H30" i="5" s="1"/>
  <c r="G87" i="5"/>
  <c r="H87" i="5" s="1"/>
  <c r="G6" i="5"/>
  <c r="H6" i="5" s="1"/>
  <c r="G66" i="5"/>
  <c r="H66" i="5" s="1"/>
  <c r="I81" i="5"/>
  <c r="J81" i="5" s="1"/>
  <c r="G2" i="5"/>
  <c r="H2" i="5" s="1"/>
  <c r="G74" i="5"/>
  <c r="H74" i="5" s="1"/>
  <c r="I80" i="5"/>
  <c r="J80" i="5" s="1"/>
  <c r="K80" i="5" s="1"/>
  <c r="L80" i="5" s="1"/>
  <c r="I100" i="5"/>
  <c r="J100" i="5" s="1"/>
  <c r="K100" i="5" s="1"/>
  <c r="L100" i="5" s="1"/>
  <c r="G37" i="5"/>
  <c r="H37" i="5" s="1"/>
  <c r="G18" i="5"/>
  <c r="H18" i="5" s="1"/>
  <c r="I8" i="5"/>
  <c r="J8" i="5" s="1"/>
  <c r="G34" i="5"/>
  <c r="H34" i="5" s="1"/>
  <c r="G86" i="5"/>
  <c r="H86" i="5" s="1"/>
  <c r="I88" i="5"/>
  <c r="J88" i="5" s="1"/>
  <c r="K88" i="5" s="1"/>
  <c r="L88" i="5" s="1"/>
  <c r="G63" i="5"/>
  <c r="H63" i="5" s="1"/>
  <c r="I41" i="5"/>
  <c r="J41" i="5" s="1"/>
  <c r="G29" i="5"/>
  <c r="H29" i="5" s="1"/>
  <c r="G35" i="5"/>
  <c r="H35" i="5" s="1"/>
  <c r="G7" i="5"/>
  <c r="H7" i="5" s="1"/>
  <c r="G75" i="5"/>
  <c r="H75" i="5" s="1"/>
  <c r="I44" i="5"/>
  <c r="J44" i="5" s="1"/>
  <c r="K44" i="5" s="1"/>
  <c r="L44" i="5" s="1"/>
  <c r="G5" i="5"/>
  <c r="H5" i="5" s="1"/>
  <c r="G23" i="5"/>
  <c r="H23" i="5" s="1"/>
  <c r="G42" i="5"/>
  <c r="H42" i="5" s="1"/>
  <c r="I20" i="5"/>
  <c r="J20" i="5" s="1"/>
  <c r="K20" i="5" s="1"/>
  <c r="L20" i="5" s="1"/>
  <c r="I36" i="5"/>
  <c r="J36" i="5" s="1"/>
  <c r="K36" i="5" s="1"/>
  <c r="L36" i="5" s="1"/>
  <c r="G26" i="5"/>
  <c r="H26" i="5" s="1"/>
  <c r="I48" i="5"/>
  <c r="J48" i="5" s="1"/>
  <c r="K48" i="5" s="1"/>
  <c r="L48" i="5" s="1"/>
  <c r="G51" i="5"/>
  <c r="H51" i="5" s="1"/>
  <c r="G22" i="5"/>
  <c r="H22" i="5" s="1"/>
  <c r="I32" i="5"/>
  <c r="J32" i="5" s="1"/>
  <c r="K32" i="5" s="1"/>
  <c r="L32" i="5" s="1"/>
  <c r="G21" i="5"/>
  <c r="H21" i="5" s="1"/>
  <c r="G50" i="5"/>
  <c r="H50" i="5" s="1"/>
  <c r="I73" i="5"/>
  <c r="J73" i="5" s="1"/>
  <c r="I52" i="5"/>
  <c r="J52" i="5" s="1"/>
  <c r="K52" i="5" s="1"/>
  <c r="L52" i="5" s="1"/>
  <c r="G31" i="5"/>
  <c r="H31" i="5" s="1"/>
  <c r="I40" i="5"/>
  <c r="J40" i="5" s="1"/>
  <c r="K40" i="5" s="1"/>
  <c r="L40" i="5" s="1"/>
  <c r="I68" i="5"/>
  <c r="J68" i="5" s="1"/>
  <c r="K68" i="5" s="1"/>
  <c r="L68" i="5" s="1"/>
  <c r="I25" i="5"/>
  <c r="J25" i="5" s="1"/>
  <c r="G14" i="5"/>
  <c r="H14" i="5" s="1"/>
  <c r="G90" i="5"/>
  <c r="H90" i="5" s="1"/>
  <c r="G55" i="5"/>
  <c r="H55" i="5" s="1"/>
  <c r="I64" i="5"/>
  <c r="J64" i="5" s="1"/>
  <c r="K64" i="5" s="1"/>
  <c r="L64" i="5" s="1"/>
  <c r="I84" i="5"/>
  <c r="J84" i="5" s="1"/>
  <c r="K84" i="5" s="1"/>
  <c r="L84" i="5" s="1"/>
  <c r="G71" i="5"/>
  <c r="H71" i="5" s="1"/>
  <c r="I60" i="5"/>
  <c r="J60" i="5" s="1"/>
  <c r="K60" i="5" s="1"/>
  <c r="L60" i="5" s="1"/>
  <c r="G58" i="5"/>
  <c r="H58" i="5" s="1"/>
  <c r="I9" i="5"/>
  <c r="J9" i="5"/>
  <c r="G78" i="5"/>
  <c r="H78" i="5" s="1"/>
  <c r="G46" i="5"/>
  <c r="H46" i="5" s="1"/>
  <c r="G13" i="5"/>
  <c r="H13" i="5" s="1"/>
  <c r="G70" i="5"/>
  <c r="H70" i="5" s="1"/>
  <c r="G3" i="5"/>
  <c r="H3" i="5" s="1"/>
  <c r="I96" i="5"/>
  <c r="J96" i="5" s="1"/>
  <c r="K96" i="5" s="1"/>
  <c r="L96" i="5" s="1"/>
  <c r="I33" i="5"/>
  <c r="J33" i="5" s="1"/>
  <c r="I65" i="5"/>
  <c r="J65" i="5" s="1"/>
  <c r="I57" i="5"/>
  <c r="J57" i="5" s="1"/>
  <c r="K57" i="5" s="1"/>
  <c r="L57" i="5" s="1"/>
  <c r="G79" i="5"/>
  <c r="H79" i="5" s="1"/>
  <c r="G85" i="5"/>
  <c r="H85" i="5" s="1"/>
  <c r="G83" i="5"/>
  <c r="H83" i="5" s="1"/>
  <c r="I97" i="5"/>
  <c r="J97" i="5" s="1"/>
  <c r="K97" i="5" s="1"/>
  <c r="L97" i="5" s="1"/>
  <c r="G69" i="5"/>
  <c r="H69" i="5" s="1"/>
  <c r="G43" i="5"/>
  <c r="H43" i="5" s="1"/>
  <c r="G10" i="5"/>
  <c r="H10" i="5" s="1"/>
  <c r="G15" i="5"/>
  <c r="H15" i="5" s="1"/>
  <c r="I17" i="5"/>
  <c r="J17" i="5" s="1"/>
  <c r="K17" i="5" s="1"/>
  <c r="L17" i="5" s="1"/>
  <c r="G93" i="5"/>
  <c r="H93" i="5" s="1"/>
  <c r="I38" i="5" l="1"/>
  <c r="J38" i="5" s="1"/>
  <c r="K38" i="5" s="1"/>
  <c r="L38" i="5" s="1"/>
  <c r="I43" i="5"/>
  <c r="J43" i="5" s="1"/>
  <c r="K43" i="5" s="1"/>
  <c r="L43" i="5" s="1"/>
  <c r="M97" i="5"/>
  <c r="N97" i="5" s="1"/>
  <c r="P97" i="5" s="1"/>
  <c r="R97" i="5" s="1"/>
  <c r="I55" i="5"/>
  <c r="J55" i="5" s="1"/>
  <c r="K55" i="5" s="1"/>
  <c r="L55" i="5" s="1"/>
  <c r="I6" i="5"/>
  <c r="J6" i="5" s="1"/>
  <c r="I54" i="5"/>
  <c r="J54" i="5" s="1"/>
  <c r="K54" i="5" s="1"/>
  <c r="L54" i="5" s="1"/>
  <c r="I71" i="5"/>
  <c r="J71" i="5" s="1"/>
  <c r="K71" i="5" s="1"/>
  <c r="L71" i="5" s="1"/>
  <c r="I42" i="5"/>
  <c r="J42" i="5" s="1"/>
  <c r="K42" i="5" s="1"/>
  <c r="L42" i="5" s="1"/>
  <c r="M44" i="5"/>
  <c r="N44" i="5" s="1"/>
  <c r="P44" i="5" s="1"/>
  <c r="R44" i="5" s="1"/>
  <c r="M16" i="5"/>
  <c r="N16" i="5" s="1"/>
  <c r="I61" i="5"/>
  <c r="J61" i="5" s="1"/>
  <c r="K61" i="5" s="1"/>
  <c r="L61" i="5" s="1"/>
  <c r="I75" i="5"/>
  <c r="J75" i="5" s="1"/>
  <c r="K75" i="5" s="1"/>
  <c r="L75" i="5" s="1"/>
  <c r="M92" i="5"/>
  <c r="N92" i="5" s="1"/>
  <c r="P92" i="5" s="1"/>
  <c r="R92" i="5" s="1"/>
  <c r="I10" i="5"/>
  <c r="J10" i="5" s="1"/>
  <c r="K81" i="5"/>
  <c r="L81" i="5" s="1"/>
  <c r="I23" i="5"/>
  <c r="J23" i="5" s="1"/>
  <c r="K23" i="5" s="1"/>
  <c r="L23" i="5" s="1"/>
  <c r="I90" i="5"/>
  <c r="J90" i="5" s="1"/>
  <c r="K90" i="5" s="1"/>
  <c r="L90" i="5" s="1"/>
  <c r="I85" i="5"/>
  <c r="J85" i="5" s="1"/>
  <c r="K85" i="5" s="1"/>
  <c r="L85" i="5" s="1"/>
  <c r="I14" i="5"/>
  <c r="J14" i="5" s="1"/>
  <c r="K14" i="5" s="1"/>
  <c r="L14" i="5" s="1"/>
  <c r="I30" i="5"/>
  <c r="J30" i="5" s="1"/>
  <c r="K30" i="5" s="1"/>
  <c r="L30" i="5" s="1"/>
  <c r="I79" i="5"/>
  <c r="J79" i="5" s="1"/>
  <c r="K79" i="5" s="1"/>
  <c r="L79" i="5" s="1"/>
  <c r="K25" i="5"/>
  <c r="L25" i="5"/>
  <c r="I7" i="5"/>
  <c r="J7" i="5" s="1"/>
  <c r="I62" i="5"/>
  <c r="J62" i="5" s="1"/>
  <c r="K62" i="5" s="1"/>
  <c r="L62" i="5" s="1"/>
  <c r="M84" i="5"/>
  <c r="N84" i="5" s="1"/>
  <c r="P84" i="5" s="1"/>
  <c r="R84" i="5" s="1"/>
  <c r="I69" i="5"/>
  <c r="J69" i="5" s="1"/>
  <c r="K69" i="5" s="1"/>
  <c r="L69" i="5" s="1"/>
  <c r="I66" i="5"/>
  <c r="J66" i="5" s="1"/>
  <c r="K66" i="5" s="1"/>
  <c r="L66" i="5" s="1"/>
  <c r="M68" i="5"/>
  <c r="N68" i="5" s="1"/>
  <c r="P68" i="5" s="1"/>
  <c r="R68" i="5" s="1"/>
  <c r="I35" i="5"/>
  <c r="J35" i="5" s="1"/>
  <c r="K35" i="5" s="1"/>
  <c r="L35" i="5" s="1"/>
  <c r="I59" i="5"/>
  <c r="J59" i="5" s="1"/>
  <c r="K59" i="5" s="1"/>
  <c r="L59" i="5" s="1"/>
  <c r="M64" i="5"/>
  <c r="N64" i="5" s="1"/>
  <c r="P64" i="5" s="1"/>
  <c r="R64" i="5" s="1"/>
  <c r="I83" i="5"/>
  <c r="J83" i="5" s="1"/>
  <c r="K83" i="5" s="1"/>
  <c r="L83" i="5" s="1"/>
  <c r="I87" i="5"/>
  <c r="J87" i="5" s="1"/>
  <c r="K87" i="5" s="1"/>
  <c r="L87" i="5" s="1"/>
  <c r="K65" i="5"/>
  <c r="L65" i="5" s="1"/>
  <c r="I29" i="5"/>
  <c r="J29" i="5" s="1"/>
  <c r="K29" i="5" s="1"/>
  <c r="L29" i="5" s="1"/>
  <c r="M20" i="5"/>
  <c r="N20" i="5" s="1"/>
  <c r="P20" i="5" s="1"/>
  <c r="M57" i="5"/>
  <c r="N57" i="5" s="1"/>
  <c r="P57" i="5" s="1"/>
  <c r="R57" i="5" s="1"/>
  <c r="M40" i="5"/>
  <c r="N40" i="5" s="1"/>
  <c r="P40" i="5" s="1"/>
  <c r="R40" i="5" s="1"/>
  <c r="M72" i="5"/>
  <c r="N72" i="5" s="1"/>
  <c r="P72" i="5" s="1"/>
  <c r="R72" i="5" s="1"/>
  <c r="K33" i="5"/>
  <c r="L33" i="5" s="1"/>
  <c r="I31" i="5"/>
  <c r="J31" i="5" s="1"/>
  <c r="K31" i="5" s="1"/>
  <c r="L31" i="5" s="1"/>
  <c r="K41" i="5"/>
  <c r="L41" i="5" s="1"/>
  <c r="I11" i="5"/>
  <c r="J11" i="5" s="1"/>
  <c r="K11" i="5" s="1"/>
  <c r="L11" i="5" s="1"/>
  <c r="M88" i="5"/>
  <c r="N88" i="5" s="1"/>
  <c r="P88" i="5" s="1"/>
  <c r="R88" i="5" s="1"/>
  <c r="I99" i="5"/>
  <c r="J99" i="5" s="1"/>
  <c r="K99" i="5" s="1"/>
  <c r="L99" i="5" s="1"/>
  <c r="I19" i="5"/>
  <c r="J19" i="5" s="1"/>
  <c r="K19" i="5" s="1"/>
  <c r="L19" i="5" s="1"/>
  <c r="M52" i="5"/>
  <c r="N52" i="5" s="1"/>
  <c r="P52" i="5" s="1"/>
  <c r="R52" i="5" s="1"/>
  <c r="I53" i="5"/>
  <c r="J53" i="5" s="1"/>
  <c r="K53" i="5" s="1"/>
  <c r="L53" i="5" s="1"/>
  <c r="I50" i="5"/>
  <c r="J50" i="5" s="1"/>
  <c r="K50" i="5" s="1"/>
  <c r="L50" i="5" s="1"/>
  <c r="I86" i="5"/>
  <c r="J86" i="5" s="1"/>
  <c r="K86" i="5" s="1"/>
  <c r="L86" i="5" s="1"/>
  <c r="M56" i="5"/>
  <c r="N56" i="5" s="1"/>
  <c r="P56" i="5" s="1"/>
  <c r="R56" i="5" s="1"/>
  <c r="M76" i="5"/>
  <c r="N76" i="5" s="1"/>
  <c r="P76" i="5" s="1"/>
  <c r="R76" i="5" s="1"/>
  <c r="I13" i="5"/>
  <c r="J13" i="5" s="1"/>
  <c r="K13" i="5" s="1"/>
  <c r="L13" i="5" s="1"/>
  <c r="I21" i="5"/>
  <c r="J21" i="5" s="1"/>
  <c r="K21" i="5" s="1"/>
  <c r="L21" i="5" s="1"/>
  <c r="I34" i="5"/>
  <c r="J34" i="5" s="1"/>
  <c r="K34" i="5" s="1"/>
  <c r="L34" i="5" s="1"/>
  <c r="I67" i="5"/>
  <c r="J67" i="5" s="1"/>
  <c r="K67" i="5" s="1"/>
  <c r="L67" i="5" s="1"/>
  <c r="I82" i="5"/>
  <c r="J82" i="5" s="1"/>
  <c r="K82" i="5" s="1"/>
  <c r="L82" i="5" s="1"/>
  <c r="I46" i="5"/>
  <c r="J46" i="5" s="1"/>
  <c r="K46" i="5" s="1"/>
  <c r="L46" i="5" s="1"/>
  <c r="M32" i="5"/>
  <c r="N32" i="5" s="1"/>
  <c r="P32" i="5" s="1"/>
  <c r="R32" i="5" s="1"/>
  <c r="K49" i="5"/>
  <c r="L49" i="5" s="1"/>
  <c r="I98" i="5"/>
  <c r="J98" i="5" s="1"/>
  <c r="K98" i="5" s="1"/>
  <c r="L98" i="5" s="1"/>
  <c r="I63" i="5"/>
  <c r="J63" i="5" s="1"/>
  <c r="K63" i="5" s="1"/>
  <c r="L63" i="5" s="1"/>
  <c r="I70" i="5"/>
  <c r="J70" i="5" s="1"/>
  <c r="K70" i="5" s="1"/>
  <c r="L70" i="5" s="1"/>
  <c r="I78" i="5"/>
  <c r="J78" i="5" s="1"/>
  <c r="K78" i="5" s="1"/>
  <c r="L78" i="5" s="1"/>
  <c r="I22" i="5"/>
  <c r="J22" i="5" s="1"/>
  <c r="K22" i="5" s="1"/>
  <c r="L22" i="5" s="1"/>
  <c r="I18" i="5"/>
  <c r="J18" i="5" s="1"/>
  <c r="K18" i="5" s="1"/>
  <c r="L18" i="5" s="1"/>
  <c r="I47" i="5"/>
  <c r="J47" i="5" s="1"/>
  <c r="K47" i="5" s="1"/>
  <c r="L47" i="5" s="1"/>
  <c r="I37" i="5"/>
  <c r="J37" i="5" s="1"/>
  <c r="K37" i="5" s="1"/>
  <c r="L37" i="5" s="1"/>
  <c r="I91" i="5"/>
  <c r="J91" i="5" s="1"/>
  <c r="K91" i="5" s="1"/>
  <c r="L91" i="5" s="1"/>
  <c r="I93" i="5"/>
  <c r="J93" i="5" s="1"/>
  <c r="K93" i="5" s="1"/>
  <c r="L93" i="5" s="1"/>
  <c r="M100" i="5"/>
  <c r="N100" i="5" s="1"/>
  <c r="P100" i="5" s="1"/>
  <c r="R100" i="5" s="1"/>
  <c r="M28" i="5"/>
  <c r="N28" i="5" s="1"/>
  <c r="P28" i="5" s="1"/>
  <c r="R28" i="5" s="1"/>
  <c r="M17" i="5"/>
  <c r="N17" i="5" s="1"/>
  <c r="I58" i="5"/>
  <c r="J58" i="5" s="1"/>
  <c r="K58" i="5" s="1"/>
  <c r="L58" i="5" s="1"/>
  <c r="I26" i="5"/>
  <c r="J26" i="5" s="1"/>
  <c r="K26" i="5" s="1"/>
  <c r="L26" i="5" s="1"/>
  <c r="M80" i="5"/>
  <c r="N80" i="5" s="1"/>
  <c r="P80" i="5" s="1"/>
  <c r="R80" i="5" s="1"/>
  <c r="M96" i="5"/>
  <c r="N96" i="5" s="1"/>
  <c r="P96" i="5" s="1"/>
  <c r="R96" i="5" s="1"/>
  <c r="I94" i="5"/>
  <c r="J94" i="5" s="1"/>
  <c r="K94" i="5" s="1"/>
  <c r="L94" i="5" s="1"/>
  <c r="K73" i="5"/>
  <c r="L73" i="5" s="1"/>
  <c r="M24" i="5"/>
  <c r="N24" i="5" s="1"/>
  <c r="P24" i="5" s="1"/>
  <c r="R24" i="5" s="1"/>
  <c r="I51" i="5"/>
  <c r="J51" i="5" s="1"/>
  <c r="K51" i="5" s="1"/>
  <c r="L51" i="5" s="1"/>
  <c r="I77" i="5"/>
  <c r="J77" i="5" s="1"/>
  <c r="K77" i="5" s="1"/>
  <c r="L77" i="5" s="1"/>
  <c r="M48" i="5"/>
  <c r="N48" i="5" s="1"/>
  <c r="P48" i="5" s="1"/>
  <c r="R48" i="5" s="1"/>
  <c r="I15" i="5"/>
  <c r="J15" i="5" s="1"/>
  <c r="K15" i="5" s="1"/>
  <c r="L15" i="5" s="1"/>
  <c r="M60" i="5"/>
  <c r="N60" i="5" s="1"/>
  <c r="P60" i="5" s="1"/>
  <c r="R60" i="5" s="1"/>
  <c r="M36" i="5"/>
  <c r="N36" i="5" s="1"/>
  <c r="P36" i="5" s="1"/>
  <c r="R36" i="5" s="1"/>
  <c r="I74" i="5"/>
  <c r="J74" i="5" s="1"/>
  <c r="K74" i="5" s="1"/>
  <c r="L74" i="5" s="1"/>
  <c r="K89" i="5"/>
  <c r="L89" i="5"/>
  <c r="I95" i="5"/>
  <c r="J95" i="5" s="1"/>
  <c r="K95" i="5" s="1"/>
  <c r="L95" i="5" s="1"/>
  <c r="I39" i="5"/>
  <c r="J39" i="5" s="1"/>
  <c r="K39" i="5" s="1"/>
  <c r="L39" i="5" s="1"/>
  <c r="I45" i="5"/>
  <c r="J45" i="5" s="1"/>
  <c r="K45" i="5" s="1"/>
  <c r="L45" i="5" s="1"/>
  <c r="I27" i="5"/>
  <c r="J27" i="5" s="1"/>
  <c r="K27" i="5" s="1"/>
  <c r="L27" i="5" s="1"/>
  <c r="M37" i="5" l="1"/>
  <c r="N37" i="5" s="1"/>
  <c r="P37" i="5" s="1"/>
  <c r="R37" i="5" s="1"/>
  <c r="M75" i="5"/>
  <c r="N75" i="5" s="1"/>
  <c r="P75" i="5" s="1"/>
  <c r="R75" i="5" s="1"/>
  <c r="M61" i="5"/>
  <c r="N61" i="5" s="1"/>
  <c r="P61" i="5" s="1"/>
  <c r="R61" i="5" s="1"/>
  <c r="S56" i="5"/>
  <c r="U56" i="5" s="1"/>
  <c r="V56" i="5" s="1"/>
  <c r="M94" i="5"/>
  <c r="N94" i="5" s="1"/>
  <c r="P94" i="5" s="1"/>
  <c r="R94" i="5" s="1"/>
  <c r="M33" i="5"/>
  <c r="N33" i="5" s="1"/>
  <c r="P33" i="5" s="1"/>
  <c r="R33" i="5" s="1"/>
  <c r="S44" i="5"/>
  <c r="U44" i="5" s="1"/>
  <c r="V44" i="5" s="1"/>
  <c r="S92" i="5"/>
  <c r="U92" i="5" s="1"/>
  <c r="V92" i="5" s="1"/>
  <c r="M50" i="5"/>
  <c r="N50" i="5" s="1"/>
  <c r="P50" i="5" s="1"/>
  <c r="R50" i="5" s="1"/>
  <c r="M42" i="5"/>
  <c r="N42" i="5" s="1"/>
  <c r="P42" i="5" s="1"/>
  <c r="R42" i="5" s="1"/>
  <c r="M53" i="5"/>
  <c r="N53" i="5" s="1"/>
  <c r="P53" i="5" s="1"/>
  <c r="R53" i="5" s="1"/>
  <c r="M79" i="5"/>
  <c r="N79" i="5" s="1"/>
  <c r="P79" i="5" s="1"/>
  <c r="R79" i="5" s="1"/>
  <c r="M51" i="5"/>
  <c r="N51" i="5" s="1"/>
  <c r="P51" i="5" s="1"/>
  <c r="R51" i="5" s="1"/>
  <c r="M98" i="5"/>
  <c r="N98" i="5" s="1"/>
  <c r="P98" i="5" s="1"/>
  <c r="R98" i="5" s="1"/>
  <c r="M65" i="5"/>
  <c r="N65" i="5" s="1"/>
  <c r="P65" i="5" s="1"/>
  <c r="R65" i="5" s="1"/>
  <c r="M27" i="5"/>
  <c r="N27" i="5" s="1"/>
  <c r="P27" i="5" s="1"/>
  <c r="R27" i="5" s="1"/>
  <c r="M95" i="5"/>
  <c r="N95" i="5" s="1"/>
  <c r="P95" i="5" s="1"/>
  <c r="R95" i="5" s="1"/>
  <c r="M49" i="5"/>
  <c r="N49" i="5" s="1"/>
  <c r="P49" i="5" s="1"/>
  <c r="R49" i="5" s="1"/>
  <c r="S32" i="5"/>
  <c r="U32" i="5" s="1"/>
  <c r="M46" i="5"/>
  <c r="N46" i="5" s="1"/>
  <c r="P46" i="5" s="1"/>
  <c r="R46" i="5" s="1"/>
  <c r="S64" i="5"/>
  <c r="U64" i="5" s="1"/>
  <c r="V64" i="5" s="1"/>
  <c r="M85" i="5"/>
  <c r="N85" i="5" s="1"/>
  <c r="P85" i="5" s="1"/>
  <c r="R85" i="5" s="1"/>
  <c r="S40" i="5"/>
  <c r="U40" i="5" s="1"/>
  <c r="V40" i="5" s="1"/>
  <c r="M31" i="5"/>
  <c r="N31" i="5" s="1"/>
  <c r="P31" i="5" s="1"/>
  <c r="R31" i="5" s="1"/>
  <c r="S76" i="5"/>
  <c r="U76" i="5" s="1"/>
  <c r="V76" i="5" s="1"/>
  <c r="M70" i="5"/>
  <c r="N70" i="5" s="1"/>
  <c r="P70" i="5" s="1"/>
  <c r="R70" i="5" s="1"/>
  <c r="S100" i="5"/>
  <c r="U100" i="5" s="1"/>
  <c r="V100" i="5" s="1"/>
  <c r="M35" i="5"/>
  <c r="N35" i="5" s="1"/>
  <c r="P35" i="5" s="1"/>
  <c r="R35" i="5" s="1"/>
  <c r="S97" i="5"/>
  <c r="U97" i="5" s="1"/>
  <c r="V97" i="5" s="1"/>
  <c r="S72" i="5"/>
  <c r="U72" i="5" s="1"/>
  <c r="V72" i="5" s="1"/>
  <c r="M87" i="5"/>
  <c r="N87" i="5" s="1"/>
  <c r="P87" i="5" s="1"/>
  <c r="R87" i="5" s="1"/>
  <c r="S48" i="5"/>
  <c r="U48" i="5" s="1"/>
  <c r="V48" i="5" s="1"/>
  <c r="S68" i="5"/>
  <c r="U68" i="5" s="1"/>
  <c r="V68" i="5" s="1"/>
  <c r="M43" i="5"/>
  <c r="N43" i="5" s="1"/>
  <c r="P43" i="5" s="1"/>
  <c r="R43" i="5" s="1"/>
  <c r="M45" i="5"/>
  <c r="N45" i="5" s="1"/>
  <c r="P45" i="5" s="1"/>
  <c r="R45" i="5" s="1"/>
  <c r="M63" i="5"/>
  <c r="N63" i="5" s="1"/>
  <c r="P63" i="5" s="1"/>
  <c r="R63" i="5" s="1"/>
  <c r="M83" i="5"/>
  <c r="N83" i="5" s="1"/>
  <c r="P83" i="5" s="1"/>
  <c r="R83" i="5" s="1"/>
  <c r="M77" i="5"/>
  <c r="N77" i="5" s="1"/>
  <c r="P77" i="5" s="1"/>
  <c r="R77" i="5" s="1"/>
  <c r="M91" i="5"/>
  <c r="N91" i="5" s="1"/>
  <c r="P91" i="5" s="1"/>
  <c r="R91" i="5" s="1"/>
  <c r="M81" i="5"/>
  <c r="N81" i="5" s="1"/>
  <c r="P81" i="5" s="1"/>
  <c r="R81" i="5" s="1"/>
  <c r="M38" i="5"/>
  <c r="N38" i="5" s="1"/>
  <c r="P38" i="5" s="1"/>
  <c r="R38" i="5" s="1"/>
  <c r="S36" i="5"/>
  <c r="U36" i="5" s="1"/>
  <c r="V36" i="5" s="1"/>
  <c r="M34" i="5"/>
  <c r="N34" i="5" s="1"/>
  <c r="P34" i="5" s="1"/>
  <c r="R34" i="5" s="1"/>
  <c r="M86" i="5"/>
  <c r="N86" i="5" s="1"/>
  <c r="P86" i="5" s="1"/>
  <c r="R86" i="5" s="1"/>
  <c r="M39" i="5"/>
  <c r="N39" i="5" s="1"/>
  <c r="P39" i="5" s="1"/>
  <c r="R39" i="5" s="1"/>
  <c r="M59" i="5"/>
  <c r="N59" i="5" s="1"/>
  <c r="P59" i="5" s="1"/>
  <c r="R59" i="5" s="1"/>
  <c r="M30" i="5"/>
  <c r="N30" i="5" s="1"/>
  <c r="P30" i="5" s="1"/>
  <c r="R30" i="5" s="1"/>
  <c r="M73" i="5"/>
  <c r="N73" i="5" s="1"/>
  <c r="P73" i="5" s="1"/>
  <c r="R73" i="5" s="1"/>
  <c r="M89" i="5"/>
  <c r="N89" i="5" s="1"/>
  <c r="P89" i="5" s="1"/>
  <c r="R89" i="5" s="1"/>
  <c r="M93" i="5"/>
  <c r="N93" i="5" s="1"/>
  <c r="P93" i="5" s="1"/>
  <c r="R93" i="5" s="1"/>
  <c r="M67" i="5"/>
  <c r="N67" i="5" s="1"/>
  <c r="P67" i="5" s="1"/>
  <c r="R67" i="5" s="1"/>
  <c r="S96" i="5"/>
  <c r="U96" i="5" s="1"/>
  <c r="V96" i="5" s="1"/>
  <c r="M82" i="5"/>
  <c r="N82" i="5" s="1"/>
  <c r="P82" i="5" s="1"/>
  <c r="R82" i="5" s="1"/>
  <c r="S52" i="5"/>
  <c r="U52" i="5" s="1"/>
  <c r="V52" i="5" s="1"/>
  <c r="S57" i="5"/>
  <c r="U57" i="5" s="1"/>
  <c r="V57" i="5" s="1"/>
  <c r="M66" i="5"/>
  <c r="N66" i="5" s="1"/>
  <c r="P66" i="5" s="1"/>
  <c r="R66" i="5" s="1"/>
  <c r="M90" i="5"/>
  <c r="N90" i="5" s="1"/>
  <c r="P90" i="5" s="1"/>
  <c r="R90" i="5" s="1"/>
  <c r="M71" i="5"/>
  <c r="N71" i="5" s="1"/>
  <c r="P71" i="5" s="1"/>
  <c r="R71" i="5" s="1"/>
  <c r="M74" i="5"/>
  <c r="N74" i="5" s="1"/>
  <c r="P74" i="5" s="1"/>
  <c r="R74" i="5" s="1"/>
  <c r="M47" i="5"/>
  <c r="N47" i="5" s="1"/>
  <c r="P47" i="5" s="1"/>
  <c r="R47" i="5" s="1"/>
  <c r="M54" i="5"/>
  <c r="N54" i="5" s="1"/>
  <c r="P54" i="5" s="1"/>
  <c r="R54" i="5" s="1"/>
  <c r="S80" i="5"/>
  <c r="U80" i="5" s="1"/>
  <c r="V80" i="5" s="1"/>
  <c r="M22" i="5"/>
  <c r="N22" i="5" s="1"/>
  <c r="P22" i="5" s="1"/>
  <c r="R22" i="5" s="1"/>
  <c r="M99" i="5"/>
  <c r="N99" i="5" s="1"/>
  <c r="P99" i="5" s="1"/>
  <c r="R99" i="5" s="1"/>
  <c r="M29" i="5"/>
  <c r="N29" i="5" s="1"/>
  <c r="P29" i="5" s="1"/>
  <c r="R29" i="5" s="1"/>
  <c r="S84" i="5"/>
  <c r="U84" i="5" s="1"/>
  <c r="V84" i="5" s="1"/>
  <c r="M23" i="5"/>
  <c r="N23" i="5" s="1"/>
  <c r="P23" i="5" s="1"/>
  <c r="R23" i="5" s="1"/>
  <c r="M78" i="5"/>
  <c r="N78" i="5" s="1"/>
  <c r="P78" i="5" s="1"/>
  <c r="R78" i="5" s="1"/>
  <c r="M41" i="5"/>
  <c r="N41" i="5" s="1"/>
  <c r="P41" i="5" s="1"/>
  <c r="R41" i="5" s="1"/>
  <c r="M25" i="5"/>
  <c r="N25" i="5" s="1"/>
  <c r="P25" i="5" s="1"/>
  <c r="R25" i="5" s="1"/>
  <c r="M69" i="5"/>
  <c r="N69" i="5" s="1"/>
  <c r="P69" i="5" s="1"/>
  <c r="R69" i="5" s="1"/>
  <c r="M15" i="5"/>
  <c r="N15" i="5" s="1"/>
  <c r="M62" i="5"/>
  <c r="N62" i="5" s="1"/>
  <c r="P62" i="5" s="1"/>
  <c r="R62" i="5" s="1"/>
  <c r="M19" i="5"/>
  <c r="N19" i="5" s="1"/>
  <c r="P19" i="5" s="1"/>
  <c r="S60" i="5"/>
  <c r="U60" i="5" s="1"/>
  <c r="V60" i="5" s="1"/>
  <c r="M58" i="5"/>
  <c r="N58" i="5" s="1"/>
  <c r="P58" i="5" s="1"/>
  <c r="R58" i="5" s="1"/>
  <c r="S88" i="5"/>
  <c r="U88" i="5" s="1"/>
  <c r="V88" i="5" s="1"/>
  <c r="M18" i="5"/>
  <c r="N18" i="5" s="1"/>
  <c r="M26" i="5"/>
  <c r="N26" i="5" s="1"/>
  <c r="P26" i="5" s="1"/>
  <c r="R26" i="5" s="1"/>
  <c r="M21" i="5"/>
  <c r="N21" i="5" s="1"/>
  <c r="P21" i="5" s="1"/>
  <c r="R21" i="5" s="1"/>
  <c r="M55" i="5"/>
  <c r="N55" i="5" s="1"/>
  <c r="P55" i="5" s="1"/>
  <c r="R55" i="5" s="1"/>
  <c r="S45" i="5" l="1"/>
  <c r="U45" i="5" s="1"/>
  <c r="V45" i="5" s="1"/>
  <c r="S49" i="5"/>
  <c r="U49" i="5" s="1"/>
  <c r="V49" i="5" s="1"/>
  <c r="S51" i="5"/>
  <c r="U51" i="5" s="1"/>
  <c r="V51" i="5" s="1"/>
  <c r="S65" i="5"/>
  <c r="U65" i="5" s="1"/>
  <c r="V65" i="5" s="1"/>
  <c r="S95" i="5"/>
  <c r="U95" i="5" s="1"/>
  <c r="V95" i="5" s="1"/>
  <c r="S87" i="5"/>
  <c r="U87" i="5" s="1"/>
  <c r="V87" i="5" s="1"/>
  <c r="S63" i="5"/>
  <c r="U63" i="5" s="1"/>
  <c r="V63" i="5" s="1"/>
  <c r="S67" i="5"/>
  <c r="U67" i="5" s="1"/>
  <c r="V67" i="5" s="1"/>
  <c r="S69" i="5"/>
  <c r="U69" i="5" s="1"/>
  <c r="V69" i="5" s="1"/>
  <c r="S59" i="5"/>
  <c r="U59" i="5" s="1"/>
  <c r="V59" i="5" s="1"/>
  <c r="S35" i="5"/>
  <c r="U35" i="5" s="1"/>
  <c r="S33" i="5"/>
  <c r="U33" i="5" s="1"/>
  <c r="S41" i="5"/>
  <c r="U41" i="5" s="1"/>
  <c r="V41" i="5" s="1"/>
  <c r="S73" i="5"/>
  <c r="U73" i="5" s="1"/>
  <c r="V73" i="5" s="1"/>
  <c r="S99" i="5"/>
  <c r="U99" i="5" s="1"/>
  <c r="V99" i="5" s="1"/>
  <c r="S54" i="5"/>
  <c r="U54" i="5" s="1"/>
  <c r="V54" i="5" s="1"/>
  <c r="S47" i="5"/>
  <c r="U47" i="5" s="1"/>
  <c r="V47" i="5" s="1"/>
  <c r="S94" i="5"/>
  <c r="U94" i="5" s="1"/>
  <c r="V94" i="5" s="1"/>
  <c r="S62" i="5"/>
  <c r="U62" i="5" s="1"/>
  <c r="V62" i="5" s="1"/>
  <c r="S79" i="5"/>
  <c r="U79" i="5" s="1"/>
  <c r="V79" i="5" s="1"/>
  <c r="S39" i="5"/>
  <c r="U39" i="5" s="1"/>
  <c r="V39" i="5" s="1"/>
  <c r="S38" i="5"/>
  <c r="U38" i="5" s="1"/>
  <c r="V38" i="5" s="1"/>
  <c r="S89" i="5"/>
  <c r="U89" i="5" s="1"/>
  <c r="V89" i="5" s="1"/>
  <c r="S71" i="5"/>
  <c r="U71" i="5" s="1"/>
  <c r="V71" i="5" s="1"/>
  <c r="S85" i="5"/>
  <c r="U85" i="5" s="1"/>
  <c r="V85" i="5" s="1"/>
  <c r="S82" i="5"/>
  <c r="U82" i="5" s="1"/>
  <c r="V82" i="5" s="1"/>
  <c r="S93" i="5"/>
  <c r="U93" i="5" s="1"/>
  <c r="V93" i="5" s="1"/>
  <c r="S42" i="5"/>
  <c r="U42" i="5" s="1"/>
  <c r="V42" i="5" s="1"/>
  <c r="S55" i="5"/>
  <c r="U55" i="5" s="1"/>
  <c r="V55" i="5" s="1"/>
  <c r="S90" i="5"/>
  <c r="U90" i="5" s="1"/>
  <c r="V90" i="5" s="1"/>
  <c r="S91" i="5"/>
  <c r="U91" i="5" s="1"/>
  <c r="V91" i="5" s="1"/>
  <c r="S61" i="5"/>
  <c r="U61" i="5" s="1"/>
  <c r="V61" i="5" s="1"/>
  <c r="S70" i="5"/>
  <c r="U70" i="5" s="1"/>
  <c r="V70" i="5" s="1"/>
  <c r="S34" i="5"/>
  <c r="U34" i="5" s="1"/>
  <c r="S58" i="5"/>
  <c r="U58" i="5" s="1"/>
  <c r="V58" i="5" s="1"/>
  <c r="S66" i="5"/>
  <c r="U66" i="5" s="1"/>
  <c r="V66" i="5" s="1"/>
  <c r="S77" i="5"/>
  <c r="U77" i="5" s="1"/>
  <c r="V77" i="5" s="1"/>
  <c r="S46" i="5"/>
  <c r="U46" i="5" s="1"/>
  <c r="V46" i="5" s="1"/>
  <c r="S75" i="5"/>
  <c r="U75" i="5" s="1"/>
  <c r="V75" i="5" s="1"/>
  <c r="S78" i="5"/>
  <c r="U78" i="5" s="1"/>
  <c r="V78" i="5" s="1"/>
  <c r="S53" i="5"/>
  <c r="U53" i="5" s="1"/>
  <c r="V53" i="5" s="1"/>
  <c r="S50" i="5"/>
  <c r="U50" i="5" s="1"/>
  <c r="V50" i="5" s="1"/>
  <c r="S74" i="5"/>
  <c r="U74" i="5" s="1"/>
  <c r="V74" i="5" s="1"/>
  <c r="S81" i="5"/>
  <c r="U81" i="5" s="1"/>
  <c r="V81" i="5" s="1"/>
  <c r="S83" i="5"/>
  <c r="U83" i="5" s="1"/>
  <c r="V83" i="5" s="1"/>
  <c r="S37" i="5"/>
  <c r="U37" i="5" s="1"/>
  <c r="V37" i="5" s="1"/>
  <c r="S86" i="5"/>
  <c r="U86" i="5" s="1"/>
  <c r="V86" i="5" s="1"/>
  <c r="S43" i="5"/>
  <c r="U43" i="5" s="1"/>
  <c r="V43" i="5" s="1"/>
  <c r="S31" i="5"/>
  <c r="U31" i="5" s="1"/>
  <c r="S98" i="5"/>
  <c r="U98" i="5" s="1"/>
  <c r="V98" i="5" s="1"/>
  <c r="Q90" i="9"/>
  <c r="P90" i="9"/>
  <c r="P75" i="9"/>
  <c r="Q75" i="9"/>
  <c r="P79" i="9"/>
  <c r="Q79" i="9"/>
  <c r="P65" i="9"/>
  <c r="Q65" i="9"/>
  <c r="P7" i="9"/>
  <c r="Q7" i="9"/>
  <c r="P19" i="9"/>
  <c r="Q19" i="9"/>
  <c r="P23" i="9"/>
  <c r="Q23" i="9"/>
  <c r="Q11" i="9"/>
  <c r="Q30" i="9"/>
  <c r="P77" i="9"/>
  <c r="Q77" i="9"/>
  <c r="P53" i="9"/>
  <c r="Q53" i="9"/>
  <c r="P42" i="9"/>
  <c r="Q42" i="9"/>
  <c r="P22" i="9"/>
  <c r="Q22" i="9"/>
  <c r="P34" i="9"/>
  <c r="Q34" i="9"/>
  <c r="P99" i="9"/>
  <c r="Q99" i="9"/>
  <c r="P93" i="9"/>
  <c r="Q93" i="9"/>
  <c r="P57" i="9"/>
  <c r="Q57" i="9"/>
  <c r="P51" i="9"/>
  <c r="Q51" i="9"/>
  <c r="P82" i="9"/>
  <c r="Q82" i="9"/>
  <c r="P25" i="9"/>
  <c r="Q25" i="9"/>
  <c r="Q39" i="9"/>
  <c r="P39" i="9"/>
  <c r="P27" i="9"/>
  <c r="Q27" i="9"/>
  <c r="P87" i="9"/>
  <c r="Q87" i="9"/>
  <c r="Q6" i="9"/>
  <c r="P6" i="9"/>
  <c r="P40" i="9"/>
  <c r="Q40" i="9"/>
  <c r="P64" i="9"/>
  <c r="Q64" i="9"/>
  <c r="P88" i="9"/>
  <c r="Q88" i="9"/>
  <c r="Q48" i="9"/>
  <c r="P66" i="9"/>
  <c r="Q66" i="9"/>
  <c r="P68" i="9"/>
  <c r="Q68" i="9"/>
  <c r="P96" i="9"/>
  <c r="Q96" i="9"/>
  <c r="P100" i="9"/>
  <c r="Q100" i="9"/>
  <c r="P9" i="9"/>
  <c r="Q52" i="9"/>
  <c r="Q38" i="9"/>
  <c r="P38" i="9"/>
  <c r="Q54" i="9"/>
  <c r="P54" i="9"/>
  <c r="P17" i="9"/>
  <c r="Q17" i="9"/>
  <c r="M18" i="9"/>
  <c r="AA22" i="9" s="1"/>
  <c r="P4" i="9"/>
  <c r="Q4" i="9"/>
  <c r="P26" i="9"/>
  <c r="Q26" i="9"/>
  <c r="P89" i="9"/>
  <c r="Q89" i="9"/>
  <c r="M67" i="9"/>
  <c r="P67" i="9" s="1"/>
  <c r="N67" i="9"/>
  <c r="O67" i="9"/>
  <c r="M16" i="9"/>
  <c r="Q16" i="9" s="1"/>
  <c r="Q76" i="9"/>
  <c r="P62" i="9"/>
  <c r="Q62" i="9"/>
  <c r="M12" i="9"/>
  <c r="P12" i="9" s="1"/>
  <c r="N12" i="9"/>
  <c r="O12" i="9"/>
  <c r="M14" i="9"/>
  <c r="P14" i="9" s="1"/>
  <c r="N14" i="9"/>
  <c r="O14" i="9"/>
  <c r="M63" i="9"/>
  <c r="P63" i="9" s="1"/>
  <c r="N63" i="9"/>
  <c r="O63" i="9"/>
  <c r="M65" i="9"/>
  <c r="N65" i="9" s="1"/>
  <c r="O65" i="9" s="1"/>
  <c r="M76" i="9"/>
  <c r="P76" i="9" s="1"/>
  <c r="M41" i="9"/>
  <c r="Q41" i="9" s="1"/>
  <c r="N41" i="9"/>
  <c r="O41" i="9"/>
  <c r="M45" i="9"/>
  <c r="P45" i="9" s="1"/>
  <c r="Q32" i="9"/>
  <c r="M74" i="9"/>
  <c r="P74" i="9" s="1"/>
  <c r="N74" i="9"/>
  <c r="O74" i="9"/>
  <c r="Q10" i="9"/>
  <c r="P10" i="9"/>
  <c r="Q85" i="9"/>
  <c r="M43" i="9"/>
  <c r="P43" i="9" s="1"/>
  <c r="N43" i="9"/>
  <c r="O43" i="9" s="1"/>
  <c r="Q61" i="9"/>
  <c r="N61" i="9"/>
  <c r="O61" i="9" s="1"/>
  <c r="M61" i="9"/>
  <c r="P61" i="9"/>
  <c r="M72" i="9"/>
  <c r="P72" i="9" s="1"/>
  <c r="Q72" i="9"/>
  <c r="M3" i="9"/>
  <c r="P3" i="9" s="1"/>
  <c r="N3" i="9"/>
  <c r="O3" i="9"/>
  <c r="M7" i="9"/>
  <c r="N7" i="9" s="1"/>
  <c r="O7" i="9" s="1"/>
  <c r="M23" i="9"/>
  <c r="N23" i="9" s="1"/>
  <c r="O23" i="9" s="1"/>
  <c r="M25" i="9"/>
  <c r="N25" i="9"/>
  <c r="O25" i="9"/>
  <c r="M27" i="9"/>
  <c r="N27" i="9"/>
  <c r="O27" i="9"/>
  <c r="M32" i="9"/>
  <c r="P32" i="9" s="1"/>
  <c r="N32" i="9"/>
  <c r="O32" i="9"/>
  <c r="M34" i="9"/>
  <c r="N34" i="9"/>
  <c r="O34" i="9"/>
  <c r="M36" i="9"/>
  <c r="N36" i="9" s="1"/>
  <c r="O36" i="9" s="1"/>
  <c r="M38" i="9"/>
  <c r="N38" i="9" s="1"/>
  <c r="O38" i="9" s="1"/>
  <c r="M52" i="9"/>
  <c r="P52" i="9" s="1"/>
  <c r="N52" i="9"/>
  <c r="O52" i="9"/>
  <c r="M54" i="9"/>
  <c r="N54" i="9"/>
  <c r="O54" i="9" s="1"/>
  <c r="M56" i="9"/>
  <c r="P56" i="9" s="1"/>
  <c r="N56" i="9"/>
  <c r="O56" i="9"/>
  <c r="M58" i="9"/>
  <c r="Q58" i="9" s="1"/>
  <c r="N58" i="9"/>
  <c r="O58" i="9"/>
  <c r="M81" i="9"/>
  <c r="P81" i="9" s="1"/>
  <c r="N81" i="9"/>
  <c r="O81" i="9"/>
  <c r="M85" i="9"/>
  <c r="P85" i="9" s="1"/>
  <c r="M87" i="9"/>
  <c r="N87" i="9" s="1"/>
  <c r="O87" i="9" s="1"/>
  <c r="M94" i="9"/>
  <c r="P94" i="9" s="1"/>
  <c r="N94" i="9"/>
  <c r="O94" i="9" s="1"/>
  <c r="M96" i="9"/>
  <c r="N96" i="9"/>
  <c r="O96" i="9"/>
  <c r="M98" i="9"/>
  <c r="P98" i="9" s="1"/>
  <c r="N98" i="9"/>
  <c r="O98" i="9"/>
  <c r="M5" i="9"/>
  <c r="Q5" i="9" s="1"/>
  <c r="N83" i="9"/>
  <c r="O83" i="9" s="1"/>
  <c r="M83" i="9"/>
  <c r="P83" i="9" s="1"/>
  <c r="M92" i="9"/>
  <c r="N92" i="9" s="1"/>
  <c r="O92" i="9" s="1"/>
  <c r="Q92" i="9"/>
  <c r="M9" i="9"/>
  <c r="Q9" i="9" s="1"/>
  <c r="M29" i="9"/>
  <c r="P29" i="9" s="1"/>
  <c r="N29" i="9"/>
  <c r="O29" i="9"/>
  <c r="M49" i="9"/>
  <c r="Q49" i="9" s="1"/>
  <c r="N49" i="9"/>
  <c r="O49" i="9"/>
  <c r="M78" i="9"/>
  <c r="N78" i="9" s="1"/>
  <c r="O78" i="9" s="1"/>
  <c r="M89" i="9"/>
  <c r="N89" i="9" s="1"/>
  <c r="O89" i="9" s="1"/>
  <c r="M21" i="9"/>
  <c r="P21" i="9" s="1"/>
  <c r="M47" i="9"/>
  <c r="P47" i="9" s="1"/>
  <c r="Q47" i="9"/>
  <c r="M69" i="9"/>
  <c r="P69" i="9" s="1"/>
  <c r="M2" i="9"/>
  <c r="P2" i="9" s="1"/>
  <c r="N2" i="9"/>
  <c r="O2" i="9" s="1"/>
  <c r="M4" i="9"/>
  <c r="N4" i="9" s="1"/>
  <c r="O4" i="9" s="1"/>
  <c r="M6" i="9"/>
  <c r="N6" i="9"/>
  <c r="O6" i="9"/>
  <c r="M8" i="9"/>
  <c r="P8" i="9" s="1"/>
  <c r="N8" i="9"/>
  <c r="O8" i="9"/>
  <c r="M10" i="9"/>
  <c r="N10" i="9"/>
  <c r="O10" i="9"/>
  <c r="M11" i="9"/>
  <c r="P11" i="9" s="1"/>
  <c r="N11" i="9"/>
  <c r="O11" i="9"/>
  <c r="M13" i="9"/>
  <c r="N13" i="9" s="1"/>
  <c r="O13" i="9" s="1"/>
  <c r="M15" i="9"/>
  <c r="P15" i="9" s="1"/>
  <c r="M17" i="9"/>
  <c r="N17" i="9"/>
  <c r="O17" i="9"/>
  <c r="M19" i="9"/>
  <c r="N19" i="9"/>
  <c r="O19" i="9"/>
  <c r="M20" i="9"/>
  <c r="P20" i="9" s="1"/>
  <c r="N20" i="9"/>
  <c r="O20" i="9"/>
  <c r="M22" i="9"/>
  <c r="N22" i="9"/>
  <c r="O22" i="9"/>
  <c r="M24" i="9"/>
  <c r="Q24" i="9" s="1"/>
  <c r="N24" i="9"/>
  <c r="O24" i="9"/>
  <c r="M26" i="9"/>
  <c r="N26" i="9" s="1"/>
  <c r="O26" i="9" s="1"/>
  <c r="M28" i="9"/>
  <c r="P28" i="9" s="1"/>
  <c r="M30" i="9"/>
  <c r="P30" i="9" s="1"/>
  <c r="N30" i="9"/>
  <c r="O30" i="9"/>
  <c r="M31" i="9"/>
  <c r="P31" i="9" s="1"/>
  <c r="N31" i="9"/>
  <c r="O31" i="9"/>
  <c r="M33" i="9"/>
  <c r="Q33" i="9" s="1"/>
  <c r="N33" i="9"/>
  <c r="O33" i="9"/>
  <c r="M35" i="9"/>
  <c r="Q35" i="9" s="1"/>
  <c r="N35" i="9"/>
  <c r="O35" i="9"/>
  <c r="M37" i="9"/>
  <c r="Q37" i="9" s="1"/>
  <c r="N37" i="9"/>
  <c r="O37" i="9" s="1"/>
  <c r="M39" i="9"/>
  <c r="N39" i="9"/>
  <c r="O39" i="9" s="1"/>
  <c r="M40" i="9"/>
  <c r="N40" i="9" s="1"/>
  <c r="O40" i="9" s="1"/>
  <c r="M42" i="9"/>
  <c r="N42" i="9"/>
  <c r="O42" i="9"/>
  <c r="M44" i="9"/>
  <c r="P44" i="9" s="1"/>
  <c r="N44" i="9"/>
  <c r="O44" i="9"/>
  <c r="M46" i="9"/>
  <c r="P46" i="9" s="1"/>
  <c r="N46" i="9"/>
  <c r="O46" i="9"/>
  <c r="M48" i="9"/>
  <c r="P48" i="9" s="1"/>
  <c r="N48" i="9"/>
  <c r="O48" i="9"/>
  <c r="M50" i="9"/>
  <c r="Q50" i="9" s="1"/>
  <c r="M51" i="9"/>
  <c r="N51" i="9" s="1"/>
  <c r="O51" i="9" s="1"/>
  <c r="M53" i="9"/>
  <c r="N53" i="9"/>
  <c r="O53" i="9"/>
  <c r="M55" i="9"/>
  <c r="P55" i="9" s="1"/>
  <c r="N55" i="9"/>
  <c r="O55" i="9"/>
  <c r="M57" i="9"/>
  <c r="N57" i="9"/>
  <c r="O57" i="9"/>
  <c r="M59" i="9"/>
  <c r="P59" i="9" s="1"/>
  <c r="N59" i="9"/>
  <c r="O59" i="9"/>
  <c r="M60" i="9"/>
  <c r="P60" i="9" s="1"/>
  <c r="N60" i="9"/>
  <c r="O60" i="9"/>
  <c r="M62" i="9"/>
  <c r="N62" i="9"/>
  <c r="O62" i="9"/>
  <c r="M64" i="9"/>
  <c r="N64" i="9" s="1"/>
  <c r="O64" i="9" s="1"/>
  <c r="M66" i="9"/>
  <c r="N66" i="9"/>
  <c r="O66" i="9"/>
  <c r="M68" i="9"/>
  <c r="N68" i="9"/>
  <c r="O68" i="9"/>
  <c r="M70" i="9"/>
  <c r="Q70" i="9" s="1"/>
  <c r="N70" i="9"/>
  <c r="O70" i="9"/>
  <c r="M71" i="9"/>
  <c r="Q71" i="9" s="1"/>
  <c r="N71" i="9"/>
  <c r="O71" i="9"/>
  <c r="M73" i="9"/>
  <c r="P73" i="9" s="1"/>
  <c r="N73" i="9"/>
  <c r="O73" i="9" s="1"/>
  <c r="M75" i="9"/>
  <c r="N75" i="9"/>
  <c r="O75" i="9" s="1"/>
  <c r="M77" i="9"/>
  <c r="N77" i="9" s="1"/>
  <c r="O77" i="9" s="1"/>
  <c r="M79" i="9"/>
  <c r="N79" i="9"/>
  <c r="O79" i="9"/>
  <c r="M80" i="9"/>
  <c r="P80" i="9" s="1"/>
  <c r="N80" i="9"/>
  <c r="O80" i="9"/>
  <c r="M82" i="9"/>
  <c r="N82" i="9"/>
  <c r="O82" i="9"/>
  <c r="M84" i="9"/>
  <c r="P84" i="9" s="1"/>
  <c r="N84" i="9"/>
  <c r="O84" i="9"/>
  <c r="M86" i="9"/>
  <c r="N86" i="9" s="1"/>
  <c r="O86" i="9" s="1"/>
  <c r="M88" i="9"/>
  <c r="N88" i="9"/>
  <c r="O88" i="9" s="1"/>
  <c r="M90" i="9"/>
  <c r="N90" i="9"/>
  <c r="O90" i="9"/>
  <c r="M91" i="9"/>
  <c r="P91" i="9" s="1"/>
  <c r="N91" i="9"/>
  <c r="O91" i="9" s="1"/>
  <c r="M93" i="9"/>
  <c r="N93" i="9"/>
  <c r="O93" i="9"/>
  <c r="M95" i="9"/>
  <c r="P95" i="9" s="1"/>
  <c r="N95" i="9"/>
  <c r="O95" i="9"/>
  <c r="M97" i="9"/>
  <c r="Q97" i="9" s="1"/>
  <c r="N97" i="9"/>
  <c r="O97" i="9"/>
  <c r="M99" i="9"/>
  <c r="N99" i="9"/>
  <c r="O99" i="9"/>
  <c r="M100" i="9"/>
  <c r="N100" i="9" s="1"/>
  <c r="O100" i="9" s="1"/>
  <c r="Q21" i="9" l="1"/>
  <c r="N9" i="9"/>
  <c r="O9" i="9" s="1"/>
  <c r="N45" i="9"/>
  <c r="O45" i="9" s="1"/>
  <c r="Q91" i="9"/>
  <c r="Q84" i="9"/>
  <c r="Q8" i="9"/>
  <c r="P97" i="9"/>
  <c r="P78" i="9"/>
  <c r="P71" i="9"/>
  <c r="P35" i="9"/>
  <c r="P58" i="9"/>
  <c r="Q44" i="9"/>
  <c r="Q94" i="9"/>
  <c r="Q12" i="9"/>
  <c r="P41" i="9"/>
  <c r="Q31" i="9"/>
  <c r="Q59" i="9"/>
  <c r="P13" i="9"/>
  <c r="P92" i="9"/>
  <c r="Q55" i="9"/>
  <c r="Q14" i="9"/>
  <c r="P37" i="9"/>
  <c r="Q81" i="9"/>
  <c r="Q45" i="9"/>
  <c r="Q43" i="9"/>
  <c r="Q98" i="9"/>
  <c r="Q13" i="9"/>
  <c r="Q20" i="9"/>
  <c r="N28" i="9"/>
  <c r="O28" i="9" s="1"/>
  <c r="Q83" i="9"/>
  <c r="N76" i="9"/>
  <c r="O76" i="9" s="1"/>
  <c r="Q28" i="9"/>
  <c r="Q56" i="9"/>
  <c r="Q80" i="9"/>
  <c r="N15" i="9"/>
  <c r="O15" i="9" s="1"/>
  <c r="N85" i="9"/>
  <c r="O85" i="9" s="1"/>
  <c r="Q29" i="9"/>
  <c r="P70" i="9"/>
  <c r="Q15" i="9"/>
  <c r="Q63" i="9"/>
  <c r="Q73" i="9"/>
  <c r="Q86" i="9"/>
  <c r="P33" i="9"/>
  <c r="P24" i="9"/>
  <c r="Q95" i="9"/>
  <c r="P50" i="9"/>
  <c r="Q3" i="9"/>
  <c r="Q2" i="9"/>
  <c r="Q46" i="9"/>
  <c r="Q18" i="9"/>
  <c r="N69" i="9"/>
  <c r="O69" i="9" s="1"/>
  <c r="N5" i="9"/>
  <c r="O5" i="9" s="1"/>
  <c r="N16" i="9"/>
  <c r="O16" i="9" s="1"/>
  <c r="P18" i="9"/>
  <c r="P86" i="9"/>
  <c r="Q69" i="9"/>
  <c r="P5" i="9"/>
  <c r="P16" i="9"/>
  <c r="Q60" i="9"/>
  <c r="Q36" i="9"/>
  <c r="N72" i="9"/>
  <c r="O72" i="9" s="1"/>
  <c r="P36" i="9"/>
  <c r="Q74" i="9"/>
  <c r="N47" i="9"/>
  <c r="O47" i="9" s="1"/>
  <c r="P49" i="9"/>
  <c r="Q78" i="9"/>
  <c r="Q67" i="9"/>
  <c r="N21" i="9"/>
  <c r="O21" i="9" s="1"/>
  <c r="N50" i="9"/>
  <c r="O50" i="9" s="1"/>
  <c r="N18" i="9"/>
  <c r="O18" i="9" s="1"/>
</calcChain>
</file>

<file path=xl/sharedStrings.xml><?xml version="1.0" encoding="utf-8"?>
<sst xmlns="http://schemas.openxmlformats.org/spreadsheetml/2006/main" count="1145" uniqueCount="184">
  <si>
    <t>heating</t>
    <phoneticPr fontId="1" type="noConversion"/>
  </si>
  <si>
    <t>intoxicants</t>
  </si>
  <si>
    <t>free_movement</t>
  </si>
  <si>
    <t>art</t>
    <phoneticPr fontId="1" type="noConversion"/>
  </si>
  <si>
    <t>wealth</t>
    <phoneticPr fontId="1" type="noConversion"/>
  </si>
  <si>
    <t>communication</t>
    <phoneticPr fontId="1" type="noConversion"/>
  </si>
  <si>
    <t>services</t>
  </si>
  <si>
    <t>health</t>
    <phoneticPr fontId="1" type="noConversion"/>
  </si>
  <si>
    <t>clothing</t>
    <phoneticPr fontId="1" type="noConversion"/>
  </si>
  <si>
    <t>food</t>
    <phoneticPr fontId="1" type="noConversion"/>
  </si>
  <si>
    <t>household</t>
    <phoneticPr fontId="1" type="noConversion"/>
  </si>
  <si>
    <t>总开销</t>
    <phoneticPr fontId="1" type="noConversion"/>
  </si>
  <si>
    <t>食品开销</t>
    <phoneticPr fontId="1" type="noConversion"/>
  </si>
  <si>
    <t>取暖开销</t>
    <phoneticPr fontId="1" type="noConversion"/>
  </si>
  <si>
    <t>财富等级</t>
    <phoneticPr fontId="1" type="noConversion"/>
  </si>
  <si>
    <t>穿衣开销</t>
    <phoneticPr fontId="1" type="noConversion"/>
  </si>
  <si>
    <t>医疗开销</t>
    <phoneticPr fontId="1" type="noConversion"/>
  </si>
  <si>
    <t>医疗补足</t>
    <phoneticPr fontId="1" type="noConversion"/>
  </si>
  <si>
    <t>服务补足</t>
    <phoneticPr fontId="1" type="noConversion"/>
  </si>
  <si>
    <t>日用品开销</t>
    <phoneticPr fontId="1" type="noConversion"/>
  </si>
  <si>
    <t>日用品补足</t>
    <phoneticPr fontId="1" type="noConversion"/>
  </si>
  <si>
    <t>服务开销</t>
    <phoneticPr fontId="1" type="noConversion"/>
  </si>
  <si>
    <t>代步开销</t>
    <phoneticPr fontId="1" type="noConversion"/>
  </si>
  <si>
    <t>社交开销</t>
    <phoneticPr fontId="1" type="noConversion"/>
  </si>
  <si>
    <t>万人周开销</t>
    <phoneticPr fontId="1" type="noConversion"/>
  </si>
  <si>
    <t>每人周开销</t>
    <phoneticPr fontId="1" type="noConversion"/>
  </si>
  <si>
    <t>每人年开销</t>
    <phoneticPr fontId="1" type="noConversion"/>
  </si>
  <si>
    <t>lux</t>
    <phoneticPr fontId="1" type="noConversion"/>
  </si>
  <si>
    <t>std</t>
    <phoneticPr fontId="1" type="noConversion"/>
  </si>
  <si>
    <t>goods = {</t>
  </si>
  <si>
    <t>}</t>
    <phoneticPr fontId="1" type="noConversion"/>
  </si>
  <si>
    <t>wealth_40 = {</t>
  </si>
  <si>
    <t>wealth_1 = {</t>
    <phoneticPr fontId="1" type="noConversion"/>
  </si>
  <si>
    <t>wealth_2 = {</t>
  </si>
  <si>
    <t>wealth_3 = {</t>
  </si>
  <si>
    <t>wealth_4 = {</t>
  </si>
  <si>
    <t>wealth_5 = {</t>
  </si>
  <si>
    <t>wealth_6 = {</t>
  </si>
  <si>
    <t>wealth_7 = {</t>
  </si>
  <si>
    <t>wealth_8 = {</t>
  </si>
  <si>
    <t>wealth_9 = {</t>
  </si>
  <si>
    <t>wealth_10 = {</t>
  </si>
  <si>
    <t>wealth_11 = {</t>
  </si>
  <si>
    <t>wealth_12 = {</t>
  </si>
  <si>
    <t>wealth_13 = {</t>
  </si>
  <si>
    <t>wealth_14 = {</t>
  </si>
  <si>
    <t>wealth_15 = {</t>
  </si>
  <si>
    <t>wealth_16 = {</t>
  </si>
  <si>
    <t>wealth_17 = {</t>
  </si>
  <si>
    <t>wealth_18 = {</t>
  </si>
  <si>
    <t>wealth_19 = {</t>
  </si>
  <si>
    <t>wealth_20 = {</t>
  </si>
  <si>
    <t>wealth_21 = {</t>
  </si>
  <si>
    <t>wealth_22 = {</t>
  </si>
  <si>
    <t>wealth_23 = {</t>
  </si>
  <si>
    <t>wealth_24 = {</t>
  </si>
  <si>
    <t>wealth_25 = {</t>
  </si>
  <si>
    <t>wealth_26 = {</t>
  </si>
  <si>
    <t>wealth_27 = {</t>
  </si>
  <si>
    <t>wealth_28 = {</t>
  </si>
  <si>
    <t>wealth_29 = {</t>
  </si>
  <si>
    <t>wealth_30 = {</t>
  </si>
  <si>
    <t>wealth_31 = {</t>
  </si>
  <si>
    <t>wealth_32 = {</t>
  </si>
  <si>
    <t>wealth_33 = {</t>
  </si>
  <si>
    <t>wealth_34 = {</t>
  </si>
  <si>
    <t>wealth_35 = {</t>
  </si>
  <si>
    <t>wealth_36 = {</t>
  </si>
  <si>
    <t>wealth_37 = {</t>
  </si>
  <si>
    <t>wealth_38 = {</t>
  </si>
  <si>
    <t>wealth_39 = {</t>
  </si>
  <si>
    <t>wealth_41 = {</t>
  </si>
  <si>
    <t>wealth_42 = {</t>
  </si>
  <si>
    <t>wealth_43 = {</t>
  </si>
  <si>
    <t>wealth_44 = {</t>
  </si>
  <si>
    <t>wealth_45 = {</t>
  </si>
  <si>
    <t>wealth_46 = {</t>
  </si>
  <si>
    <t>wealth_47 = {</t>
  </si>
  <si>
    <t>wealth_48 = {</t>
  </si>
  <si>
    <t>wealth_49 = {</t>
  </si>
  <si>
    <t>wealth_50 = {</t>
  </si>
  <si>
    <t>wealth_51 = {</t>
  </si>
  <si>
    <t>wealth_52 = {</t>
  </si>
  <si>
    <t>wealth_53 = {</t>
  </si>
  <si>
    <t>wealth_54 = {</t>
  </si>
  <si>
    <t>wealth_55 = {</t>
  </si>
  <si>
    <t>wealth_56 = {</t>
  </si>
  <si>
    <t>wealth_57 = {</t>
  </si>
  <si>
    <t>wealth_58 = {</t>
  </si>
  <si>
    <t>wealth_59 = {</t>
  </si>
  <si>
    <t>wealth_60 = {</t>
  </si>
  <si>
    <t>wealth_61 = {</t>
  </si>
  <si>
    <t>wealth_62 = {</t>
  </si>
  <si>
    <t>wealth_63 = {</t>
  </si>
  <si>
    <t>wealth_64 = {</t>
  </si>
  <si>
    <t>wealth_65 = {</t>
  </si>
  <si>
    <t>wealth_66 = {</t>
  </si>
  <si>
    <t>wealth_67 = {</t>
  </si>
  <si>
    <t>wealth_68 = {</t>
  </si>
  <si>
    <t>wealth_69 = {</t>
  </si>
  <si>
    <t>wealth_70 = {</t>
  </si>
  <si>
    <t>wealth_71 = {</t>
  </si>
  <si>
    <t>wealth_72 = {</t>
  </si>
  <si>
    <t>wealth_73 = {</t>
  </si>
  <si>
    <t>wealth_74 = {</t>
  </si>
  <si>
    <t>wealth_75 = {</t>
  </si>
  <si>
    <t>wealth_76 = {</t>
  </si>
  <si>
    <t>wealth_77 = {</t>
  </si>
  <si>
    <t>wealth_78 = {</t>
  </si>
  <si>
    <t>wealth_79 = {</t>
  </si>
  <si>
    <t>wealth_80 = {</t>
  </si>
  <si>
    <t>wealth_81 = {</t>
  </si>
  <si>
    <t>wealth_82 = {</t>
  </si>
  <si>
    <t>wealth_83 = {</t>
  </si>
  <si>
    <t>wealth_84 = {</t>
  </si>
  <si>
    <t>wealth_85 = {</t>
  </si>
  <si>
    <t>wealth_86 = {</t>
  </si>
  <si>
    <t>wealth_87 = {</t>
  </si>
  <si>
    <t>wealth_88 = {</t>
  </si>
  <si>
    <t>wealth_89 = {</t>
  </si>
  <si>
    <t>wealth_90 = {</t>
  </si>
  <si>
    <t>wealth_91 = {</t>
  </si>
  <si>
    <t>wealth_92 = {</t>
  </si>
  <si>
    <t>wealth_93 = {</t>
  </si>
  <si>
    <t>wealth_94 = {</t>
  </si>
  <si>
    <t>wealth_95 = {</t>
  </si>
  <si>
    <t>wealth_96 = {</t>
  </si>
  <si>
    <t>wealth_97 = {</t>
  </si>
  <si>
    <t>wealth_98 = {</t>
  </si>
  <si>
    <t>wealth_99 = {</t>
  </si>
  <si>
    <t>political_strength =</t>
    <phoneticPr fontId="1" type="noConversion"/>
  </si>
  <si>
    <t>艺术开销</t>
    <phoneticPr fontId="1" type="noConversion"/>
  </si>
  <si>
    <t>heating</t>
  </si>
  <si>
    <t>food</t>
  </si>
  <si>
    <t>clothing</t>
  </si>
  <si>
    <t>household</t>
  </si>
  <si>
    <t>health</t>
  </si>
  <si>
    <t>communication</t>
  </si>
  <si>
    <t>finance</t>
  </si>
  <si>
    <t>art</t>
  </si>
  <si>
    <t>influence</t>
    <phoneticPr fontId="1" type="noConversion"/>
  </si>
  <si>
    <t>影响力补足</t>
    <phoneticPr fontId="1" type="noConversion"/>
  </si>
  <si>
    <t>满足感补足</t>
    <phoneticPr fontId="1" type="noConversion"/>
  </si>
  <si>
    <t>满足感开销</t>
    <phoneticPr fontId="1" type="noConversion"/>
  </si>
  <si>
    <t>食品</t>
    <phoneticPr fontId="1" type="noConversion"/>
  </si>
  <si>
    <t>衣物</t>
    <phoneticPr fontId="1" type="noConversion"/>
  </si>
  <si>
    <t>基础</t>
    <phoneticPr fontId="1" type="noConversion"/>
  </si>
  <si>
    <t>营养</t>
    <phoneticPr fontId="1" type="noConversion"/>
  </si>
  <si>
    <t>日用品</t>
    <phoneticPr fontId="1" type="noConversion"/>
  </si>
  <si>
    <t>中级</t>
    <phoneticPr fontId="1" type="noConversion"/>
  </si>
  <si>
    <t>高档</t>
    <phoneticPr fontId="1" type="noConversion"/>
  </si>
  <si>
    <t>高档衣物</t>
    <phoneticPr fontId="1" type="noConversion"/>
  </si>
  <si>
    <t>奢侈品</t>
    <phoneticPr fontId="1" type="noConversion"/>
  </si>
  <si>
    <t>满足感</t>
    <phoneticPr fontId="1" type="noConversion"/>
  </si>
  <si>
    <t>价值追求</t>
    <phoneticPr fontId="1" type="noConversion"/>
  </si>
  <si>
    <t>供能</t>
    <phoneticPr fontId="1" type="noConversion"/>
  </si>
  <si>
    <t>抚育系统</t>
    <phoneticPr fontId="1" type="noConversion"/>
  </si>
  <si>
    <t>能源系统</t>
    <phoneticPr fontId="1" type="noConversion"/>
  </si>
  <si>
    <t>食物危机</t>
    <phoneticPr fontId="1" type="noConversion"/>
  </si>
  <si>
    <t>逆工业化</t>
    <phoneticPr fontId="1" type="noConversion"/>
  </si>
  <si>
    <t>药品</t>
    <phoneticPr fontId="1" type="noConversion"/>
  </si>
  <si>
    <t>大瘟疫</t>
    <phoneticPr fontId="1" type="noConversion"/>
  </si>
  <si>
    <t>商贸</t>
    <phoneticPr fontId="1" type="noConversion"/>
  </si>
  <si>
    <t>城市化与连通度</t>
    <phoneticPr fontId="1" type="noConversion"/>
  </si>
  <si>
    <t>Wealth</t>
    <phoneticPr fontId="1" type="noConversion"/>
  </si>
  <si>
    <t>高档食品</t>
    <phoneticPr fontId="1" type="noConversion"/>
  </si>
  <si>
    <t>开始等级</t>
    <phoneticPr fontId="1" type="noConversion"/>
  </si>
  <si>
    <t>峰值等级</t>
    <phoneticPr fontId="1" type="noConversion"/>
  </si>
  <si>
    <t>峰值权重</t>
    <phoneticPr fontId="1" type="noConversion"/>
  </si>
  <si>
    <t>衰退等级</t>
    <phoneticPr fontId="1" type="noConversion"/>
  </si>
  <si>
    <t>消失等级</t>
    <phoneticPr fontId="1" type="noConversion"/>
  </si>
  <si>
    <t>总权重</t>
    <phoneticPr fontId="1" type="noConversion"/>
  </si>
  <si>
    <t>weight</t>
    <phoneticPr fontId="1" type="noConversion"/>
  </si>
  <si>
    <t>高档日用品</t>
    <phoneticPr fontId="1" type="noConversion"/>
  </si>
  <si>
    <t>服务</t>
    <phoneticPr fontId="1" type="noConversion"/>
  </si>
  <si>
    <t>开销曲线</t>
    <phoneticPr fontId="1" type="noConversion"/>
  </si>
  <si>
    <t>basic_food</t>
  </si>
  <si>
    <t>household_items</t>
  </si>
  <si>
    <t>luxury_food</t>
  </si>
  <si>
    <t>simple_clothing</t>
  </si>
  <si>
    <t>luxury_items</t>
  </si>
  <si>
    <t>luxury_items</t>
    <phoneticPr fontId="1" type="noConversion"/>
  </si>
  <si>
    <t>luxury_clothing</t>
  </si>
  <si>
    <t>luxury_clothing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</si>
</sst>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76" fontId="0" fillId="0" borderId="0" xfId="0" applyNumberFormat="1"/>
    <xf numFmtId="177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大秦东出pop需求!$B$1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大秦东出pop需求!$B$2:$B$16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28</c:v>
                </c:pt>
                <c:pt idx="11">
                  <c:v>30</c:v>
                </c:pt>
                <c:pt idx="12">
                  <c:v>31</c:v>
                </c:pt>
                <c:pt idx="13">
                  <c:v>33</c:v>
                </c:pt>
                <c:pt idx="1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F-45D8-A43B-CA484354527A}"/>
            </c:ext>
          </c:extLst>
        </c:ser>
        <c:ser>
          <c:idx val="1"/>
          <c:order val="1"/>
          <c:tx>
            <c:strRef>
              <c:f>大秦东出pop需求!$C$1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大秦东出pop需求!$C$2:$C$16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27</c:v>
                </c:pt>
                <c:pt idx="9">
                  <c:v>33</c:v>
                </c:pt>
                <c:pt idx="10">
                  <c:v>39</c:v>
                </c:pt>
                <c:pt idx="11">
                  <c:v>46</c:v>
                </c:pt>
                <c:pt idx="12">
                  <c:v>53</c:v>
                </c:pt>
                <c:pt idx="13">
                  <c:v>62</c:v>
                </c:pt>
                <c:pt idx="1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F-45D8-A43B-CA484354527A}"/>
            </c:ext>
          </c:extLst>
        </c:ser>
        <c:ser>
          <c:idx val="2"/>
          <c:order val="2"/>
          <c:tx>
            <c:strRef>
              <c:f>大秦东出pop需求!$D$1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大秦东出pop需求!$D$2:$D$16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20</c:v>
                </c:pt>
                <c:pt idx="8">
                  <c:v>26</c:v>
                </c:pt>
                <c:pt idx="9">
                  <c:v>33</c:v>
                </c:pt>
                <c:pt idx="10">
                  <c:v>40</c:v>
                </c:pt>
                <c:pt idx="11">
                  <c:v>48</c:v>
                </c:pt>
                <c:pt idx="12">
                  <c:v>57</c:v>
                </c:pt>
                <c:pt idx="13">
                  <c:v>67</c:v>
                </c:pt>
                <c:pt idx="1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F-45D8-A43B-CA484354527A}"/>
            </c:ext>
          </c:extLst>
        </c:ser>
        <c:ser>
          <c:idx val="3"/>
          <c:order val="3"/>
          <c:tx>
            <c:strRef>
              <c:f>大秦东出pop需求!$E$1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大秦东出pop需求!$E$2:$E$16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14</c:v>
                </c:pt>
                <c:pt idx="5">
                  <c:v>19</c:v>
                </c:pt>
                <c:pt idx="6">
                  <c:v>25</c:v>
                </c:pt>
                <c:pt idx="7">
                  <c:v>33</c:v>
                </c:pt>
                <c:pt idx="8">
                  <c:v>41</c:v>
                </c:pt>
                <c:pt idx="9">
                  <c:v>50</c:v>
                </c:pt>
                <c:pt idx="10">
                  <c:v>61</c:v>
                </c:pt>
                <c:pt idx="11">
                  <c:v>74</c:v>
                </c:pt>
                <c:pt idx="12">
                  <c:v>89</c:v>
                </c:pt>
                <c:pt idx="13">
                  <c:v>105</c:v>
                </c:pt>
                <c:pt idx="14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BF-45D8-A43B-CA484354527A}"/>
            </c:ext>
          </c:extLst>
        </c:ser>
        <c:ser>
          <c:idx val="4"/>
          <c:order val="4"/>
          <c:tx>
            <c:strRef>
              <c:f>大秦东出pop需求!$F$1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22</c:v>
                </c:pt>
                <c:pt idx="9">
                  <c:v>25</c:v>
                </c:pt>
                <c:pt idx="10">
                  <c:v>34</c:v>
                </c:pt>
                <c:pt idx="11">
                  <c:v>42</c:v>
                </c:pt>
                <c:pt idx="12">
                  <c:v>54</c:v>
                </c:pt>
                <c:pt idx="13">
                  <c:v>68</c:v>
                </c:pt>
                <c:pt idx="1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BF-45D8-A43B-CA484354527A}"/>
            </c:ext>
          </c:extLst>
        </c:ser>
        <c:ser>
          <c:idx val="5"/>
          <c:order val="5"/>
          <c:tx>
            <c:strRef>
              <c:f>大秦东出pop需求!$G$1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7</c:v>
                </c:pt>
                <c:pt idx="11">
                  <c:v>11</c:v>
                </c:pt>
                <c:pt idx="12">
                  <c:v>16</c:v>
                </c:pt>
                <c:pt idx="13">
                  <c:v>18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BF-45D8-A43B-CA484354527A}"/>
            </c:ext>
          </c:extLst>
        </c:ser>
        <c:ser>
          <c:idx val="6"/>
          <c:order val="6"/>
          <c:tx>
            <c:strRef>
              <c:f>大秦东出pop需求!$H$1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BF-45D8-A43B-CA484354527A}"/>
            </c:ext>
          </c:extLst>
        </c:ser>
        <c:ser>
          <c:idx val="7"/>
          <c:order val="7"/>
          <c:tx>
            <c:strRef>
              <c:f>大秦东出pop需求!$I$1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大秦东出pop需求!$I$2:$I$16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BF-45D8-A43B-CA484354527A}"/>
            </c:ext>
          </c:extLst>
        </c:ser>
        <c:ser>
          <c:idx val="8"/>
          <c:order val="8"/>
          <c:tx>
            <c:strRef>
              <c:f>大秦东出pop需求!$J$1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大秦东出pop需求!$J$2:$J$16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BF-45D8-A43B-CA484354527A}"/>
            </c:ext>
          </c:extLst>
        </c:ser>
        <c:ser>
          <c:idx val="9"/>
          <c:order val="9"/>
          <c:tx>
            <c:strRef>
              <c:f>大秦东出pop需求!$K$1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大秦东出pop需求!$K$2:$K$16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BF-45D8-A43B-CA484354527A}"/>
            </c:ext>
          </c:extLst>
        </c:ser>
        <c:ser>
          <c:idx val="10"/>
          <c:order val="10"/>
          <c:tx>
            <c:strRef>
              <c:f>大秦东出pop需求!$L$1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大秦东出pop需求!$L$2:$L$16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BF-45D8-A43B-CA484354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16-30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大秦东出pop需求!$B$1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大秦东出pop需求!$B$17:$B$31</c:f>
              <c:numCache>
                <c:formatCode>General</c:formatCode>
                <c:ptCount val="15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44</c:v>
                </c:pt>
                <c:pt idx="13">
                  <c:v>44</c:v>
                </c:pt>
                <c:pt idx="1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9-4F5B-8AE5-9B3AA137CF81}"/>
            </c:ext>
          </c:extLst>
        </c:ser>
        <c:ser>
          <c:idx val="1"/>
          <c:order val="1"/>
          <c:tx>
            <c:strRef>
              <c:f>大秦东出pop需求!$C$1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大秦东出pop需求!$C$17:$C$31</c:f>
              <c:numCache>
                <c:formatCode>General</c:formatCode>
                <c:ptCount val="15"/>
                <c:pt idx="0">
                  <c:v>80</c:v>
                </c:pt>
                <c:pt idx="1">
                  <c:v>90</c:v>
                </c:pt>
                <c:pt idx="2">
                  <c:v>102</c:v>
                </c:pt>
                <c:pt idx="3">
                  <c:v>114</c:v>
                </c:pt>
                <c:pt idx="4">
                  <c:v>126</c:v>
                </c:pt>
                <c:pt idx="5">
                  <c:v>140</c:v>
                </c:pt>
                <c:pt idx="6">
                  <c:v>154</c:v>
                </c:pt>
                <c:pt idx="7">
                  <c:v>170</c:v>
                </c:pt>
                <c:pt idx="8">
                  <c:v>186</c:v>
                </c:pt>
                <c:pt idx="9">
                  <c:v>202</c:v>
                </c:pt>
                <c:pt idx="10">
                  <c:v>220</c:v>
                </c:pt>
                <c:pt idx="11">
                  <c:v>239</c:v>
                </c:pt>
                <c:pt idx="12">
                  <c:v>258</c:v>
                </c:pt>
                <c:pt idx="13">
                  <c:v>278</c:v>
                </c:pt>
                <c:pt idx="14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9-4F5B-8AE5-9B3AA137CF81}"/>
            </c:ext>
          </c:extLst>
        </c:ser>
        <c:ser>
          <c:idx val="2"/>
          <c:order val="2"/>
          <c:tx>
            <c:strRef>
              <c:f>大秦东出pop需求!$D$1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大秦东出pop需求!$D$17:$D$31</c:f>
              <c:numCache>
                <c:formatCode>General</c:formatCode>
                <c:ptCount val="15"/>
                <c:pt idx="0">
                  <c:v>90</c:v>
                </c:pt>
                <c:pt idx="1">
                  <c:v>103</c:v>
                </c:pt>
                <c:pt idx="2">
                  <c:v>117</c:v>
                </c:pt>
                <c:pt idx="3">
                  <c:v>133</c:v>
                </c:pt>
                <c:pt idx="4">
                  <c:v>149</c:v>
                </c:pt>
                <c:pt idx="5">
                  <c:v>167</c:v>
                </c:pt>
                <c:pt idx="6">
                  <c:v>186</c:v>
                </c:pt>
                <c:pt idx="7">
                  <c:v>207</c:v>
                </c:pt>
                <c:pt idx="8">
                  <c:v>228</c:v>
                </c:pt>
                <c:pt idx="9">
                  <c:v>251</c:v>
                </c:pt>
                <c:pt idx="10">
                  <c:v>275</c:v>
                </c:pt>
                <c:pt idx="11">
                  <c:v>300</c:v>
                </c:pt>
                <c:pt idx="12">
                  <c:v>327</c:v>
                </c:pt>
                <c:pt idx="13">
                  <c:v>354</c:v>
                </c:pt>
                <c:pt idx="14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9-4F5B-8AE5-9B3AA137CF81}"/>
            </c:ext>
          </c:extLst>
        </c:ser>
        <c:ser>
          <c:idx val="3"/>
          <c:order val="3"/>
          <c:tx>
            <c:strRef>
              <c:f>大秦东出pop需求!$E$1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大秦东出pop需求!$E$17:$E$31</c:f>
              <c:numCache>
                <c:formatCode>General</c:formatCode>
                <c:ptCount val="15"/>
                <c:pt idx="0">
                  <c:v>146</c:v>
                </c:pt>
                <c:pt idx="1">
                  <c:v>170</c:v>
                </c:pt>
                <c:pt idx="2">
                  <c:v>196</c:v>
                </c:pt>
                <c:pt idx="3">
                  <c:v>225</c:v>
                </c:pt>
                <c:pt idx="4">
                  <c:v>258</c:v>
                </c:pt>
                <c:pt idx="5">
                  <c:v>293</c:v>
                </c:pt>
                <c:pt idx="6">
                  <c:v>331</c:v>
                </c:pt>
                <c:pt idx="7">
                  <c:v>372</c:v>
                </c:pt>
                <c:pt idx="8">
                  <c:v>416</c:v>
                </c:pt>
                <c:pt idx="9">
                  <c:v>464</c:v>
                </c:pt>
                <c:pt idx="10">
                  <c:v>514</c:v>
                </c:pt>
                <c:pt idx="11">
                  <c:v>567</c:v>
                </c:pt>
                <c:pt idx="12">
                  <c:v>623</c:v>
                </c:pt>
                <c:pt idx="13">
                  <c:v>683</c:v>
                </c:pt>
                <c:pt idx="14">
                  <c:v>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19-4F5B-8AE5-9B3AA137CF81}"/>
            </c:ext>
          </c:extLst>
        </c:ser>
        <c:ser>
          <c:idx val="4"/>
          <c:order val="4"/>
          <c:tx>
            <c:strRef>
              <c:f>大秦东出pop需求!$F$1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大秦东出pop需求!$F$17:$F$31</c:f>
              <c:numCache>
                <c:formatCode>General</c:formatCode>
                <c:ptCount val="15"/>
                <c:pt idx="0">
                  <c:v>105</c:v>
                </c:pt>
                <c:pt idx="1">
                  <c:v>128</c:v>
                </c:pt>
                <c:pt idx="2">
                  <c:v>155</c:v>
                </c:pt>
                <c:pt idx="3">
                  <c:v>187</c:v>
                </c:pt>
                <c:pt idx="4">
                  <c:v>223</c:v>
                </c:pt>
                <c:pt idx="5">
                  <c:v>264</c:v>
                </c:pt>
                <c:pt idx="6">
                  <c:v>309</c:v>
                </c:pt>
                <c:pt idx="7">
                  <c:v>360</c:v>
                </c:pt>
                <c:pt idx="8">
                  <c:v>415</c:v>
                </c:pt>
                <c:pt idx="9">
                  <c:v>476</c:v>
                </c:pt>
                <c:pt idx="10">
                  <c:v>541</c:v>
                </c:pt>
                <c:pt idx="11">
                  <c:v>611</c:v>
                </c:pt>
                <c:pt idx="12">
                  <c:v>686</c:v>
                </c:pt>
                <c:pt idx="13">
                  <c:v>765</c:v>
                </c:pt>
                <c:pt idx="14">
                  <c:v>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19-4F5B-8AE5-9B3AA137CF81}"/>
            </c:ext>
          </c:extLst>
        </c:ser>
        <c:ser>
          <c:idx val="5"/>
          <c:order val="5"/>
          <c:tx>
            <c:strRef>
              <c:f>大秦东出pop需求!$G$1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大秦东出pop需求!$G$17:$G$31</c:f>
              <c:numCache>
                <c:formatCode>General</c:formatCode>
                <c:ptCount val="15"/>
                <c:pt idx="0">
                  <c:v>34</c:v>
                </c:pt>
                <c:pt idx="1">
                  <c:v>47</c:v>
                </c:pt>
                <c:pt idx="2">
                  <c:v>62</c:v>
                </c:pt>
                <c:pt idx="3">
                  <c:v>81</c:v>
                </c:pt>
                <c:pt idx="4">
                  <c:v>105</c:v>
                </c:pt>
                <c:pt idx="5">
                  <c:v>133</c:v>
                </c:pt>
                <c:pt idx="6">
                  <c:v>167</c:v>
                </c:pt>
                <c:pt idx="7">
                  <c:v>205</c:v>
                </c:pt>
                <c:pt idx="8">
                  <c:v>251</c:v>
                </c:pt>
                <c:pt idx="9">
                  <c:v>301</c:v>
                </c:pt>
                <c:pt idx="10">
                  <c:v>358</c:v>
                </c:pt>
                <c:pt idx="11">
                  <c:v>419</c:v>
                </c:pt>
                <c:pt idx="12">
                  <c:v>487</c:v>
                </c:pt>
                <c:pt idx="13">
                  <c:v>559</c:v>
                </c:pt>
                <c:pt idx="14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19-4F5B-8AE5-9B3AA137CF81}"/>
            </c:ext>
          </c:extLst>
        </c:ser>
        <c:ser>
          <c:idx val="6"/>
          <c:order val="6"/>
          <c:tx>
            <c:strRef>
              <c:f>大秦东出pop需求!$H$1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大秦东出pop需求!$H$17:$H$31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18</c:v>
                </c:pt>
                <c:pt idx="5">
                  <c:v>33</c:v>
                </c:pt>
                <c:pt idx="6">
                  <c:v>53</c:v>
                </c:pt>
                <c:pt idx="7">
                  <c:v>78</c:v>
                </c:pt>
                <c:pt idx="8">
                  <c:v>108</c:v>
                </c:pt>
                <c:pt idx="9">
                  <c:v>143</c:v>
                </c:pt>
                <c:pt idx="10">
                  <c:v>183</c:v>
                </c:pt>
                <c:pt idx="11">
                  <c:v>228</c:v>
                </c:pt>
                <c:pt idx="12">
                  <c:v>278</c:v>
                </c:pt>
                <c:pt idx="13">
                  <c:v>333</c:v>
                </c:pt>
                <c:pt idx="14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19-4F5B-8AE5-9B3AA137CF81}"/>
            </c:ext>
          </c:extLst>
        </c:ser>
        <c:ser>
          <c:idx val="7"/>
          <c:order val="7"/>
          <c:tx>
            <c:strRef>
              <c:f>大秦东出pop需求!$I$1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大秦东出pop需求!$I$17:$I$31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14</c:v>
                </c:pt>
                <c:pt idx="6">
                  <c:v>29</c:v>
                </c:pt>
                <c:pt idx="7">
                  <c:v>50</c:v>
                </c:pt>
                <c:pt idx="8">
                  <c:v>77</c:v>
                </c:pt>
                <c:pt idx="9">
                  <c:v>110</c:v>
                </c:pt>
                <c:pt idx="10">
                  <c:v>149</c:v>
                </c:pt>
                <c:pt idx="11">
                  <c:v>194</c:v>
                </c:pt>
                <c:pt idx="12">
                  <c:v>245</c:v>
                </c:pt>
                <c:pt idx="13">
                  <c:v>302</c:v>
                </c:pt>
                <c:pt idx="14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19-4F5B-8AE5-9B3AA137CF81}"/>
            </c:ext>
          </c:extLst>
        </c:ser>
        <c:ser>
          <c:idx val="8"/>
          <c:order val="8"/>
          <c:tx>
            <c:strRef>
              <c:f>大秦东出pop需求!$J$1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大秦东出pop需求!$J$17:$J$31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27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41</c:v>
                </c:pt>
                <c:pt idx="8">
                  <c:v>56</c:v>
                </c:pt>
                <c:pt idx="9">
                  <c:v>86</c:v>
                </c:pt>
                <c:pt idx="10">
                  <c:v>136</c:v>
                </c:pt>
                <c:pt idx="11">
                  <c:v>217</c:v>
                </c:pt>
                <c:pt idx="12">
                  <c:v>335</c:v>
                </c:pt>
                <c:pt idx="13">
                  <c:v>504</c:v>
                </c:pt>
                <c:pt idx="14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19-4F5B-8AE5-9B3AA137CF81}"/>
            </c:ext>
          </c:extLst>
        </c:ser>
        <c:ser>
          <c:idx val="9"/>
          <c:order val="9"/>
          <c:tx>
            <c:strRef>
              <c:f>大秦东出pop需求!$K$1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大秦东出pop需求!$K$17:$K$31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19-4F5B-8AE5-9B3AA137CF81}"/>
            </c:ext>
          </c:extLst>
        </c:ser>
        <c:ser>
          <c:idx val="10"/>
          <c:order val="10"/>
          <c:tx>
            <c:strRef>
              <c:f>大秦东出pop需求!$L$1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大秦东出pop需求!$L$17:$L$31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19-4F5B-8AE5-9B3AA137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31-45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大秦东出pop需求!$B$1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大秦东出pop需求!$B$31:$B$46</c:f>
              <c:numCache>
                <c:formatCode>General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48</c:v>
                </c:pt>
                <c:pt idx="9">
                  <c:v>48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50</c:v>
                </c:pt>
                <c:pt idx="1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2-40FB-B666-F7AEC0C24F50}"/>
            </c:ext>
          </c:extLst>
        </c:ser>
        <c:ser>
          <c:idx val="1"/>
          <c:order val="1"/>
          <c:tx>
            <c:strRef>
              <c:f>大秦东出pop需求!$C$1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大秦东出pop需求!$C$31:$C$46</c:f>
              <c:numCache>
                <c:formatCode>General</c:formatCode>
                <c:ptCount val="16"/>
                <c:pt idx="0">
                  <c:v>299</c:v>
                </c:pt>
                <c:pt idx="1">
                  <c:v>321</c:v>
                </c:pt>
                <c:pt idx="2">
                  <c:v>343</c:v>
                </c:pt>
                <c:pt idx="3">
                  <c:v>366</c:v>
                </c:pt>
                <c:pt idx="4">
                  <c:v>390</c:v>
                </c:pt>
                <c:pt idx="5">
                  <c:v>415</c:v>
                </c:pt>
                <c:pt idx="6">
                  <c:v>441</c:v>
                </c:pt>
                <c:pt idx="7">
                  <c:v>467</c:v>
                </c:pt>
                <c:pt idx="8">
                  <c:v>494</c:v>
                </c:pt>
                <c:pt idx="9">
                  <c:v>522</c:v>
                </c:pt>
                <c:pt idx="10">
                  <c:v>550</c:v>
                </c:pt>
                <c:pt idx="11">
                  <c:v>579</c:v>
                </c:pt>
                <c:pt idx="12">
                  <c:v>609</c:v>
                </c:pt>
                <c:pt idx="13">
                  <c:v>639</c:v>
                </c:pt>
                <c:pt idx="14">
                  <c:v>671</c:v>
                </c:pt>
                <c:pt idx="15">
                  <c:v>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2-40FB-B666-F7AEC0C24F50}"/>
            </c:ext>
          </c:extLst>
        </c:ser>
        <c:ser>
          <c:idx val="2"/>
          <c:order val="2"/>
          <c:tx>
            <c:strRef>
              <c:f>大秦东出pop需求!$D$1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大秦东出pop需求!$D$31:$D$46</c:f>
              <c:numCache>
                <c:formatCode>General</c:formatCode>
                <c:ptCount val="16"/>
                <c:pt idx="0">
                  <c:v>383</c:v>
                </c:pt>
                <c:pt idx="1">
                  <c:v>413</c:v>
                </c:pt>
                <c:pt idx="2">
                  <c:v>444</c:v>
                </c:pt>
                <c:pt idx="3">
                  <c:v>477</c:v>
                </c:pt>
                <c:pt idx="4">
                  <c:v>510</c:v>
                </c:pt>
                <c:pt idx="5">
                  <c:v>545</c:v>
                </c:pt>
                <c:pt idx="6">
                  <c:v>580</c:v>
                </c:pt>
                <c:pt idx="7">
                  <c:v>617</c:v>
                </c:pt>
                <c:pt idx="8">
                  <c:v>655</c:v>
                </c:pt>
                <c:pt idx="9">
                  <c:v>694</c:v>
                </c:pt>
                <c:pt idx="10">
                  <c:v>733</c:v>
                </c:pt>
                <c:pt idx="11">
                  <c:v>774</c:v>
                </c:pt>
                <c:pt idx="12">
                  <c:v>816</c:v>
                </c:pt>
                <c:pt idx="13">
                  <c:v>859</c:v>
                </c:pt>
                <c:pt idx="14">
                  <c:v>903</c:v>
                </c:pt>
                <c:pt idx="15">
                  <c:v>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2-40FB-B666-F7AEC0C24F50}"/>
            </c:ext>
          </c:extLst>
        </c:ser>
        <c:ser>
          <c:idx val="3"/>
          <c:order val="3"/>
          <c:tx>
            <c:strRef>
              <c:f>大秦东出pop需求!$E$1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大秦东出pop需求!$E$31:$E$46</c:f>
              <c:numCache>
                <c:formatCode>General</c:formatCode>
                <c:ptCount val="16"/>
                <c:pt idx="0">
                  <c:v>745</c:v>
                </c:pt>
                <c:pt idx="1">
                  <c:v>809</c:v>
                </c:pt>
                <c:pt idx="2">
                  <c:v>877</c:v>
                </c:pt>
                <c:pt idx="3">
                  <c:v>946</c:v>
                </c:pt>
                <c:pt idx="4">
                  <c:v>1019</c:v>
                </c:pt>
                <c:pt idx="5">
                  <c:v>1094</c:v>
                </c:pt>
                <c:pt idx="6">
                  <c:v>1171</c:v>
                </c:pt>
                <c:pt idx="7">
                  <c:v>1250</c:v>
                </c:pt>
                <c:pt idx="8">
                  <c:v>1331</c:v>
                </c:pt>
                <c:pt idx="9">
                  <c:v>1415</c:v>
                </c:pt>
                <c:pt idx="10">
                  <c:v>1500</c:v>
                </c:pt>
                <c:pt idx="11">
                  <c:v>1588</c:v>
                </c:pt>
                <c:pt idx="12">
                  <c:v>1677</c:v>
                </c:pt>
                <c:pt idx="13">
                  <c:v>1769</c:v>
                </c:pt>
                <c:pt idx="14">
                  <c:v>1862</c:v>
                </c:pt>
                <c:pt idx="15">
                  <c:v>1957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92-40FB-B666-F7AEC0C24F50}"/>
            </c:ext>
          </c:extLst>
        </c:ser>
        <c:ser>
          <c:idx val="4"/>
          <c:order val="4"/>
          <c:tx>
            <c:strRef>
              <c:f>大秦东出pop需求!$F$1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大秦东出pop需求!$F$31:$F$46</c:f>
              <c:numCache>
                <c:formatCode>General</c:formatCode>
                <c:ptCount val="16"/>
                <c:pt idx="0">
                  <c:v>848</c:v>
                </c:pt>
                <c:pt idx="1">
                  <c:v>936</c:v>
                </c:pt>
                <c:pt idx="2">
                  <c:v>1027</c:v>
                </c:pt>
                <c:pt idx="3">
                  <c:v>1121</c:v>
                </c:pt>
                <c:pt idx="4">
                  <c:v>1219</c:v>
                </c:pt>
                <c:pt idx="5">
                  <c:v>1320</c:v>
                </c:pt>
                <c:pt idx="6">
                  <c:v>1425</c:v>
                </c:pt>
                <c:pt idx="7">
                  <c:v>1532</c:v>
                </c:pt>
                <c:pt idx="8">
                  <c:v>1642</c:v>
                </c:pt>
                <c:pt idx="9">
                  <c:v>1754</c:v>
                </c:pt>
                <c:pt idx="10">
                  <c:v>1869</c:v>
                </c:pt>
                <c:pt idx="11">
                  <c:v>1987</c:v>
                </c:pt>
                <c:pt idx="12">
                  <c:v>2106</c:v>
                </c:pt>
                <c:pt idx="13">
                  <c:v>2229</c:v>
                </c:pt>
                <c:pt idx="14">
                  <c:v>2353</c:v>
                </c:pt>
                <c:pt idx="15">
                  <c:v>2480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92-40FB-B666-F7AEC0C24F50}"/>
            </c:ext>
          </c:extLst>
        </c:ser>
        <c:ser>
          <c:idx val="5"/>
          <c:order val="5"/>
          <c:tx>
            <c:strRef>
              <c:f>大秦东出pop需求!$G$1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大秦东出pop需求!$G$31:$G$46</c:f>
              <c:numCache>
                <c:formatCode>General</c:formatCode>
                <c:ptCount val="16"/>
                <c:pt idx="0">
                  <c:v>636</c:v>
                </c:pt>
                <c:pt idx="1">
                  <c:v>717</c:v>
                </c:pt>
                <c:pt idx="2">
                  <c:v>803</c:v>
                </c:pt>
                <c:pt idx="3">
                  <c:v>892</c:v>
                </c:pt>
                <c:pt idx="4">
                  <c:v>986</c:v>
                </c:pt>
                <c:pt idx="5">
                  <c:v>1083</c:v>
                </c:pt>
                <c:pt idx="6">
                  <c:v>1183</c:v>
                </c:pt>
                <c:pt idx="7">
                  <c:v>1287</c:v>
                </c:pt>
                <c:pt idx="8">
                  <c:v>1393</c:v>
                </c:pt>
                <c:pt idx="9">
                  <c:v>1503</c:v>
                </c:pt>
                <c:pt idx="10">
                  <c:v>1616</c:v>
                </c:pt>
                <c:pt idx="11">
                  <c:v>1732</c:v>
                </c:pt>
                <c:pt idx="12">
                  <c:v>1851</c:v>
                </c:pt>
                <c:pt idx="13">
                  <c:v>1972</c:v>
                </c:pt>
                <c:pt idx="14">
                  <c:v>2097</c:v>
                </c:pt>
                <c:pt idx="15">
                  <c:v>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92-40FB-B666-F7AEC0C24F50}"/>
            </c:ext>
          </c:extLst>
        </c:ser>
        <c:ser>
          <c:idx val="6"/>
          <c:order val="6"/>
          <c:tx>
            <c:strRef>
              <c:f>大秦东出pop需求!$H$1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大秦东出pop需求!$H$31:$H$46</c:f>
              <c:numCache>
                <c:formatCode>General</c:formatCode>
                <c:ptCount val="16"/>
                <c:pt idx="0">
                  <c:v>393</c:v>
                </c:pt>
                <c:pt idx="1">
                  <c:v>458</c:v>
                </c:pt>
                <c:pt idx="2">
                  <c:v>528</c:v>
                </c:pt>
                <c:pt idx="3">
                  <c:v>603</c:v>
                </c:pt>
                <c:pt idx="4">
                  <c:v>683</c:v>
                </c:pt>
                <c:pt idx="5">
                  <c:v>768</c:v>
                </c:pt>
                <c:pt idx="6">
                  <c:v>858</c:v>
                </c:pt>
                <c:pt idx="7">
                  <c:v>953</c:v>
                </c:pt>
                <c:pt idx="8">
                  <c:v>1053</c:v>
                </c:pt>
                <c:pt idx="9">
                  <c:v>1158</c:v>
                </c:pt>
                <c:pt idx="10">
                  <c:v>1268</c:v>
                </c:pt>
                <c:pt idx="11">
                  <c:v>1383</c:v>
                </c:pt>
                <c:pt idx="12">
                  <c:v>1503</c:v>
                </c:pt>
                <c:pt idx="13">
                  <c:v>1628</c:v>
                </c:pt>
                <c:pt idx="14">
                  <c:v>1758</c:v>
                </c:pt>
                <c:pt idx="15">
                  <c:v>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92-40FB-B666-F7AEC0C24F50}"/>
            </c:ext>
          </c:extLst>
        </c:ser>
        <c:ser>
          <c:idx val="7"/>
          <c:order val="7"/>
          <c:tx>
            <c:strRef>
              <c:f>大秦东出pop需求!$I$1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大秦东出pop需求!$I$31:$I$46</c:f>
              <c:numCache>
                <c:formatCode>General</c:formatCode>
                <c:ptCount val="16"/>
                <c:pt idx="0">
                  <c:v>365</c:v>
                </c:pt>
                <c:pt idx="1">
                  <c:v>434</c:v>
                </c:pt>
                <c:pt idx="2">
                  <c:v>509</c:v>
                </c:pt>
                <c:pt idx="3">
                  <c:v>590</c:v>
                </c:pt>
                <c:pt idx="4">
                  <c:v>677</c:v>
                </c:pt>
                <c:pt idx="5">
                  <c:v>770</c:v>
                </c:pt>
                <c:pt idx="6">
                  <c:v>869</c:v>
                </c:pt>
                <c:pt idx="7">
                  <c:v>974</c:v>
                </c:pt>
                <c:pt idx="8">
                  <c:v>1085</c:v>
                </c:pt>
                <c:pt idx="9">
                  <c:v>1202</c:v>
                </c:pt>
                <c:pt idx="10">
                  <c:v>1325</c:v>
                </c:pt>
                <c:pt idx="11">
                  <c:v>1454</c:v>
                </c:pt>
                <c:pt idx="12">
                  <c:v>1589</c:v>
                </c:pt>
                <c:pt idx="13">
                  <c:v>1730</c:v>
                </c:pt>
                <c:pt idx="14">
                  <c:v>1877</c:v>
                </c:pt>
                <c:pt idx="15">
                  <c:v>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92-40FB-B666-F7AEC0C24F50}"/>
            </c:ext>
          </c:extLst>
        </c:ser>
        <c:ser>
          <c:idx val="8"/>
          <c:order val="8"/>
          <c:tx>
            <c:strRef>
              <c:f>大秦东出pop需求!$J$1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大秦东出pop需求!$J$31:$J$46</c:f>
              <c:numCache>
                <c:formatCode>General</c:formatCode>
                <c:ptCount val="16"/>
                <c:pt idx="0">
                  <c:v>606</c:v>
                </c:pt>
                <c:pt idx="1">
                  <c:v>840</c:v>
                </c:pt>
                <c:pt idx="2">
                  <c:v>1130</c:v>
                </c:pt>
                <c:pt idx="3">
                  <c:v>1486</c:v>
                </c:pt>
                <c:pt idx="4">
                  <c:v>1910</c:v>
                </c:pt>
                <c:pt idx="5">
                  <c:v>2408</c:v>
                </c:pt>
                <c:pt idx="6">
                  <c:v>2988</c:v>
                </c:pt>
                <c:pt idx="7">
                  <c:v>3652</c:v>
                </c:pt>
                <c:pt idx="8">
                  <c:v>4404</c:v>
                </c:pt>
                <c:pt idx="9">
                  <c:v>5248</c:v>
                </c:pt>
                <c:pt idx="10">
                  <c:v>6186</c:v>
                </c:pt>
                <c:pt idx="11">
                  <c:v>7218</c:v>
                </c:pt>
                <c:pt idx="12">
                  <c:v>8348</c:v>
                </c:pt>
                <c:pt idx="13">
                  <c:v>9573</c:v>
                </c:pt>
                <c:pt idx="14">
                  <c:v>10894</c:v>
                </c:pt>
                <c:pt idx="15">
                  <c:v>12310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92-40FB-B666-F7AEC0C24F50}"/>
            </c:ext>
          </c:extLst>
        </c:ser>
        <c:ser>
          <c:idx val="9"/>
          <c:order val="9"/>
          <c:tx>
            <c:strRef>
              <c:f>大秦东出pop需求!$K$1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大秦东出pop需求!$K$31:$K$46</c:f>
              <c:numCache>
                <c:formatCode>General</c:formatCode>
                <c:ptCount val="16"/>
                <c:pt idx="0">
                  <c:v>129</c:v>
                </c:pt>
                <c:pt idx="1">
                  <c:v>205</c:v>
                </c:pt>
                <c:pt idx="2">
                  <c:v>317</c:v>
                </c:pt>
                <c:pt idx="3">
                  <c:v>480</c:v>
                </c:pt>
                <c:pt idx="4">
                  <c:v>710</c:v>
                </c:pt>
                <c:pt idx="5">
                  <c:v>937</c:v>
                </c:pt>
                <c:pt idx="6">
                  <c:v>1217</c:v>
                </c:pt>
                <c:pt idx="7">
                  <c:v>1581</c:v>
                </c:pt>
                <c:pt idx="8">
                  <c:v>2067</c:v>
                </c:pt>
                <c:pt idx="9">
                  <c:v>2716</c:v>
                </c:pt>
                <c:pt idx="10">
                  <c:v>3584</c:v>
                </c:pt>
                <c:pt idx="11">
                  <c:v>4730</c:v>
                </c:pt>
                <c:pt idx="12">
                  <c:v>6229</c:v>
                </c:pt>
                <c:pt idx="13">
                  <c:v>8166</c:v>
                </c:pt>
                <c:pt idx="14">
                  <c:v>10638</c:v>
                </c:pt>
                <c:pt idx="15">
                  <c:v>13766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92-40FB-B666-F7AEC0C24F50}"/>
            </c:ext>
          </c:extLst>
        </c:ser>
        <c:ser>
          <c:idx val="10"/>
          <c:order val="10"/>
          <c:tx>
            <c:strRef>
              <c:f>大秦东出pop需求!$L$1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大秦东出pop需求!$L$31:$L$46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90</c:v>
                </c:pt>
                <c:pt idx="6">
                  <c:v>240</c:v>
                </c:pt>
                <c:pt idx="7">
                  <c:v>450</c:v>
                </c:pt>
                <c:pt idx="8">
                  <c:v>720</c:v>
                </c:pt>
                <c:pt idx="9">
                  <c:v>1050</c:v>
                </c:pt>
                <c:pt idx="10">
                  <c:v>1440</c:v>
                </c:pt>
                <c:pt idx="11">
                  <c:v>1890</c:v>
                </c:pt>
                <c:pt idx="12">
                  <c:v>2400</c:v>
                </c:pt>
                <c:pt idx="13">
                  <c:v>2970</c:v>
                </c:pt>
                <c:pt idx="14">
                  <c:v>3600</c:v>
                </c:pt>
                <c:pt idx="15">
                  <c:v>4290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92-40FB-B666-F7AEC0C24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69973984411609"/>
          <c:y val="0.18518639101416245"/>
          <c:w val="0.80987417573995069"/>
          <c:h val="0.6903029520564478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大秦东出pop需求!$M$2:$M$100</c:f>
              <c:numCache>
                <c:formatCode>General</c:formatCode>
                <c:ptCount val="99"/>
                <c:pt idx="0">
                  <c:v>7</c:v>
                </c:pt>
                <c:pt idx="1">
                  <c:v>16</c:v>
                </c:pt>
                <c:pt idx="2">
                  <c:v>27</c:v>
                </c:pt>
                <c:pt idx="3">
                  <c:v>40</c:v>
                </c:pt>
                <c:pt idx="4">
                  <c:v>54</c:v>
                </c:pt>
                <c:pt idx="5">
                  <c:v>71</c:v>
                </c:pt>
                <c:pt idx="6">
                  <c:v>91</c:v>
                </c:pt>
                <c:pt idx="7">
                  <c:v>115</c:v>
                </c:pt>
                <c:pt idx="8">
                  <c:v>141</c:v>
                </c:pt>
                <c:pt idx="9">
                  <c:v>173</c:v>
                </c:pt>
                <c:pt idx="10">
                  <c:v>209</c:v>
                </c:pt>
                <c:pt idx="11">
                  <c:v>251</c:v>
                </c:pt>
                <c:pt idx="12">
                  <c:v>300</c:v>
                </c:pt>
                <c:pt idx="13">
                  <c:v>357</c:v>
                </c:pt>
                <c:pt idx="14">
                  <c:v>423</c:v>
                </c:pt>
                <c:pt idx="15">
                  <c:v>500</c:v>
                </c:pt>
                <c:pt idx="16">
                  <c:v>589</c:v>
                </c:pt>
                <c:pt idx="17">
                  <c:v>692</c:v>
                </c:pt>
                <c:pt idx="18">
                  <c:v>813</c:v>
                </c:pt>
                <c:pt idx="19">
                  <c:v>953</c:v>
                </c:pt>
                <c:pt idx="20">
                  <c:v>1115</c:v>
                </c:pt>
                <c:pt idx="21">
                  <c:v>1304</c:v>
                </c:pt>
                <c:pt idx="22">
                  <c:v>1524</c:v>
                </c:pt>
                <c:pt idx="23">
                  <c:v>1778</c:v>
                </c:pt>
                <c:pt idx="24">
                  <c:v>2075</c:v>
                </c:pt>
                <c:pt idx="25">
                  <c:v>2419</c:v>
                </c:pt>
                <c:pt idx="26">
                  <c:v>2818</c:v>
                </c:pt>
                <c:pt idx="27">
                  <c:v>3283</c:v>
                </c:pt>
                <c:pt idx="28">
                  <c:v>3822</c:v>
                </c:pt>
                <c:pt idx="29">
                  <c:v>4449</c:v>
                </c:pt>
                <c:pt idx="30">
                  <c:v>5178</c:v>
                </c:pt>
                <c:pt idx="31">
                  <c:v>6024</c:v>
                </c:pt>
                <c:pt idx="32">
                  <c:v>7007</c:v>
                </c:pt>
                <c:pt idx="33">
                  <c:v>8150</c:v>
                </c:pt>
                <c:pt idx="34">
                  <c:v>9477</c:v>
                </c:pt>
                <c:pt idx="35">
                  <c:v>11019</c:v>
                </c:pt>
                <c:pt idx="36">
                  <c:v>12810</c:v>
                </c:pt>
                <c:pt idx="37">
                  <c:v>14892</c:v>
                </c:pt>
                <c:pt idx="38">
                  <c:v>17310</c:v>
                </c:pt>
                <c:pt idx="39">
                  <c:v>20120</c:v>
                </c:pt>
                <c:pt idx="40">
                  <c:v>23384</c:v>
                </c:pt>
                <c:pt idx="41">
                  <c:v>27177</c:v>
                </c:pt>
                <c:pt idx="42">
                  <c:v>31584</c:v>
                </c:pt>
                <c:pt idx="43">
                  <c:v>36703</c:v>
                </c:pt>
                <c:pt idx="44">
                  <c:v>42651</c:v>
                </c:pt>
                <c:pt idx="45">
                  <c:v>49562</c:v>
                </c:pt>
                <c:pt idx="46">
                  <c:v>57591</c:v>
                </c:pt>
                <c:pt idx="47">
                  <c:v>66920</c:v>
                </c:pt>
                <c:pt idx="48">
                  <c:v>77758</c:v>
                </c:pt>
                <c:pt idx="49">
                  <c:v>90351</c:v>
                </c:pt>
                <c:pt idx="50">
                  <c:v>104981</c:v>
                </c:pt>
                <c:pt idx="51">
                  <c:v>121979</c:v>
                </c:pt>
                <c:pt idx="52">
                  <c:v>141727</c:v>
                </c:pt>
                <c:pt idx="53">
                  <c:v>164672</c:v>
                </c:pt>
                <c:pt idx="54">
                  <c:v>191330</c:v>
                </c:pt>
                <c:pt idx="55">
                  <c:v>222302</c:v>
                </c:pt>
                <c:pt idx="56">
                  <c:v>258286</c:v>
                </c:pt>
                <c:pt idx="57">
                  <c:v>300094</c:v>
                </c:pt>
                <c:pt idx="58">
                  <c:v>348668</c:v>
                </c:pt>
                <c:pt idx="59">
                  <c:v>405103</c:v>
                </c:pt>
                <c:pt idx="60">
                  <c:v>470671</c:v>
                </c:pt>
                <c:pt idx="61">
                  <c:v>546849</c:v>
                </c:pt>
                <c:pt idx="62">
                  <c:v>635357</c:v>
                </c:pt>
                <c:pt idx="63">
                  <c:v>738188</c:v>
                </c:pt>
                <c:pt idx="64">
                  <c:v>857660</c:v>
                </c:pt>
                <c:pt idx="65">
                  <c:v>996467</c:v>
                </c:pt>
                <c:pt idx="66">
                  <c:v>1157738</c:v>
                </c:pt>
                <c:pt idx="67">
                  <c:v>1345108</c:v>
                </c:pt>
                <c:pt idx="68">
                  <c:v>1562801</c:v>
                </c:pt>
                <c:pt idx="69">
                  <c:v>1815724</c:v>
                </c:pt>
                <c:pt idx="70">
                  <c:v>2109578</c:v>
                </c:pt>
                <c:pt idx="71">
                  <c:v>2450989</c:v>
                </c:pt>
                <c:pt idx="72">
                  <c:v>2847651</c:v>
                </c:pt>
                <c:pt idx="73">
                  <c:v>3308507</c:v>
                </c:pt>
                <c:pt idx="74">
                  <c:v>3843944</c:v>
                </c:pt>
                <c:pt idx="75">
                  <c:v>4466035</c:v>
                </c:pt>
                <c:pt idx="76">
                  <c:v>5188800</c:v>
                </c:pt>
                <c:pt idx="77">
                  <c:v>6028534</c:v>
                </c:pt>
                <c:pt idx="78">
                  <c:v>7004166</c:v>
                </c:pt>
                <c:pt idx="79">
                  <c:v>8137688</c:v>
                </c:pt>
                <c:pt idx="80">
                  <c:v>9454653</c:v>
                </c:pt>
                <c:pt idx="81">
                  <c:v>10984748</c:v>
                </c:pt>
                <c:pt idx="82">
                  <c:v>12762465</c:v>
                </c:pt>
                <c:pt idx="83">
                  <c:v>14827877</c:v>
                </c:pt>
                <c:pt idx="84">
                  <c:v>17227543</c:v>
                </c:pt>
                <c:pt idx="85">
                  <c:v>20015558</c:v>
                </c:pt>
                <c:pt idx="86">
                  <c:v>23254769</c:v>
                </c:pt>
                <c:pt idx="87">
                  <c:v>27018195</c:v>
                </c:pt>
                <c:pt idx="88">
                  <c:v>31390673</c:v>
                </c:pt>
                <c:pt idx="89">
                  <c:v>36470767</c:v>
                </c:pt>
                <c:pt idx="90">
                  <c:v>42372994</c:v>
                </c:pt>
                <c:pt idx="91">
                  <c:v>49230404</c:v>
                </c:pt>
                <c:pt idx="92">
                  <c:v>57197578</c:v>
                </c:pt>
                <c:pt idx="93">
                  <c:v>66454113</c:v>
                </c:pt>
                <c:pt idx="94">
                  <c:v>77208672</c:v>
                </c:pt>
                <c:pt idx="95">
                  <c:v>89703687</c:v>
                </c:pt>
                <c:pt idx="96">
                  <c:v>104220824</c:v>
                </c:pt>
                <c:pt idx="97">
                  <c:v>121087330</c:v>
                </c:pt>
                <c:pt idx="98">
                  <c:v>140683415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F-45AF-A99B-5667E5948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90832"/>
        <c:axId val="600886992"/>
      </c:lineChart>
      <c:catAx>
        <c:axId val="6008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886992"/>
        <c:crosses val="autoZero"/>
        <c:auto val="1"/>
        <c:lblAlgn val="ctr"/>
        <c:lblOffset val="100"/>
        <c:noMultiLvlLbl val="0"/>
      </c:catAx>
      <c:valAx>
        <c:axId val="6008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89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新方案需求表!$B$1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新方案需求表!$B$2:$B$16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0-40CF-8E26-E8DDC38B4DAF}"/>
            </c:ext>
          </c:extLst>
        </c:ser>
        <c:ser>
          <c:idx val="1"/>
          <c:order val="1"/>
          <c:tx>
            <c:strRef>
              <c:f>新方案需求表!$C$1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新方案需求表!$C$2:$C$16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0-40CF-8E26-E8DDC38B4DAF}"/>
            </c:ext>
          </c:extLst>
        </c:ser>
        <c:ser>
          <c:idx val="2"/>
          <c:order val="2"/>
          <c:tx>
            <c:strRef>
              <c:f>新方案需求表!$D$1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0-40CF-8E26-E8DDC38B4DAF}"/>
            </c:ext>
          </c:extLst>
        </c:ser>
        <c:ser>
          <c:idx val="3"/>
          <c:order val="3"/>
          <c:tx>
            <c:strRef>
              <c:f>新方案需求表!$E$1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新方案需求表!$E$2:$E$16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C0-40CF-8E26-E8DDC38B4DAF}"/>
            </c:ext>
          </c:extLst>
        </c:ser>
        <c:ser>
          <c:idx val="4"/>
          <c:order val="4"/>
          <c:tx>
            <c:strRef>
              <c:f>新方案需求表!$F$1</c:f>
              <c:strCache>
                <c:ptCount val="1"/>
                <c:pt idx="0">
                  <c:v>luxury_clothing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C0-40CF-8E26-E8DDC38B4DAF}"/>
            </c:ext>
          </c:extLst>
        </c:ser>
        <c:ser>
          <c:idx val="5"/>
          <c:order val="5"/>
          <c:tx>
            <c:strRef>
              <c:f>新方案需求表!$G$1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26</c:v>
                </c:pt>
                <c:pt idx="10">
                  <c:v>32</c:v>
                </c:pt>
                <c:pt idx="11">
                  <c:v>40</c:v>
                </c:pt>
                <c:pt idx="12">
                  <c:v>48</c:v>
                </c:pt>
                <c:pt idx="13">
                  <c:v>58</c:v>
                </c:pt>
                <c:pt idx="1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C0-40CF-8E26-E8DDC38B4DAF}"/>
            </c:ext>
          </c:extLst>
        </c:ser>
        <c:ser>
          <c:idx val="6"/>
          <c:order val="6"/>
          <c:tx>
            <c:strRef>
              <c:f>新方案需求表!$H$1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C0-40CF-8E26-E8DDC38B4DAF}"/>
            </c:ext>
          </c:extLst>
        </c:ser>
        <c:ser>
          <c:idx val="7"/>
          <c:order val="7"/>
          <c:tx>
            <c:strRef>
              <c:f>新方案需求表!$I$1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新方案需求表!$I$2:$I$16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14</c:v>
                </c:pt>
                <c:pt idx="11">
                  <c:v>23</c:v>
                </c:pt>
                <c:pt idx="12">
                  <c:v>32</c:v>
                </c:pt>
                <c:pt idx="13">
                  <c:v>44</c:v>
                </c:pt>
                <c:pt idx="1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C0-40CF-8E26-E8DDC38B4DAF}"/>
            </c:ext>
          </c:extLst>
        </c:ser>
        <c:ser>
          <c:idx val="8"/>
          <c:order val="8"/>
          <c:tx>
            <c:strRef>
              <c:f>新方案需求表!$J$1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新方案需求表!$J$2:$J$16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26</c:v>
                </c:pt>
                <c:pt idx="10">
                  <c:v>32</c:v>
                </c:pt>
                <c:pt idx="11">
                  <c:v>40</c:v>
                </c:pt>
                <c:pt idx="12">
                  <c:v>48</c:v>
                </c:pt>
                <c:pt idx="13">
                  <c:v>58</c:v>
                </c:pt>
                <c:pt idx="1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C0-40CF-8E26-E8DDC38B4DAF}"/>
            </c:ext>
          </c:extLst>
        </c:ser>
        <c:ser>
          <c:idx val="9"/>
          <c:order val="9"/>
          <c:tx>
            <c:strRef>
              <c:f>新方案需求表!$K$1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新方案需求表!$K$2:$K$16</c:f>
              <c:numCache>
                <c:formatCode>General</c:formatCode>
                <c:ptCount val="15"/>
                <c:pt idx="0">
                  <c:v>3</c:v>
                </c:pt>
                <c:pt idx="1">
                  <c:v>7</c:v>
                </c:pt>
                <c:pt idx="2">
                  <c:v>13</c:v>
                </c:pt>
                <c:pt idx="3">
                  <c:v>20</c:v>
                </c:pt>
                <c:pt idx="4">
                  <c:v>26</c:v>
                </c:pt>
                <c:pt idx="5">
                  <c:v>33</c:v>
                </c:pt>
                <c:pt idx="6">
                  <c:v>41</c:v>
                </c:pt>
                <c:pt idx="7">
                  <c:v>51</c:v>
                </c:pt>
                <c:pt idx="8">
                  <c:v>62</c:v>
                </c:pt>
                <c:pt idx="9">
                  <c:v>73</c:v>
                </c:pt>
                <c:pt idx="10">
                  <c:v>86</c:v>
                </c:pt>
                <c:pt idx="11">
                  <c:v>102</c:v>
                </c:pt>
                <c:pt idx="12">
                  <c:v>119</c:v>
                </c:pt>
                <c:pt idx="13">
                  <c:v>140</c:v>
                </c:pt>
                <c:pt idx="14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C0-40CF-8E26-E8DDC38B4DAF}"/>
            </c:ext>
          </c:extLst>
        </c:ser>
        <c:ser>
          <c:idx val="10"/>
          <c:order val="10"/>
          <c:tx>
            <c:strRef>
              <c:f>新方案需求表!$L$1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新方案需求表!$L$2:$L$16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C0-40CF-8E26-E8DDC38B4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16-30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新方案需求表!$B$1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新方案需求表!$B$17:$B$31</c:f>
              <c:numCache>
                <c:formatCode>General</c:formatCode>
                <c:ptCount val="15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A-47BA-84E6-F360E1822329}"/>
            </c:ext>
          </c:extLst>
        </c:ser>
        <c:ser>
          <c:idx val="1"/>
          <c:order val="1"/>
          <c:tx>
            <c:strRef>
              <c:f>新方案需求表!$C$1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新方案需求表!$C$17:$C$31</c:f>
              <c:numCache>
                <c:formatCode>General</c:formatCode>
                <c:ptCount val="15"/>
                <c:pt idx="0">
                  <c:v>18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A-47BA-84E6-F360E1822329}"/>
            </c:ext>
          </c:extLst>
        </c:ser>
        <c:ser>
          <c:idx val="2"/>
          <c:order val="2"/>
          <c:tx>
            <c:strRef>
              <c:f>新方案需求表!$D$1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新方案需求表!$D$17:$D$31</c:f>
              <c:numCache>
                <c:formatCode>General</c:formatCode>
                <c:ptCount val="15"/>
                <c:pt idx="0">
                  <c:v>26</c:v>
                </c:pt>
                <c:pt idx="1">
                  <c:v>42</c:v>
                </c:pt>
                <c:pt idx="2">
                  <c:v>62</c:v>
                </c:pt>
                <c:pt idx="3">
                  <c:v>84</c:v>
                </c:pt>
                <c:pt idx="4">
                  <c:v>109</c:v>
                </c:pt>
                <c:pt idx="5">
                  <c:v>138</c:v>
                </c:pt>
                <c:pt idx="6">
                  <c:v>171</c:v>
                </c:pt>
                <c:pt idx="7">
                  <c:v>210</c:v>
                </c:pt>
                <c:pt idx="8">
                  <c:v>256</c:v>
                </c:pt>
                <c:pt idx="9">
                  <c:v>275</c:v>
                </c:pt>
                <c:pt idx="10">
                  <c:v>297</c:v>
                </c:pt>
                <c:pt idx="11">
                  <c:v>322</c:v>
                </c:pt>
                <c:pt idx="12">
                  <c:v>351</c:v>
                </c:pt>
                <c:pt idx="13">
                  <c:v>384</c:v>
                </c:pt>
                <c:pt idx="14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AA-47BA-84E6-F360E1822329}"/>
            </c:ext>
          </c:extLst>
        </c:ser>
        <c:ser>
          <c:idx val="3"/>
          <c:order val="3"/>
          <c:tx>
            <c:strRef>
              <c:f>新方案需求表!$E$1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新方案需求表!$E$17:$E$31</c:f>
              <c:numCache>
                <c:formatCode>General</c:formatCode>
                <c:ptCount val="15"/>
                <c:pt idx="0">
                  <c:v>35</c:v>
                </c:pt>
                <c:pt idx="1">
                  <c:v>38</c:v>
                </c:pt>
                <c:pt idx="2">
                  <c:v>41</c:v>
                </c:pt>
                <c:pt idx="3">
                  <c:v>45</c:v>
                </c:pt>
                <c:pt idx="4">
                  <c:v>44</c:v>
                </c:pt>
                <c:pt idx="5">
                  <c:v>43</c:v>
                </c:pt>
                <c:pt idx="6">
                  <c:v>42</c:v>
                </c:pt>
                <c:pt idx="7">
                  <c:v>40</c:v>
                </c:pt>
                <c:pt idx="8">
                  <c:v>38</c:v>
                </c:pt>
                <c:pt idx="9">
                  <c:v>34</c:v>
                </c:pt>
                <c:pt idx="10">
                  <c:v>29</c:v>
                </c:pt>
                <c:pt idx="11">
                  <c:v>24</c:v>
                </c:pt>
                <c:pt idx="12">
                  <c:v>17</c:v>
                </c:pt>
                <c:pt idx="13">
                  <c:v>10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AA-47BA-84E6-F360E1822329}"/>
            </c:ext>
          </c:extLst>
        </c:ser>
        <c:ser>
          <c:idx val="4"/>
          <c:order val="4"/>
          <c:tx>
            <c:strRef>
              <c:f>新方案需求表!$F$1</c:f>
              <c:strCache>
                <c:ptCount val="1"/>
                <c:pt idx="0">
                  <c:v>luxury_clothing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新方案需求表!$F$17:$F$31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</c:v>
                </c:pt>
                <c:pt idx="5">
                  <c:v>53</c:v>
                </c:pt>
                <c:pt idx="6">
                  <c:v>86</c:v>
                </c:pt>
                <c:pt idx="7">
                  <c:v>125</c:v>
                </c:pt>
                <c:pt idx="8">
                  <c:v>171</c:v>
                </c:pt>
                <c:pt idx="9">
                  <c:v>220</c:v>
                </c:pt>
                <c:pt idx="10">
                  <c:v>277</c:v>
                </c:pt>
                <c:pt idx="11">
                  <c:v>344</c:v>
                </c:pt>
                <c:pt idx="12">
                  <c:v>421</c:v>
                </c:pt>
                <c:pt idx="13">
                  <c:v>511</c:v>
                </c:pt>
                <c:pt idx="14">
                  <c:v>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AA-47BA-84E6-F360E1822329}"/>
            </c:ext>
          </c:extLst>
        </c:ser>
        <c:ser>
          <c:idx val="5"/>
          <c:order val="5"/>
          <c:tx>
            <c:strRef>
              <c:f>新方案需求表!$G$1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新方案需求表!$G$17:$G$31</c:f>
              <c:numCache>
                <c:formatCode>General</c:formatCode>
                <c:ptCount val="15"/>
                <c:pt idx="0">
                  <c:v>69</c:v>
                </c:pt>
                <c:pt idx="1">
                  <c:v>75</c:v>
                </c:pt>
                <c:pt idx="2">
                  <c:v>82</c:v>
                </c:pt>
                <c:pt idx="3">
                  <c:v>90</c:v>
                </c:pt>
                <c:pt idx="4">
                  <c:v>88</c:v>
                </c:pt>
                <c:pt idx="5">
                  <c:v>86</c:v>
                </c:pt>
                <c:pt idx="6">
                  <c:v>83</c:v>
                </c:pt>
                <c:pt idx="7">
                  <c:v>80</c:v>
                </c:pt>
                <c:pt idx="8">
                  <c:v>75</c:v>
                </c:pt>
                <c:pt idx="9">
                  <c:v>67</c:v>
                </c:pt>
                <c:pt idx="10">
                  <c:v>58</c:v>
                </c:pt>
                <c:pt idx="11">
                  <c:v>47</c:v>
                </c:pt>
                <c:pt idx="12">
                  <c:v>34</c:v>
                </c:pt>
                <c:pt idx="13">
                  <c:v>19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AA-47BA-84E6-F360E1822329}"/>
            </c:ext>
          </c:extLst>
        </c:ser>
        <c:ser>
          <c:idx val="6"/>
          <c:order val="6"/>
          <c:tx>
            <c:strRef>
              <c:f>新方案需求表!$H$1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新方案需求表!$H$17:$H$31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</c:v>
                </c:pt>
                <c:pt idx="5">
                  <c:v>53</c:v>
                </c:pt>
                <c:pt idx="6">
                  <c:v>86</c:v>
                </c:pt>
                <c:pt idx="7">
                  <c:v>125</c:v>
                </c:pt>
                <c:pt idx="8">
                  <c:v>171</c:v>
                </c:pt>
                <c:pt idx="9">
                  <c:v>220</c:v>
                </c:pt>
                <c:pt idx="10">
                  <c:v>277</c:v>
                </c:pt>
                <c:pt idx="11">
                  <c:v>344</c:v>
                </c:pt>
                <c:pt idx="12">
                  <c:v>421</c:v>
                </c:pt>
                <c:pt idx="13">
                  <c:v>511</c:v>
                </c:pt>
                <c:pt idx="14">
                  <c:v>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AA-47BA-84E6-F360E1822329}"/>
            </c:ext>
          </c:extLst>
        </c:ser>
        <c:ser>
          <c:idx val="7"/>
          <c:order val="7"/>
          <c:tx>
            <c:strRef>
              <c:f>新方案需求表!$I$1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新方案需求表!$I$17:$I$31</c:f>
              <c:numCache>
                <c:formatCode>General</c:formatCode>
                <c:ptCount val="15"/>
                <c:pt idx="0">
                  <c:v>72</c:v>
                </c:pt>
                <c:pt idx="1">
                  <c:v>90</c:v>
                </c:pt>
                <c:pt idx="2">
                  <c:v>111</c:v>
                </c:pt>
                <c:pt idx="3">
                  <c:v>135</c:v>
                </c:pt>
                <c:pt idx="4">
                  <c:v>145</c:v>
                </c:pt>
                <c:pt idx="5">
                  <c:v>157</c:v>
                </c:pt>
                <c:pt idx="6">
                  <c:v>171</c:v>
                </c:pt>
                <c:pt idx="7">
                  <c:v>187</c:v>
                </c:pt>
                <c:pt idx="8">
                  <c:v>205</c:v>
                </c:pt>
                <c:pt idx="9">
                  <c:v>220</c:v>
                </c:pt>
                <c:pt idx="10">
                  <c:v>238</c:v>
                </c:pt>
                <c:pt idx="11">
                  <c:v>258</c:v>
                </c:pt>
                <c:pt idx="12">
                  <c:v>281</c:v>
                </c:pt>
                <c:pt idx="13">
                  <c:v>307</c:v>
                </c:pt>
                <c:pt idx="14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AA-47BA-84E6-F360E1822329}"/>
            </c:ext>
          </c:extLst>
        </c:ser>
        <c:ser>
          <c:idx val="8"/>
          <c:order val="8"/>
          <c:tx>
            <c:strRef>
              <c:f>新方案需求表!$J$1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新方案需求表!$J$17:$J$31</c:f>
              <c:numCache>
                <c:formatCode>General</c:formatCode>
                <c:ptCount val="15"/>
                <c:pt idx="0">
                  <c:v>82</c:v>
                </c:pt>
                <c:pt idx="1">
                  <c:v>97</c:v>
                </c:pt>
                <c:pt idx="2">
                  <c:v>115</c:v>
                </c:pt>
                <c:pt idx="3">
                  <c:v>135</c:v>
                </c:pt>
                <c:pt idx="4">
                  <c:v>155</c:v>
                </c:pt>
                <c:pt idx="5">
                  <c:v>178</c:v>
                </c:pt>
                <c:pt idx="6">
                  <c:v>205</c:v>
                </c:pt>
                <c:pt idx="7">
                  <c:v>237</c:v>
                </c:pt>
                <c:pt idx="8">
                  <c:v>273</c:v>
                </c:pt>
                <c:pt idx="9">
                  <c:v>308</c:v>
                </c:pt>
                <c:pt idx="10">
                  <c:v>348</c:v>
                </c:pt>
                <c:pt idx="11">
                  <c:v>395</c:v>
                </c:pt>
                <c:pt idx="12">
                  <c:v>449</c:v>
                </c:pt>
                <c:pt idx="13">
                  <c:v>511</c:v>
                </c:pt>
                <c:pt idx="14">
                  <c:v>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AA-47BA-84E6-F360E1822329}"/>
            </c:ext>
          </c:extLst>
        </c:ser>
        <c:ser>
          <c:idx val="9"/>
          <c:order val="9"/>
          <c:tx>
            <c:strRef>
              <c:f>新方案需求表!$K$1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新方案需求表!$K$17:$K$31</c:f>
              <c:numCache>
                <c:formatCode>General</c:formatCode>
                <c:ptCount val="15"/>
                <c:pt idx="0">
                  <c:v>188</c:v>
                </c:pt>
                <c:pt idx="1">
                  <c:v>219</c:v>
                </c:pt>
                <c:pt idx="2">
                  <c:v>253</c:v>
                </c:pt>
                <c:pt idx="3">
                  <c:v>294</c:v>
                </c:pt>
                <c:pt idx="4">
                  <c:v>333</c:v>
                </c:pt>
                <c:pt idx="5">
                  <c:v>379</c:v>
                </c:pt>
                <c:pt idx="6">
                  <c:v>432</c:v>
                </c:pt>
                <c:pt idx="7">
                  <c:v>493</c:v>
                </c:pt>
                <c:pt idx="8">
                  <c:v>564</c:v>
                </c:pt>
                <c:pt idx="9">
                  <c:v>632</c:v>
                </c:pt>
                <c:pt idx="10">
                  <c:v>709</c:v>
                </c:pt>
                <c:pt idx="11">
                  <c:v>799</c:v>
                </c:pt>
                <c:pt idx="12">
                  <c:v>903</c:v>
                </c:pt>
                <c:pt idx="13">
                  <c:v>1022</c:v>
                </c:pt>
                <c:pt idx="14">
                  <c:v>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AA-47BA-84E6-F360E1822329}"/>
            </c:ext>
          </c:extLst>
        </c:ser>
        <c:ser>
          <c:idx val="10"/>
          <c:order val="10"/>
          <c:tx>
            <c:strRef>
              <c:f>新方案需求表!$L$1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新方案需求表!$L$17:$L$31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74</c:v>
                </c:pt>
                <c:pt idx="10">
                  <c:v>159</c:v>
                </c:pt>
                <c:pt idx="11">
                  <c:v>258</c:v>
                </c:pt>
                <c:pt idx="12">
                  <c:v>374</c:v>
                </c:pt>
                <c:pt idx="13">
                  <c:v>511</c:v>
                </c:pt>
                <c:pt idx="14">
                  <c:v>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AA-47BA-84E6-F360E1822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31-45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新方案需求表!$B$1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新方案需求表!$B$31:$B$46</c:f>
              <c:numCache>
                <c:formatCode>General</c:formatCode>
                <c:ptCount val="16"/>
                <c:pt idx="0">
                  <c:v>44</c:v>
                </c:pt>
                <c:pt idx="1">
                  <c:v>50</c:v>
                </c:pt>
                <c:pt idx="2">
                  <c:v>57</c:v>
                </c:pt>
                <c:pt idx="3">
                  <c:v>64</c:v>
                </c:pt>
                <c:pt idx="4">
                  <c:v>73</c:v>
                </c:pt>
                <c:pt idx="5">
                  <c:v>83</c:v>
                </c:pt>
                <c:pt idx="6">
                  <c:v>94</c:v>
                </c:pt>
                <c:pt idx="7">
                  <c:v>107</c:v>
                </c:pt>
                <c:pt idx="8">
                  <c:v>122</c:v>
                </c:pt>
                <c:pt idx="9">
                  <c:v>138</c:v>
                </c:pt>
                <c:pt idx="10">
                  <c:v>157</c:v>
                </c:pt>
                <c:pt idx="11">
                  <c:v>179</c:v>
                </c:pt>
                <c:pt idx="12">
                  <c:v>204</c:v>
                </c:pt>
                <c:pt idx="13">
                  <c:v>232</c:v>
                </c:pt>
                <c:pt idx="14">
                  <c:v>265</c:v>
                </c:pt>
                <c:pt idx="15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7-43A7-886E-CD95064E4042}"/>
            </c:ext>
          </c:extLst>
        </c:ser>
        <c:ser>
          <c:idx val="1"/>
          <c:order val="1"/>
          <c:tx>
            <c:strRef>
              <c:f>新方案需求表!$C$1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新方案需求表!$C$31:$C$46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7-43A7-886E-CD95064E4042}"/>
            </c:ext>
          </c:extLst>
        </c:ser>
        <c:ser>
          <c:idx val="2"/>
          <c:order val="2"/>
          <c:tx>
            <c:strRef>
              <c:f>新方案需求表!$D$1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新方案需求表!$D$31:$D$46</c:f>
              <c:numCache>
                <c:formatCode>General</c:formatCode>
                <c:ptCount val="16"/>
                <c:pt idx="0">
                  <c:v>438</c:v>
                </c:pt>
                <c:pt idx="1">
                  <c:v>497</c:v>
                </c:pt>
                <c:pt idx="2">
                  <c:v>563</c:v>
                </c:pt>
                <c:pt idx="3">
                  <c:v>639</c:v>
                </c:pt>
                <c:pt idx="4">
                  <c:v>726</c:v>
                </c:pt>
                <c:pt idx="5">
                  <c:v>825</c:v>
                </c:pt>
                <c:pt idx="6">
                  <c:v>937</c:v>
                </c:pt>
                <c:pt idx="7">
                  <c:v>1065</c:v>
                </c:pt>
                <c:pt idx="8">
                  <c:v>1211</c:v>
                </c:pt>
                <c:pt idx="9">
                  <c:v>1378</c:v>
                </c:pt>
                <c:pt idx="10">
                  <c:v>1568</c:v>
                </c:pt>
                <c:pt idx="11">
                  <c:v>1786</c:v>
                </c:pt>
                <c:pt idx="12">
                  <c:v>2034</c:v>
                </c:pt>
                <c:pt idx="13">
                  <c:v>2317</c:v>
                </c:pt>
                <c:pt idx="14">
                  <c:v>2641</c:v>
                </c:pt>
                <c:pt idx="15">
                  <c:v>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7-43A7-886E-CD95064E4042}"/>
            </c:ext>
          </c:extLst>
        </c:ser>
        <c:ser>
          <c:idx val="3"/>
          <c:order val="3"/>
          <c:tx>
            <c:strRef>
              <c:f>新方案需求表!$E$1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新方案需求表!$E$31:$E$46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7-43A7-886E-CD95064E4042}"/>
            </c:ext>
          </c:extLst>
        </c:ser>
        <c:ser>
          <c:idx val="4"/>
          <c:order val="4"/>
          <c:tx>
            <c:strRef>
              <c:f>新方案需求表!$F$1</c:f>
              <c:strCache>
                <c:ptCount val="1"/>
                <c:pt idx="0">
                  <c:v>luxury_clothing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新方案需求表!$F$31:$F$46</c:f>
              <c:numCache>
                <c:formatCode>General</c:formatCode>
                <c:ptCount val="16"/>
                <c:pt idx="0">
                  <c:v>584</c:v>
                </c:pt>
                <c:pt idx="1">
                  <c:v>662</c:v>
                </c:pt>
                <c:pt idx="2">
                  <c:v>751</c:v>
                </c:pt>
                <c:pt idx="3">
                  <c:v>852</c:v>
                </c:pt>
                <c:pt idx="4">
                  <c:v>968</c:v>
                </c:pt>
                <c:pt idx="5">
                  <c:v>1099</c:v>
                </c:pt>
                <c:pt idx="6">
                  <c:v>1249</c:v>
                </c:pt>
                <c:pt idx="7">
                  <c:v>1420</c:v>
                </c:pt>
                <c:pt idx="8">
                  <c:v>1615</c:v>
                </c:pt>
                <c:pt idx="9">
                  <c:v>1837</c:v>
                </c:pt>
                <c:pt idx="10">
                  <c:v>2091</c:v>
                </c:pt>
                <c:pt idx="11">
                  <c:v>2381</c:v>
                </c:pt>
                <c:pt idx="12">
                  <c:v>2711</c:v>
                </c:pt>
                <c:pt idx="13">
                  <c:v>3089</c:v>
                </c:pt>
                <c:pt idx="14">
                  <c:v>3521</c:v>
                </c:pt>
                <c:pt idx="15">
                  <c:v>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F7-43A7-886E-CD95064E4042}"/>
            </c:ext>
          </c:extLst>
        </c:ser>
        <c:ser>
          <c:idx val="5"/>
          <c:order val="5"/>
          <c:tx>
            <c:strRef>
              <c:f>新方案需求表!$G$1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新方案需求表!$G$31:$G$46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F7-43A7-886E-CD95064E4042}"/>
            </c:ext>
          </c:extLst>
        </c:ser>
        <c:ser>
          <c:idx val="6"/>
          <c:order val="6"/>
          <c:tx>
            <c:strRef>
              <c:f>新方案需求表!$H$1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新方案需求表!$H$31:$H$46</c:f>
              <c:numCache>
                <c:formatCode>General</c:formatCode>
                <c:ptCount val="16"/>
                <c:pt idx="0">
                  <c:v>584</c:v>
                </c:pt>
                <c:pt idx="1">
                  <c:v>662</c:v>
                </c:pt>
                <c:pt idx="2">
                  <c:v>751</c:v>
                </c:pt>
                <c:pt idx="3">
                  <c:v>852</c:v>
                </c:pt>
                <c:pt idx="4">
                  <c:v>968</c:v>
                </c:pt>
                <c:pt idx="5">
                  <c:v>1099</c:v>
                </c:pt>
                <c:pt idx="6">
                  <c:v>1249</c:v>
                </c:pt>
                <c:pt idx="7">
                  <c:v>1420</c:v>
                </c:pt>
                <c:pt idx="8">
                  <c:v>1615</c:v>
                </c:pt>
                <c:pt idx="9">
                  <c:v>1837</c:v>
                </c:pt>
                <c:pt idx="10">
                  <c:v>2091</c:v>
                </c:pt>
                <c:pt idx="11">
                  <c:v>2381</c:v>
                </c:pt>
                <c:pt idx="12">
                  <c:v>2711</c:v>
                </c:pt>
                <c:pt idx="13">
                  <c:v>3089</c:v>
                </c:pt>
                <c:pt idx="14">
                  <c:v>3521</c:v>
                </c:pt>
                <c:pt idx="15">
                  <c:v>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F7-43A7-886E-CD95064E4042}"/>
            </c:ext>
          </c:extLst>
        </c:ser>
        <c:ser>
          <c:idx val="7"/>
          <c:order val="7"/>
          <c:tx>
            <c:strRef>
              <c:f>新方案需求表!$I$1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新方案需求表!$I$31:$I$46</c:f>
              <c:numCache>
                <c:formatCode>General</c:formatCode>
                <c:ptCount val="16"/>
                <c:pt idx="0">
                  <c:v>351</c:v>
                </c:pt>
                <c:pt idx="1">
                  <c:v>397</c:v>
                </c:pt>
                <c:pt idx="2">
                  <c:v>451</c:v>
                </c:pt>
                <c:pt idx="3">
                  <c:v>512</c:v>
                </c:pt>
                <c:pt idx="4">
                  <c:v>581</c:v>
                </c:pt>
                <c:pt idx="5">
                  <c:v>660</c:v>
                </c:pt>
                <c:pt idx="6">
                  <c:v>750</c:v>
                </c:pt>
                <c:pt idx="7">
                  <c:v>852</c:v>
                </c:pt>
                <c:pt idx="8">
                  <c:v>969</c:v>
                </c:pt>
                <c:pt idx="9">
                  <c:v>1102</c:v>
                </c:pt>
                <c:pt idx="10">
                  <c:v>1255</c:v>
                </c:pt>
                <c:pt idx="11">
                  <c:v>1429</c:v>
                </c:pt>
                <c:pt idx="12">
                  <c:v>1627</c:v>
                </c:pt>
                <c:pt idx="13">
                  <c:v>1854</c:v>
                </c:pt>
                <c:pt idx="14">
                  <c:v>2113</c:v>
                </c:pt>
                <c:pt idx="15">
                  <c:v>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F7-43A7-886E-CD95064E4042}"/>
            </c:ext>
          </c:extLst>
        </c:ser>
        <c:ser>
          <c:idx val="8"/>
          <c:order val="8"/>
          <c:tx>
            <c:strRef>
              <c:f>新方案需求表!$J$1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新方案需求表!$J$31:$J$46</c:f>
              <c:numCache>
                <c:formatCode>General</c:formatCode>
                <c:ptCount val="16"/>
                <c:pt idx="0">
                  <c:v>584</c:v>
                </c:pt>
                <c:pt idx="1">
                  <c:v>662</c:v>
                </c:pt>
                <c:pt idx="2">
                  <c:v>751</c:v>
                </c:pt>
                <c:pt idx="3">
                  <c:v>852</c:v>
                </c:pt>
                <c:pt idx="4">
                  <c:v>968</c:v>
                </c:pt>
                <c:pt idx="5">
                  <c:v>1099</c:v>
                </c:pt>
                <c:pt idx="6">
                  <c:v>1249</c:v>
                </c:pt>
                <c:pt idx="7">
                  <c:v>1420</c:v>
                </c:pt>
                <c:pt idx="8">
                  <c:v>1615</c:v>
                </c:pt>
                <c:pt idx="9">
                  <c:v>1837</c:v>
                </c:pt>
                <c:pt idx="10">
                  <c:v>2091</c:v>
                </c:pt>
                <c:pt idx="11">
                  <c:v>2381</c:v>
                </c:pt>
                <c:pt idx="12">
                  <c:v>2711</c:v>
                </c:pt>
                <c:pt idx="13">
                  <c:v>3089</c:v>
                </c:pt>
                <c:pt idx="14">
                  <c:v>3521</c:v>
                </c:pt>
                <c:pt idx="15">
                  <c:v>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F7-43A7-886E-CD95064E4042}"/>
            </c:ext>
          </c:extLst>
        </c:ser>
        <c:ser>
          <c:idx val="9"/>
          <c:order val="9"/>
          <c:tx>
            <c:strRef>
              <c:f>新方案需求表!$K$1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新方案需求表!$K$31:$K$46</c:f>
              <c:numCache>
                <c:formatCode>General</c:formatCode>
                <c:ptCount val="16"/>
                <c:pt idx="0">
                  <c:v>1167</c:v>
                </c:pt>
                <c:pt idx="1">
                  <c:v>1324</c:v>
                </c:pt>
                <c:pt idx="2">
                  <c:v>1502</c:v>
                </c:pt>
                <c:pt idx="3">
                  <c:v>1704</c:v>
                </c:pt>
                <c:pt idx="4">
                  <c:v>1935</c:v>
                </c:pt>
                <c:pt idx="5">
                  <c:v>2198</c:v>
                </c:pt>
                <c:pt idx="6">
                  <c:v>2498</c:v>
                </c:pt>
                <c:pt idx="7">
                  <c:v>2839</c:v>
                </c:pt>
                <c:pt idx="8">
                  <c:v>3229</c:v>
                </c:pt>
                <c:pt idx="9">
                  <c:v>3674</c:v>
                </c:pt>
                <c:pt idx="10">
                  <c:v>4181</c:v>
                </c:pt>
                <c:pt idx="11">
                  <c:v>4761</c:v>
                </c:pt>
                <c:pt idx="12">
                  <c:v>5422</c:v>
                </c:pt>
                <c:pt idx="13">
                  <c:v>6178</c:v>
                </c:pt>
                <c:pt idx="14">
                  <c:v>7042</c:v>
                </c:pt>
                <c:pt idx="15">
                  <c:v>8029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F7-43A7-886E-CD95064E4042}"/>
            </c:ext>
          </c:extLst>
        </c:ser>
        <c:ser>
          <c:idx val="10"/>
          <c:order val="10"/>
          <c:tx>
            <c:strRef>
              <c:f>新方案需求表!$L$1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新方案需求表!$L$31:$L$46</c:f>
              <c:numCache>
                <c:formatCode>General</c:formatCode>
                <c:ptCount val="16"/>
                <c:pt idx="0">
                  <c:v>701</c:v>
                </c:pt>
                <c:pt idx="1">
                  <c:v>927</c:v>
                </c:pt>
                <c:pt idx="2">
                  <c:v>1201</c:v>
                </c:pt>
                <c:pt idx="3">
                  <c:v>1534</c:v>
                </c:pt>
                <c:pt idx="4">
                  <c:v>1935</c:v>
                </c:pt>
                <c:pt idx="5">
                  <c:v>2418</c:v>
                </c:pt>
                <c:pt idx="6">
                  <c:v>2997</c:v>
                </c:pt>
                <c:pt idx="7">
                  <c:v>3691</c:v>
                </c:pt>
                <c:pt idx="8">
                  <c:v>4520</c:v>
                </c:pt>
                <c:pt idx="9">
                  <c:v>5510</c:v>
                </c:pt>
                <c:pt idx="10">
                  <c:v>6690</c:v>
                </c:pt>
                <c:pt idx="11">
                  <c:v>8093</c:v>
                </c:pt>
                <c:pt idx="12">
                  <c:v>9760</c:v>
                </c:pt>
                <c:pt idx="13">
                  <c:v>11738</c:v>
                </c:pt>
                <c:pt idx="14">
                  <c:v>14083</c:v>
                </c:pt>
                <c:pt idx="15">
                  <c:v>16860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F7-43A7-886E-CD95064E4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690585</xdr:colOff>
      <xdr:row>0</xdr:row>
      <xdr:rowOff>150089</xdr:rowOff>
    </xdr:from>
    <xdr:to>
      <xdr:col>25</xdr:col>
      <xdr:colOff>527299</xdr:colOff>
      <xdr:row>19</xdr:row>
      <xdr:rowOff>45686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AE4C741-A8B9-44E6-A586-6C47F7622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41233</xdr:colOff>
      <xdr:row>19</xdr:row>
      <xdr:rowOff>137558</xdr:rowOff>
    </xdr:from>
    <xdr:to>
      <xdr:col>25</xdr:col>
      <xdr:colOff>638133</xdr:colOff>
      <xdr:row>38</xdr:row>
      <xdr:rowOff>22267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1FE24B6-809E-4453-9A00-7B72C290D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196273</xdr:colOff>
      <xdr:row>41</xdr:row>
      <xdr:rowOff>23091</xdr:rowOff>
    </xdr:from>
    <xdr:to>
      <xdr:col>26</xdr:col>
      <xdr:colOff>100611</xdr:colOff>
      <xdr:row>59</xdr:row>
      <xdr:rowOff>95662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C8AF7E9-D89A-4DF5-951E-994AD42D0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569686</xdr:colOff>
      <xdr:row>38</xdr:row>
      <xdr:rowOff>66915</xdr:rowOff>
    </xdr:from>
    <xdr:to>
      <xdr:col>33</xdr:col>
      <xdr:colOff>510987</xdr:colOff>
      <xdr:row>53</xdr:row>
      <xdr:rowOff>88687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0734C3-1482-4125-B139-6D77BF56C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690585</xdr:colOff>
      <xdr:row>0</xdr:row>
      <xdr:rowOff>150089</xdr:rowOff>
    </xdr:from>
    <xdr:to>
      <xdr:col>25</xdr:col>
      <xdr:colOff>527299</xdr:colOff>
      <xdr:row>19</xdr:row>
      <xdr:rowOff>45686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92E659-C678-4ADF-9CFD-F40B4E091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41233</xdr:colOff>
      <xdr:row>19</xdr:row>
      <xdr:rowOff>137558</xdr:rowOff>
    </xdr:from>
    <xdr:to>
      <xdr:col>25</xdr:col>
      <xdr:colOff>638133</xdr:colOff>
      <xdr:row>38</xdr:row>
      <xdr:rowOff>22267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E881A89-CC9C-4217-8D14-81F2B02E3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196273</xdr:colOff>
      <xdr:row>41</xdr:row>
      <xdr:rowOff>23091</xdr:rowOff>
    </xdr:from>
    <xdr:to>
      <xdr:col>26</xdr:col>
      <xdr:colOff>100611</xdr:colOff>
      <xdr:row>59</xdr:row>
      <xdr:rowOff>95662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ADD5E6-19B8-45F2-AEAC-F085792D3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BF3E-2BE0-4861-8DB7-6730FE45AA44}">
  <dimension ref="A1:AA100"/>
  <sheetViews>
    <sheetView zoomScaleNormal="100" workbookViewId="0">
      <selection activeCell="E4" sqref="E4"/>
    </sheetView>
  </sheetViews>
  <sheetFormatPr defaultRowHeight="14.15" x14ac:dyDescent="0.35"/>
  <cols>
    <col min="13" max="13" width="11.640625" customWidth="1"/>
    <col min="16" max="16" width="11.2109375" bestFit="1" customWidth="1"/>
  </cols>
  <sheetData>
    <row r="1" spans="1:17" x14ac:dyDescent="0.35">
      <c r="A1" t="s">
        <v>4</v>
      </c>
      <c r="B1" t="s">
        <v>132</v>
      </c>
      <c r="C1" t="s">
        <v>133</v>
      </c>
      <c r="D1" t="s">
        <v>134</v>
      </c>
      <c r="E1" t="s">
        <v>1</v>
      </c>
      <c r="F1" t="s">
        <v>135</v>
      </c>
      <c r="G1" t="s">
        <v>136</v>
      </c>
      <c r="H1" t="s">
        <v>2</v>
      </c>
      <c r="I1" t="s">
        <v>137</v>
      </c>
      <c r="J1" t="s">
        <v>6</v>
      </c>
      <c r="K1" t="s">
        <v>138</v>
      </c>
      <c r="L1" t="s">
        <v>139</v>
      </c>
      <c r="M1" t="s">
        <v>24</v>
      </c>
      <c r="N1" t="s">
        <v>25</v>
      </c>
      <c r="O1" t="s">
        <v>26</v>
      </c>
    </row>
    <row r="2" spans="1:17" x14ac:dyDescent="0.35">
      <c r="A2">
        <v>1</v>
      </c>
      <c r="B2">
        <v>1</v>
      </c>
      <c r="C2">
        <v>4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2">
        <v>0</v>
      </c>
      <c r="M2" s="1">
        <f>SUM(B2:L2)</f>
        <v>7</v>
      </c>
      <c r="N2">
        <f>M2/10000</f>
        <v>6.9999999999999999E-4</v>
      </c>
      <c r="O2">
        <f>N2*52</f>
        <v>3.6400000000000002E-2</v>
      </c>
      <c r="P2">
        <f>M2*0.0001+0.001*K2</f>
        <v>6.9999999999999999E-4</v>
      </c>
      <c r="Q2">
        <f>(M2*0.1+K2)/M2</f>
        <v>0.1</v>
      </c>
    </row>
    <row r="3" spans="1:17" x14ac:dyDescent="0.35">
      <c r="A3">
        <v>2</v>
      </c>
      <c r="B3">
        <v>7</v>
      </c>
      <c r="C3">
        <v>5</v>
      </c>
      <c r="D3">
        <v>2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2">
        <v>0</v>
      </c>
      <c r="M3" s="1">
        <f t="shared" ref="M3:M66" si="0">SUM(B3:L3)</f>
        <v>16</v>
      </c>
      <c r="N3">
        <f t="shared" ref="N3:N66" si="1">M3/10000</f>
        <v>1.6000000000000001E-3</v>
      </c>
      <c r="O3">
        <f t="shared" ref="O3:O66" si="2">N3*52</f>
        <v>8.320000000000001E-2</v>
      </c>
      <c r="P3">
        <f t="shared" ref="P3:P66" si="3">M3*0.0001+0.001*K3</f>
        <v>1.6000000000000001E-3</v>
      </c>
      <c r="Q3">
        <f t="shared" ref="Q3:Q66" si="4">(M3*0.1+K3)/M3</f>
        <v>0.1</v>
      </c>
    </row>
    <row r="4" spans="1:17" x14ac:dyDescent="0.35">
      <c r="A4">
        <v>3</v>
      </c>
      <c r="B4">
        <v>11</v>
      </c>
      <c r="C4">
        <v>7</v>
      </c>
      <c r="D4">
        <v>3</v>
      </c>
      <c r="E4">
        <v>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2">
        <v>0</v>
      </c>
      <c r="M4" s="1">
        <f t="shared" si="0"/>
        <v>27</v>
      </c>
      <c r="N4">
        <f t="shared" si="1"/>
        <v>2.7000000000000001E-3</v>
      </c>
      <c r="O4">
        <f t="shared" si="2"/>
        <v>0.1404</v>
      </c>
      <c r="P4">
        <f t="shared" si="3"/>
        <v>2.7000000000000001E-3</v>
      </c>
      <c r="Q4">
        <f t="shared" si="4"/>
        <v>0.1</v>
      </c>
    </row>
    <row r="5" spans="1:17" x14ac:dyDescent="0.35">
      <c r="A5">
        <v>4</v>
      </c>
      <c r="B5">
        <v>14</v>
      </c>
      <c r="C5">
        <v>9</v>
      </c>
      <c r="D5">
        <v>5</v>
      </c>
      <c r="E5">
        <v>12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2">
        <v>0</v>
      </c>
      <c r="M5" s="1">
        <f t="shared" si="0"/>
        <v>40</v>
      </c>
      <c r="N5">
        <f t="shared" si="1"/>
        <v>4.0000000000000001E-3</v>
      </c>
      <c r="O5">
        <f t="shared" si="2"/>
        <v>0.20800000000000002</v>
      </c>
      <c r="P5">
        <f t="shared" si="3"/>
        <v>4.0000000000000001E-3</v>
      </c>
      <c r="Q5">
        <f t="shared" si="4"/>
        <v>0.1</v>
      </c>
    </row>
    <row r="6" spans="1:17" x14ac:dyDescent="0.35">
      <c r="A6">
        <v>5</v>
      </c>
      <c r="B6">
        <v>17</v>
      </c>
      <c r="C6">
        <v>11</v>
      </c>
      <c r="D6">
        <v>8</v>
      </c>
      <c r="E6">
        <v>14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 s="2">
        <v>0</v>
      </c>
      <c r="M6" s="1">
        <f t="shared" si="0"/>
        <v>54</v>
      </c>
      <c r="N6">
        <f t="shared" si="1"/>
        <v>5.4000000000000003E-3</v>
      </c>
      <c r="O6">
        <f t="shared" si="2"/>
        <v>0.28079999999999999</v>
      </c>
      <c r="P6">
        <f t="shared" si="3"/>
        <v>5.4000000000000003E-3</v>
      </c>
      <c r="Q6">
        <f t="shared" si="4"/>
        <v>0.1</v>
      </c>
    </row>
    <row r="7" spans="1:17" x14ac:dyDescent="0.35">
      <c r="A7">
        <v>6</v>
      </c>
      <c r="B7">
        <v>19</v>
      </c>
      <c r="C7">
        <v>15</v>
      </c>
      <c r="D7">
        <v>11</v>
      </c>
      <c r="E7">
        <v>19</v>
      </c>
      <c r="F7">
        <v>7</v>
      </c>
      <c r="G7">
        <v>0</v>
      </c>
      <c r="H7">
        <v>0</v>
      </c>
      <c r="I7">
        <v>0</v>
      </c>
      <c r="J7">
        <v>0</v>
      </c>
      <c r="K7">
        <v>0</v>
      </c>
      <c r="L7" s="2">
        <v>0</v>
      </c>
      <c r="M7" s="1">
        <f t="shared" si="0"/>
        <v>71</v>
      </c>
      <c r="N7">
        <f t="shared" si="1"/>
        <v>7.1000000000000004E-3</v>
      </c>
      <c r="O7">
        <f t="shared" si="2"/>
        <v>0.36920000000000003</v>
      </c>
      <c r="P7">
        <f t="shared" si="3"/>
        <v>7.1000000000000004E-3</v>
      </c>
      <c r="Q7">
        <f t="shared" si="4"/>
        <v>0.1</v>
      </c>
    </row>
    <row r="8" spans="1:17" x14ac:dyDescent="0.35">
      <c r="A8">
        <v>7</v>
      </c>
      <c r="B8">
        <v>21</v>
      </c>
      <c r="C8">
        <v>18</v>
      </c>
      <c r="D8">
        <v>16</v>
      </c>
      <c r="E8">
        <v>25</v>
      </c>
      <c r="F8">
        <v>11</v>
      </c>
      <c r="G8">
        <v>0</v>
      </c>
      <c r="H8">
        <v>0</v>
      </c>
      <c r="I8">
        <v>0</v>
      </c>
      <c r="J8">
        <v>0</v>
      </c>
      <c r="K8">
        <v>0</v>
      </c>
      <c r="L8" s="2">
        <v>0</v>
      </c>
      <c r="M8" s="1">
        <f t="shared" si="0"/>
        <v>91</v>
      </c>
      <c r="N8">
        <f t="shared" si="1"/>
        <v>9.1000000000000004E-3</v>
      </c>
      <c r="O8">
        <f t="shared" si="2"/>
        <v>0.47320000000000001</v>
      </c>
      <c r="P8">
        <f t="shared" si="3"/>
        <v>9.1000000000000004E-3</v>
      </c>
      <c r="Q8">
        <f t="shared" si="4"/>
        <v>9.9999999999999992E-2</v>
      </c>
    </row>
    <row r="9" spans="1:17" x14ac:dyDescent="0.35">
      <c r="A9">
        <v>8</v>
      </c>
      <c r="B9">
        <v>23</v>
      </c>
      <c r="C9">
        <v>23</v>
      </c>
      <c r="D9">
        <v>20</v>
      </c>
      <c r="E9">
        <v>33</v>
      </c>
      <c r="F9">
        <v>16</v>
      </c>
      <c r="G9">
        <v>0</v>
      </c>
      <c r="H9">
        <v>0</v>
      </c>
      <c r="I9">
        <v>0</v>
      </c>
      <c r="J9">
        <v>0</v>
      </c>
      <c r="K9">
        <v>0</v>
      </c>
      <c r="L9" s="2">
        <v>0</v>
      </c>
      <c r="M9" s="1">
        <f t="shared" si="0"/>
        <v>115</v>
      </c>
      <c r="N9">
        <f t="shared" si="1"/>
        <v>1.15E-2</v>
      </c>
      <c r="O9">
        <f t="shared" si="2"/>
        <v>0.59799999999999998</v>
      </c>
      <c r="P9">
        <f t="shared" si="3"/>
        <v>1.15E-2</v>
      </c>
      <c r="Q9">
        <f t="shared" si="4"/>
        <v>0.1</v>
      </c>
    </row>
    <row r="10" spans="1:17" x14ac:dyDescent="0.35">
      <c r="A10">
        <v>9</v>
      </c>
      <c r="B10">
        <v>25</v>
      </c>
      <c r="C10">
        <v>27</v>
      </c>
      <c r="D10">
        <v>26</v>
      </c>
      <c r="E10">
        <v>41</v>
      </c>
      <c r="F10">
        <v>22</v>
      </c>
      <c r="G10">
        <v>0</v>
      </c>
      <c r="H10">
        <v>0</v>
      </c>
      <c r="I10">
        <v>0</v>
      </c>
      <c r="J10">
        <v>0</v>
      </c>
      <c r="K10">
        <v>0</v>
      </c>
      <c r="L10" s="2">
        <v>0</v>
      </c>
      <c r="M10" s="1">
        <f t="shared" si="0"/>
        <v>141</v>
      </c>
      <c r="N10">
        <f t="shared" si="1"/>
        <v>1.41E-2</v>
      </c>
      <c r="O10">
        <f t="shared" si="2"/>
        <v>0.73319999999999996</v>
      </c>
      <c r="P10">
        <f t="shared" si="3"/>
        <v>1.4100000000000001E-2</v>
      </c>
      <c r="Q10">
        <f t="shared" si="4"/>
        <v>0.1</v>
      </c>
    </row>
    <row r="11" spans="1:17" x14ac:dyDescent="0.35">
      <c r="A11">
        <v>10</v>
      </c>
      <c r="B11">
        <v>27</v>
      </c>
      <c r="C11">
        <v>33</v>
      </c>
      <c r="D11">
        <v>33</v>
      </c>
      <c r="E11">
        <v>50</v>
      </c>
      <c r="F11">
        <v>25</v>
      </c>
      <c r="G11">
        <v>5</v>
      </c>
      <c r="H11">
        <v>0</v>
      </c>
      <c r="I11">
        <v>0</v>
      </c>
      <c r="J11">
        <v>0</v>
      </c>
      <c r="K11">
        <v>0</v>
      </c>
      <c r="L11" s="2">
        <v>0</v>
      </c>
      <c r="M11" s="1">
        <f t="shared" si="0"/>
        <v>173</v>
      </c>
      <c r="N11">
        <f t="shared" si="1"/>
        <v>1.7299999999999999E-2</v>
      </c>
      <c r="O11">
        <f t="shared" si="2"/>
        <v>0.89959999999999996</v>
      </c>
      <c r="P11">
        <f t="shared" si="3"/>
        <v>1.7299999999999999E-2</v>
      </c>
      <c r="Q11">
        <f t="shared" si="4"/>
        <v>0.1</v>
      </c>
    </row>
    <row r="12" spans="1:17" x14ac:dyDescent="0.35">
      <c r="A12">
        <v>11</v>
      </c>
      <c r="B12">
        <v>28</v>
      </c>
      <c r="C12">
        <v>39</v>
      </c>
      <c r="D12">
        <v>40</v>
      </c>
      <c r="E12">
        <v>61</v>
      </c>
      <c r="F12">
        <v>34</v>
      </c>
      <c r="G12">
        <v>7</v>
      </c>
      <c r="H12">
        <v>0</v>
      </c>
      <c r="I12">
        <v>0</v>
      </c>
      <c r="J12">
        <v>0</v>
      </c>
      <c r="K12">
        <v>0</v>
      </c>
      <c r="L12" s="2">
        <v>0</v>
      </c>
      <c r="M12" s="1">
        <f t="shared" si="0"/>
        <v>209</v>
      </c>
      <c r="N12">
        <f t="shared" si="1"/>
        <v>2.0899999999999998E-2</v>
      </c>
      <c r="O12">
        <f t="shared" si="2"/>
        <v>1.0868</v>
      </c>
      <c r="P12">
        <f t="shared" si="3"/>
        <v>2.0900000000000002E-2</v>
      </c>
      <c r="Q12">
        <f t="shared" si="4"/>
        <v>0.1</v>
      </c>
    </row>
    <row r="13" spans="1:17" x14ac:dyDescent="0.35">
      <c r="A13">
        <v>12</v>
      </c>
      <c r="B13">
        <v>30</v>
      </c>
      <c r="C13">
        <v>46</v>
      </c>
      <c r="D13">
        <v>48</v>
      </c>
      <c r="E13">
        <v>74</v>
      </c>
      <c r="F13">
        <v>42</v>
      </c>
      <c r="G13">
        <v>11</v>
      </c>
      <c r="H13">
        <v>0</v>
      </c>
      <c r="I13">
        <v>0</v>
      </c>
      <c r="J13">
        <v>0</v>
      </c>
      <c r="K13">
        <v>0</v>
      </c>
      <c r="L13" s="2">
        <v>0</v>
      </c>
      <c r="M13" s="1">
        <f t="shared" si="0"/>
        <v>251</v>
      </c>
      <c r="N13">
        <f t="shared" si="1"/>
        <v>2.5100000000000001E-2</v>
      </c>
      <c r="O13">
        <f t="shared" si="2"/>
        <v>1.3052000000000001</v>
      </c>
      <c r="P13">
        <f t="shared" si="3"/>
        <v>2.5100000000000001E-2</v>
      </c>
      <c r="Q13">
        <f t="shared" si="4"/>
        <v>0.1</v>
      </c>
    </row>
    <row r="14" spans="1:17" x14ac:dyDescent="0.35">
      <c r="A14">
        <v>13</v>
      </c>
      <c r="B14">
        <v>31</v>
      </c>
      <c r="C14">
        <v>53</v>
      </c>
      <c r="D14">
        <v>57</v>
      </c>
      <c r="E14">
        <v>89</v>
      </c>
      <c r="F14">
        <v>54</v>
      </c>
      <c r="G14">
        <v>16</v>
      </c>
      <c r="H14">
        <v>0</v>
      </c>
      <c r="I14">
        <v>0</v>
      </c>
      <c r="J14">
        <v>0</v>
      </c>
      <c r="K14">
        <v>0</v>
      </c>
      <c r="L14" s="2">
        <v>0</v>
      </c>
      <c r="M14" s="1">
        <f t="shared" si="0"/>
        <v>300</v>
      </c>
      <c r="N14">
        <f t="shared" si="1"/>
        <v>0.03</v>
      </c>
      <c r="O14">
        <f t="shared" si="2"/>
        <v>1.56</v>
      </c>
      <c r="P14">
        <f t="shared" si="3"/>
        <v>3.0000000000000002E-2</v>
      </c>
      <c r="Q14">
        <f t="shared" si="4"/>
        <v>0.1</v>
      </c>
    </row>
    <row r="15" spans="1:17" x14ac:dyDescent="0.35">
      <c r="A15">
        <v>14</v>
      </c>
      <c r="B15">
        <v>33</v>
      </c>
      <c r="C15">
        <v>62</v>
      </c>
      <c r="D15">
        <v>67</v>
      </c>
      <c r="E15">
        <v>105</v>
      </c>
      <c r="F15">
        <v>68</v>
      </c>
      <c r="G15">
        <v>18</v>
      </c>
      <c r="H15">
        <v>0</v>
      </c>
      <c r="I15">
        <v>0</v>
      </c>
      <c r="J15">
        <v>4</v>
      </c>
      <c r="K15">
        <v>0</v>
      </c>
      <c r="L15" s="2">
        <v>0</v>
      </c>
      <c r="M15" s="1">
        <f t="shared" si="0"/>
        <v>357</v>
      </c>
      <c r="N15">
        <f t="shared" si="1"/>
        <v>3.5700000000000003E-2</v>
      </c>
      <c r="O15">
        <f t="shared" si="2"/>
        <v>1.8564000000000001</v>
      </c>
      <c r="P15">
        <f t="shared" si="3"/>
        <v>3.5700000000000003E-2</v>
      </c>
      <c r="Q15">
        <f t="shared" si="4"/>
        <v>0.1</v>
      </c>
    </row>
    <row r="16" spans="1:17" x14ac:dyDescent="0.35">
      <c r="A16">
        <v>15</v>
      </c>
      <c r="B16">
        <v>34</v>
      </c>
      <c r="C16">
        <v>70</v>
      </c>
      <c r="D16">
        <v>78</v>
      </c>
      <c r="E16">
        <v>124</v>
      </c>
      <c r="F16">
        <v>85</v>
      </c>
      <c r="G16">
        <v>26</v>
      </c>
      <c r="H16">
        <v>0</v>
      </c>
      <c r="I16">
        <v>0</v>
      </c>
      <c r="J16">
        <v>6</v>
      </c>
      <c r="K16">
        <v>0</v>
      </c>
      <c r="L16" s="2">
        <v>0</v>
      </c>
      <c r="M16" s="1">
        <f t="shared" si="0"/>
        <v>423</v>
      </c>
      <c r="N16">
        <f t="shared" si="1"/>
        <v>4.2299999999999997E-2</v>
      </c>
      <c r="O16">
        <f t="shared" si="2"/>
        <v>2.1995999999999998</v>
      </c>
      <c r="P16">
        <f t="shared" si="3"/>
        <v>4.2300000000000004E-2</v>
      </c>
      <c r="Q16">
        <f t="shared" si="4"/>
        <v>0.1</v>
      </c>
    </row>
    <row r="17" spans="1:27" x14ac:dyDescent="0.35">
      <c r="A17">
        <v>16</v>
      </c>
      <c r="B17">
        <v>35</v>
      </c>
      <c r="C17">
        <v>80</v>
      </c>
      <c r="D17">
        <v>90</v>
      </c>
      <c r="E17">
        <v>146</v>
      </c>
      <c r="F17">
        <v>105</v>
      </c>
      <c r="G17">
        <v>34</v>
      </c>
      <c r="H17">
        <v>0</v>
      </c>
      <c r="I17">
        <v>0</v>
      </c>
      <c r="J17">
        <v>10</v>
      </c>
      <c r="K17">
        <v>0</v>
      </c>
      <c r="L17" s="2">
        <v>0</v>
      </c>
      <c r="M17" s="1">
        <f t="shared" si="0"/>
        <v>500</v>
      </c>
      <c r="N17">
        <f t="shared" si="1"/>
        <v>0.05</v>
      </c>
      <c r="O17">
        <f t="shared" si="2"/>
        <v>2.6</v>
      </c>
      <c r="P17">
        <f t="shared" si="3"/>
        <v>0.05</v>
      </c>
      <c r="Q17">
        <f t="shared" si="4"/>
        <v>0.1</v>
      </c>
    </row>
    <row r="18" spans="1:27" x14ac:dyDescent="0.35">
      <c r="A18">
        <v>17</v>
      </c>
      <c r="B18">
        <v>36</v>
      </c>
      <c r="C18">
        <v>90</v>
      </c>
      <c r="D18">
        <v>103</v>
      </c>
      <c r="E18">
        <v>170</v>
      </c>
      <c r="F18">
        <v>128</v>
      </c>
      <c r="G18">
        <v>47</v>
      </c>
      <c r="H18">
        <v>0</v>
      </c>
      <c r="I18">
        <v>0</v>
      </c>
      <c r="J18">
        <v>15</v>
      </c>
      <c r="K18">
        <v>0</v>
      </c>
      <c r="L18" s="2">
        <v>0</v>
      </c>
      <c r="M18" s="1">
        <f t="shared" si="0"/>
        <v>589</v>
      </c>
      <c r="N18">
        <f t="shared" si="1"/>
        <v>5.8900000000000001E-2</v>
      </c>
      <c r="O18">
        <f t="shared" si="2"/>
        <v>3.0628000000000002</v>
      </c>
      <c r="P18">
        <f t="shared" si="3"/>
        <v>5.8900000000000001E-2</v>
      </c>
      <c r="Q18">
        <f t="shared" si="4"/>
        <v>0.1</v>
      </c>
    </row>
    <row r="19" spans="1:27" x14ac:dyDescent="0.35">
      <c r="A19">
        <v>18</v>
      </c>
      <c r="B19">
        <v>37</v>
      </c>
      <c r="C19">
        <v>102</v>
      </c>
      <c r="D19">
        <v>117</v>
      </c>
      <c r="E19">
        <v>196</v>
      </c>
      <c r="F19">
        <v>155</v>
      </c>
      <c r="G19">
        <v>62</v>
      </c>
      <c r="H19">
        <v>3</v>
      </c>
      <c r="I19">
        <v>0</v>
      </c>
      <c r="J19">
        <v>20</v>
      </c>
      <c r="K19">
        <v>0</v>
      </c>
      <c r="L19" s="2">
        <v>0</v>
      </c>
      <c r="M19" s="1">
        <f t="shared" si="0"/>
        <v>692</v>
      </c>
      <c r="N19">
        <f t="shared" si="1"/>
        <v>6.9199999999999998E-2</v>
      </c>
      <c r="O19">
        <f t="shared" si="2"/>
        <v>3.5983999999999998</v>
      </c>
      <c r="P19">
        <f t="shared" si="3"/>
        <v>6.9199999999999998E-2</v>
      </c>
      <c r="Q19">
        <f t="shared" si="4"/>
        <v>0.1</v>
      </c>
    </row>
    <row r="20" spans="1:27" x14ac:dyDescent="0.35">
      <c r="A20">
        <v>19</v>
      </c>
      <c r="B20">
        <v>38</v>
      </c>
      <c r="C20">
        <v>114</v>
      </c>
      <c r="D20">
        <v>133</v>
      </c>
      <c r="E20">
        <v>225</v>
      </c>
      <c r="F20">
        <v>187</v>
      </c>
      <c r="G20">
        <v>81</v>
      </c>
      <c r="H20">
        <v>8</v>
      </c>
      <c r="I20">
        <v>0</v>
      </c>
      <c r="J20">
        <v>27</v>
      </c>
      <c r="K20">
        <v>0</v>
      </c>
      <c r="L20" s="2">
        <v>0</v>
      </c>
      <c r="M20" s="1">
        <f t="shared" si="0"/>
        <v>813</v>
      </c>
      <c r="N20">
        <f t="shared" si="1"/>
        <v>8.1299999999999997E-2</v>
      </c>
      <c r="O20">
        <f t="shared" si="2"/>
        <v>4.2275999999999998</v>
      </c>
      <c r="P20">
        <f t="shared" si="3"/>
        <v>8.1299999999999997E-2</v>
      </c>
      <c r="Q20">
        <f t="shared" si="4"/>
        <v>0.10000000000000002</v>
      </c>
    </row>
    <row r="21" spans="1:27" x14ac:dyDescent="0.35">
      <c r="A21">
        <v>20</v>
      </c>
      <c r="B21">
        <v>39</v>
      </c>
      <c r="C21">
        <v>126</v>
      </c>
      <c r="D21">
        <v>149</v>
      </c>
      <c r="E21">
        <v>258</v>
      </c>
      <c r="F21">
        <v>223</v>
      </c>
      <c r="G21">
        <v>105</v>
      </c>
      <c r="H21">
        <v>18</v>
      </c>
      <c r="I21">
        <v>5</v>
      </c>
      <c r="J21">
        <v>30</v>
      </c>
      <c r="K21">
        <v>0</v>
      </c>
      <c r="L21" s="2">
        <v>0</v>
      </c>
      <c r="M21" s="1">
        <f t="shared" si="0"/>
        <v>953</v>
      </c>
      <c r="N21">
        <f t="shared" si="1"/>
        <v>9.5299999999999996E-2</v>
      </c>
      <c r="O21">
        <f t="shared" si="2"/>
        <v>4.9555999999999996</v>
      </c>
      <c r="P21">
        <f t="shared" si="3"/>
        <v>9.530000000000001E-2</v>
      </c>
      <c r="Q21">
        <f t="shared" si="4"/>
        <v>0.1</v>
      </c>
    </row>
    <row r="22" spans="1:27" x14ac:dyDescent="0.35">
      <c r="A22">
        <v>21</v>
      </c>
      <c r="B22">
        <v>39</v>
      </c>
      <c r="C22">
        <v>140</v>
      </c>
      <c r="D22">
        <v>167</v>
      </c>
      <c r="E22">
        <v>293</v>
      </c>
      <c r="F22">
        <v>264</v>
      </c>
      <c r="G22">
        <v>133</v>
      </c>
      <c r="H22">
        <v>33</v>
      </c>
      <c r="I22">
        <v>14</v>
      </c>
      <c r="J22">
        <v>32</v>
      </c>
      <c r="K22">
        <v>0</v>
      </c>
      <c r="L22" s="2">
        <v>0</v>
      </c>
      <c r="M22" s="1">
        <f t="shared" si="0"/>
        <v>1115</v>
      </c>
      <c r="N22">
        <f t="shared" si="1"/>
        <v>0.1115</v>
      </c>
      <c r="O22">
        <f t="shared" si="2"/>
        <v>5.798</v>
      </c>
      <c r="P22">
        <f t="shared" si="3"/>
        <v>0.1115</v>
      </c>
      <c r="Q22">
        <f t="shared" si="4"/>
        <v>0.1</v>
      </c>
      <c r="AA22">
        <f>M18/M17</f>
        <v>1.1779999999999999</v>
      </c>
    </row>
    <row r="23" spans="1:27" x14ac:dyDescent="0.35">
      <c r="A23">
        <v>22</v>
      </c>
      <c r="B23">
        <v>40</v>
      </c>
      <c r="C23">
        <v>154</v>
      </c>
      <c r="D23">
        <v>186</v>
      </c>
      <c r="E23">
        <v>331</v>
      </c>
      <c r="F23">
        <v>309</v>
      </c>
      <c r="G23">
        <v>167</v>
      </c>
      <c r="H23">
        <v>53</v>
      </c>
      <c r="I23">
        <v>29</v>
      </c>
      <c r="J23">
        <v>35</v>
      </c>
      <c r="K23">
        <v>0</v>
      </c>
      <c r="L23" s="2">
        <v>0</v>
      </c>
      <c r="M23" s="1">
        <f t="shared" si="0"/>
        <v>1304</v>
      </c>
      <c r="N23">
        <f t="shared" si="1"/>
        <v>0.13039999999999999</v>
      </c>
      <c r="O23">
        <f t="shared" si="2"/>
        <v>6.7807999999999993</v>
      </c>
      <c r="P23">
        <f t="shared" si="3"/>
        <v>0.13040000000000002</v>
      </c>
      <c r="Q23">
        <f t="shared" si="4"/>
        <v>0.1</v>
      </c>
    </row>
    <row r="24" spans="1:27" x14ac:dyDescent="0.35">
      <c r="A24">
        <v>23</v>
      </c>
      <c r="B24">
        <v>41</v>
      </c>
      <c r="C24">
        <v>170</v>
      </c>
      <c r="D24">
        <v>207</v>
      </c>
      <c r="E24">
        <v>372</v>
      </c>
      <c r="F24">
        <v>360</v>
      </c>
      <c r="G24">
        <v>205</v>
      </c>
      <c r="H24">
        <v>78</v>
      </c>
      <c r="I24">
        <v>50</v>
      </c>
      <c r="J24">
        <v>41</v>
      </c>
      <c r="K24">
        <v>0</v>
      </c>
      <c r="L24" s="2">
        <v>0</v>
      </c>
      <c r="M24" s="1">
        <f t="shared" si="0"/>
        <v>1524</v>
      </c>
      <c r="N24">
        <f t="shared" si="1"/>
        <v>0.15240000000000001</v>
      </c>
      <c r="O24">
        <f t="shared" si="2"/>
        <v>7.9248000000000003</v>
      </c>
      <c r="P24">
        <f t="shared" si="3"/>
        <v>0.15240000000000001</v>
      </c>
      <c r="Q24">
        <f t="shared" si="4"/>
        <v>0.1</v>
      </c>
    </row>
    <row r="25" spans="1:27" x14ac:dyDescent="0.35">
      <c r="A25">
        <v>24</v>
      </c>
      <c r="B25">
        <v>41</v>
      </c>
      <c r="C25">
        <v>186</v>
      </c>
      <c r="D25">
        <v>228</v>
      </c>
      <c r="E25">
        <v>416</v>
      </c>
      <c r="F25">
        <v>415</v>
      </c>
      <c r="G25">
        <v>251</v>
      </c>
      <c r="H25">
        <v>108</v>
      </c>
      <c r="I25">
        <v>77</v>
      </c>
      <c r="J25">
        <v>56</v>
      </c>
      <c r="K25">
        <v>0</v>
      </c>
      <c r="L25" s="2">
        <v>0</v>
      </c>
      <c r="M25" s="1">
        <f t="shared" si="0"/>
        <v>1778</v>
      </c>
      <c r="N25">
        <f t="shared" si="1"/>
        <v>0.17780000000000001</v>
      </c>
      <c r="O25">
        <f t="shared" si="2"/>
        <v>9.2456000000000014</v>
      </c>
      <c r="P25">
        <f t="shared" si="3"/>
        <v>0.17780000000000001</v>
      </c>
      <c r="Q25">
        <f t="shared" si="4"/>
        <v>0.1</v>
      </c>
    </row>
    <row r="26" spans="1:27" x14ac:dyDescent="0.35">
      <c r="A26">
        <v>25</v>
      </c>
      <c r="B26">
        <v>42</v>
      </c>
      <c r="C26">
        <v>202</v>
      </c>
      <c r="D26">
        <v>251</v>
      </c>
      <c r="E26">
        <v>464</v>
      </c>
      <c r="F26">
        <v>476</v>
      </c>
      <c r="G26">
        <v>301</v>
      </c>
      <c r="H26">
        <v>143</v>
      </c>
      <c r="I26">
        <v>110</v>
      </c>
      <c r="J26">
        <v>86</v>
      </c>
      <c r="K26">
        <v>0</v>
      </c>
      <c r="L26" s="2">
        <v>0</v>
      </c>
      <c r="M26" s="1">
        <f t="shared" si="0"/>
        <v>2075</v>
      </c>
      <c r="N26">
        <f t="shared" si="1"/>
        <v>0.20749999999999999</v>
      </c>
      <c r="O26">
        <f t="shared" si="2"/>
        <v>10.79</v>
      </c>
      <c r="P26">
        <f t="shared" si="3"/>
        <v>0.20750000000000002</v>
      </c>
      <c r="Q26">
        <f t="shared" si="4"/>
        <v>0.1</v>
      </c>
    </row>
    <row r="27" spans="1:27" x14ac:dyDescent="0.35">
      <c r="A27">
        <v>26</v>
      </c>
      <c r="B27">
        <v>43</v>
      </c>
      <c r="C27">
        <v>220</v>
      </c>
      <c r="D27">
        <v>275</v>
      </c>
      <c r="E27">
        <v>514</v>
      </c>
      <c r="F27">
        <v>541</v>
      </c>
      <c r="G27">
        <v>358</v>
      </c>
      <c r="H27">
        <v>183</v>
      </c>
      <c r="I27">
        <v>149</v>
      </c>
      <c r="J27">
        <v>136</v>
      </c>
      <c r="K27">
        <v>0</v>
      </c>
      <c r="L27" s="2">
        <v>0</v>
      </c>
      <c r="M27" s="1">
        <f t="shared" si="0"/>
        <v>2419</v>
      </c>
      <c r="N27">
        <f t="shared" si="1"/>
        <v>0.2419</v>
      </c>
      <c r="O27">
        <f t="shared" si="2"/>
        <v>12.578800000000001</v>
      </c>
      <c r="P27">
        <f t="shared" si="3"/>
        <v>0.2419</v>
      </c>
      <c r="Q27">
        <f t="shared" si="4"/>
        <v>0.1</v>
      </c>
    </row>
    <row r="28" spans="1:27" x14ac:dyDescent="0.35">
      <c r="A28">
        <v>27</v>
      </c>
      <c r="B28">
        <v>43</v>
      </c>
      <c r="C28">
        <v>239</v>
      </c>
      <c r="D28">
        <v>300</v>
      </c>
      <c r="E28">
        <v>567</v>
      </c>
      <c r="F28">
        <v>611</v>
      </c>
      <c r="G28">
        <v>419</v>
      </c>
      <c r="H28">
        <v>228</v>
      </c>
      <c r="I28">
        <v>194</v>
      </c>
      <c r="J28">
        <v>217</v>
      </c>
      <c r="K28">
        <v>0</v>
      </c>
      <c r="L28" s="2">
        <v>0</v>
      </c>
      <c r="M28" s="1">
        <f t="shared" si="0"/>
        <v>2818</v>
      </c>
      <c r="N28">
        <f t="shared" si="1"/>
        <v>0.28179999999999999</v>
      </c>
      <c r="O28">
        <f t="shared" si="2"/>
        <v>14.653599999999999</v>
      </c>
      <c r="P28">
        <f t="shared" si="3"/>
        <v>0.28179999999999999</v>
      </c>
      <c r="Q28">
        <f t="shared" si="4"/>
        <v>0.1</v>
      </c>
    </row>
    <row r="29" spans="1:27" x14ac:dyDescent="0.35">
      <c r="A29">
        <v>28</v>
      </c>
      <c r="B29">
        <v>44</v>
      </c>
      <c r="C29">
        <v>258</v>
      </c>
      <c r="D29">
        <v>327</v>
      </c>
      <c r="E29">
        <v>623</v>
      </c>
      <c r="F29">
        <v>686</v>
      </c>
      <c r="G29">
        <v>487</v>
      </c>
      <c r="H29">
        <v>278</v>
      </c>
      <c r="I29">
        <v>245</v>
      </c>
      <c r="J29">
        <v>335</v>
      </c>
      <c r="K29">
        <v>0</v>
      </c>
      <c r="L29" s="2">
        <v>0</v>
      </c>
      <c r="M29" s="1">
        <f t="shared" si="0"/>
        <v>3283</v>
      </c>
      <c r="N29">
        <f t="shared" si="1"/>
        <v>0.32829999999999998</v>
      </c>
      <c r="O29">
        <f t="shared" si="2"/>
        <v>17.0716</v>
      </c>
      <c r="P29">
        <f t="shared" si="3"/>
        <v>0.32830000000000004</v>
      </c>
      <c r="Q29">
        <f t="shared" si="4"/>
        <v>0.1</v>
      </c>
    </row>
    <row r="30" spans="1:27" x14ac:dyDescent="0.35">
      <c r="A30">
        <v>29</v>
      </c>
      <c r="B30">
        <v>44</v>
      </c>
      <c r="C30">
        <v>278</v>
      </c>
      <c r="D30">
        <v>354</v>
      </c>
      <c r="E30">
        <v>683</v>
      </c>
      <c r="F30">
        <v>765</v>
      </c>
      <c r="G30">
        <v>559</v>
      </c>
      <c r="H30">
        <v>333</v>
      </c>
      <c r="I30">
        <v>302</v>
      </c>
      <c r="J30">
        <v>504</v>
      </c>
      <c r="K30">
        <v>0</v>
      </c>
      <c r="L30" s="2">
        <v>0</v>
      </c>
      <c r="M30" s="1">
        <f t="shared" si="0"/>
        <v>3822</v>
      </c>
      <c r="N30">
        <f t="shared" si="1"/>
        <v>0.38219999999999998</v>
      </c>
      <c r="O30">
        <f t="shared" si="2"/>
        <v>19.874399999999998</v>
      </c>
      <c r="P30">
        <f t="shared" si="3"/>
        <v>0.38220000000000004</v>
      </c>
      <c r="Q30">
        <f t="shared" si="4"/>
        <v>0.1</v>
      </c>
    </row>
    <row r="31" spans="1:27" x14ac:dyDescent="0.35">
      <c r="A31">
        <v>30</v>
      </c>
      <c r="B31">
        <v>45</v>
      </c>
      <c r="C31">
        <v>299</v>
      </c>
      <c r="D31">
        <v>383</v>
      </c>
      <c r="E31">
        <v>745</v>
      </c>
      <c r="F31">
        <v>848</v>
      </c>
      <c r="G31">
        <v>636</v>
      </c>
      <c r="H31">
        <v>393</v>
      </c>
      <c r="I31">
        <v>365</v>
      </c>
      <c r="J31">
        <v>606</v>
      </c>
      <c r="K31">
        <v>129</v>
      </c>
      <c r="L31" s="2">
        <v>0</v>
      </c>
      <c r="M31" s="1">
        <f t="shared" si="0"/>
        <v>4449</v>
      </c>
      <c r="N31">
        <f t="shared" si="1"/>
        <v>0.44490000000000002</v>
      </c>
      <c r="O31">
        <f t="shared" si="2"/>
        <v>23.134800000000002</v>
      </c>
      <c r="P31">
        <f t="shared" si="3"/>
        <v>0.57390000000000008</v>
      </c>
      <c r="Q31">
        <f t="shared" si="4"/>
        <v>0.12899527983816589</v>
      </c>
    </row>
    <row r="32" spans="1:27" x14ac:dyDescent="0.35">
      <c r="A32">
        <v>31</v>
      </c>
      <c r="B32">
        <v>45</v>
      </c>
      <c r="C32">
        <v>321</v>
      </c>
      <c r="D32">
        <v>413</v>
      </c>
      <c r="E32">
        <v>809</v>
      </c>
      <c r="F32">
        <v>936</v>
      </c>
      <c r="G32">
        <v>717</v>
      </c>
      <c r="H32">
        <v>458</v>
      </c>
      <c r="I32">
        <v>434</v>
      </c>
      <c r="J32">
        <v>840</v>
      </c>
      <c r="K32">
        <v>205</v>
      </c>
      <c r="L32" s="2">
        <v>0</v>
      </c>
      <c r="M32" s="1">
        <f t="shared" si="0"/>
        <v>5178</v>
      </c>
      <c r="N32">
        <f t="shared" si="1"/>
        <v>0.51780000000000004</v>
      </c>
      <c r="O32">
        <f t="shared" si="2"/>
        <v>26.925600000000003</v>
      </c>
      <c r="P32">
        <f t="shared" si="3"/>
        <v>0.72280000000000011</v>
      </c>
      <c r="Q32">
        <f t="shared" si="4"/>
        <v>0.13959057551178061</v>
      </c>
    </row>
    <row r="33" spans="1:17" x14ac:dyDescent="0.35">
      <c r="A33">
        <v>32</v>
      </c>
      <c r="B33">
        <v>46</v>
      </c>
      <c r="C33">
        <v>343</v>
      </c>
      <c r="D33">
        <v>444</v>
      </c>
      <c r="E33">
        <v>877</v>
      </c>
      <c r="F33">
        <v>1027</v>
      </c>
      <c r="G33">
        <v>803</v>
      </c>
      <c r="H33">
        <v>528</v>
      </c>
      <c r="I33">
        <v>509</v>
      </c>
      <c r="J33">
        <v>1130</v>
      </c>
      <c r="K33">
        <v>317</v>
      </c>
      <c r="L33" s="2">
        <v>0</v>
      </c>
      <c r="M33" s="1">
        <f t="shared" si="0"/>
        <v>6024</v>
      </c>
      <c r="N33">
        <f t="shared" si="1"/>
        <v>0.60240000000000005</v>
      </c>
      <c r="O33">
        <f t="shared" si="2"/>
        <v>31.324800000000003</v>
      </c>
      <c r="P33">
        <f t="shared" si="3"/>
        <v>0.9194</v>
      </c>
      <c r="Q33">
        <f t="shared" si="4"/>
        <v>0.15262284196547143</v>
      </c>
    </row>
    <row r="34" spans="1:17" x14ac:dyDescent="0.35">
      <c r="A34">
        <v>33</v>
      </c>
      <c r="B34">
        <v>46</v>
      </c>
      <c r="C34">
        <v>366</v>
      </c>
      <c r="D34">
        <v>477</v>
      </c>
      <c r="E34">
        <v>946</v>
      </c>
      <c r="F34">
        <v>1121</v>
      </c>
      <c r="G34">
        <v>892</v>
      </c>
      <c r="H34">
        <v>603</v>
      </c>
      <c r="I34">
        <v>590</v>
      </c>
      <c r="J34">
        <v>1486</v>
      </c>
      <c r="K34">
        <v>480</v>
      </c>
      <c r="L34" s="2">
        <v>0</v>
      </c>
      <c r="M34" s="1">
        <f t="shared" si="0"/>
        <v>7007</v>
      </c>
      <c r="N34">
        <f t="shared" si="1"/>
        <v>0.70069999999999999</v>
      </c>
      <c r="O34">
        <f t="shared" si="2"/>
        <v>36.436399999999999</v>
      </c>
      <c r="P34">
        <f t="shared" si="3"/>
        <v>1.1806999999999999</v>
      </c>
      <c r="Q34">
        <f t="shared" si="4"/>
        <v>0.16850292564578279</v>
      </c>
    </row>
    <row r="35" spans="1:17" x14ac:dyDescent="0.35">
      <c r="A35">
        <v>34</v>
      </c>
      <c r="B35">
        <v>46</v>
      </c>
      <c r="C35">
        <v>390</v>
      </c>
      <c r="D35">
        <v>510</v>
      </c>
      <c r="E35">
        <v>1019</v>
      </c>
      <c r="F35">
        <v>1219</v>
      </c>
      <c r="G35">
        <v>986</v>
      </c>
      <c r="H35">
        <v>683</v>
      </c>
      <c r="I35">
        <v>677</v>
      </c>
      <c r="J35">
        <v>1910</v>
      </c>
      <c r="K35">
        <v>710</v>
      </c>
      <c r="L35" s="2">
        <v>0</v>
      </c>
      <c r="M35" s="1">
        <f t="shared" si="0"/>
        <v>8150</v>
      </c>
      <c r="N35">
        <f t="shared" si="1"/>
        <v>0.81499999999999995</v>
      </c>
      <c r="O35">
        <f t="shared" si="2"/>
        <v>42.379999999999995</v>
      </c>
      <c r="P35">
        <f t="shared" si="3"/>
        <v>1.5249999999999999</v>
      </c>
      <c r="Q35">
        <f t="shared" si="4"/>
        <v>0.18711656441717792</v>
      </c>
    </row>
    <row r="36" spans="1:17" x14ac:dyDescent="0.35">
      <c r="A36">
        <v>35</v>
      </c>
      <c r="B36">
        <v>47</v>
      </c>
      <c r="C36">
        <v>415</v>
      </c>
      <c r="D36">
        <v>545</v>
      </c>
      <c r="E36">
        <v>1094</v>
      </c>
      <c r="F36">
        <v>1320</v>
      </c>
      <c r="G36">
        <v>1083</v>
      </c>
      <c r="H36">
        <v>768</v>
      </c>
      <c r="I36">
        <v>770</v>
      </c>
      <c r="J36">
        <v>2408</v>
      </c>
      <c r="K36">
        <v>937</v>
      </c>
      <c r="L36">
        <v>90</v>
      </c>
      <c r="M36" s="1">
        <f t="shared" si="0"/>
        <v>9477</v>
      </c>
      <c r="N36">
        <f t="shared" si="1"/>
        <v>0.94769999999999999</v>
      </c>
      <c r="O36">
        <f t="shared" si="2"/>
        <v>49.2804</v>
      </c>
      <c r="P36">
        <f t="shared" si="3"/>
        <v>1.8847</v>
      </c>
      <c r="Q36">
        <f t="shared" si="4"/>
        <v>0.19887095072280259</v>
      </c>
    </row>
    <row r="37" spans="1:17" x14ac:dyDescent="0.35">
      <c r="A37">
        <v>36</v>
      </c>
      <c r="B37">
        <v>47</v>
      </c>
      <c r="C37">
        <v>441</v>
      </c>
      <c r="D37">
        <v>580</v>
      </c>
      <c r="E37">
        <v>1171</v>
      </c>
      <c r="F37">
        <v>1425</v>
      </c>
      <c r="G37">
        <v>1183</v>
      </c>
      <c r="H37">
        <v>858</v>
      </c>
      <c r="I37">
        <v>869</v>
      </c>
      <c r="J37">
        <v>2988</v>
      </c>
      <c r="K37">
        <v>1217</v>
      </c>
      <c r="L37">
        <v>240</v>
      </c>
      <c r="M37" s="1">
        <f t="shared" si="0"/>
        <v>11019</v>
      </c>
      <c r="N37">
        <f t="shared" si="1"/>
        <v>1.1019000000000001</v>
      </c>
      <c r="O37">
        <f t="shared" si="2"/>
        <v>57.298800000000007</v>
      </c>
      <c r="P37">
        <f t="shared" si="3"/>
        <v>2.3189000000000002</v>
      </c>
      <c r="Q37">
        <f t="shared" si="4"/>
        <v>0.21044559397404483</v>
      </c>
    </row>
    <row r="38" spans="1:17" x14ac:dyDescent="0.35">
      <c r="A38">
        <v>37</v>
      </c>
      <c r="B38">
        <v>47</v>
      </c>
      <c r="C38">
        <v>467</v>
      </c>
      <c r="D38">
        <v>617</v>
      </c>
      <c r="E38">
        <v>1250</v>
      </c>
      <c r="F38">
        <v>1532</v>
      </c>
      <c r="G38">
        <v>1287</v>
      </c>
      <c r="H38">
        <v>953</v>
      </c>
      <c r="I38">
        <v>974</v>
      </c>
      <c r="J38">
        <v>3652</v>
      </c>
      <c r="K38">
        <v>1581</v>
      </c>
      <c r="L38">
        <v>450</v>
      </c>
      <c r="M38" s="1">
        <f t="shared" si="0"/>
        <v>12810</v>
      </c>
      <c r="N38">
        <f t="shared" si="1"/>
        <v>1.2809999999999999</v>
      </c>
      <c r="O38">
        <f t="shared" si="2"/>
        <v>66.611999999999995</v>
      </c>
      <c r="P38">
        <f t="shared" si="3"/>
        <v>2.8620000000000001</v>
      </c>
      <c r="Q38">
        <f t="shared" si="4"/>
        <v>0.22341920374707261</v>
      </c>
    </row>
    <row r="39" spans="1:17" x14ac:dyDescent="0.35">
      <c r="A39">
        <v>38</v>
      </c>
      <c r="B39">
        <v>48</v>
      </c>
      <c r="C39">
        <v>494</v>
      </c>
      <c r="D39">
        <v>655</v>
      </c>
      <c r="E39">
        <v>1331</v>
      </c>
      <c r="F39">
        <v>1642</v>
      </c>
      <c r="G39">
        <v>1393</v>
      </c>
      <c r="H39">
        <v>1053</v>
      </c>
      <c r="I39">
        <v>1085</v>
      </c>
      <c r="J39">
        <v>4404</v>
      </c>
      <c r="K39">
        <v>2067</v>
      </c>
      <c r="L39">
        <v>720</v>
      </c>
      <c r="M39" s="1">
        <f t="shared" si="0"/>
        <v>14892</v>
      </c>
      <c r="N39">
        <f t="shared" si="1"/>
        <v>1.4892000000000001</v>
      </c>
      <c r="O39">
        <f t="shared" si="2"/>
        <v>77.438400000000001</v>
      </c>
      <c r="P39">
        <f t="shared" si="3"/>
        <v>3.5562000000000005</v>
      </c>
      <c r="Q39">
        <f t="shared" si="4"/>
        <v>0.23879935535858177</v>
      </c>
    </row>
    <row r="40" spans="1:17" x14ac:dyDescent="0.35">
      <c r="A40">
        <v>39</v>
      </c>
      <c r="B40">
        <v>48</v>
      </c>
      <c r="C40">
        <v>522</v>
      </c>
      <c r="D40">
        <v>694</v>
      </c>
      <c r="E40">
        <v>1415</v>
      </c>
      <c r="F40">
        <v>1754</v>
      </c>
      <c r="G40">
        <v>1503</v>
      </c>
      <c r="H40">
        <v>1158</v>
      </c>
      <c r="I40">
        <v>1202</v>
      </c>
      <c r="J40">
        <v>5248</v>
      </c>
      <c r="K40">
        <v>2716</v>
      </c>
      <c r="L40">
        <v>1050</v>
      </c>
      <c r="M40" s="1">
        <f t="shared" si="0"/>
        <v>17310</v>
      </c>
      <c r="N40">
        <f t="shared" si="1"/>
        <v>1.7310000000000001</v>
      </c>
      <c r="O40">
        <f t="shared" si="2"/>
        <v>90.012</v>
      </c>
      <c r="P40">
        <f t="shared" si="3"/>
        <v>4.4470000000000001</v>
      </c>
      <c r="Q40">
        <f t="shared" si="4"/>
        <v>0.25690352397458116</v>
      </c>
    </row>
    <row r="41" spans="1:17" x14ac:dyDescent="0.35">
      <c r="A41">
        <v>40</v>
      </c>
      <c r="B41">
        <v>49</v>
      </c>
      <c r="C41">
        <v>550</v>
      </c>
      <c r="D41">
        <v>733</v>
      </c>
      <c r="E41">
        <v>1500</v>
      </c>
      <c r="F41">
        <v>1869</v>
      </c>
      <c r="G41">
        <v>1616</v>
      </c>
      <c r="H41">
        <v>1268</v>
      </c>
      <c r="I41">
        <v>1325</v>
      </c>
      <c r="J41">
        <v>6186</v>
      </c>
      <c r="K41">
        <v>3584</v>
      </c>
      <c r="L41">
        <v>1440</v>
      </c>
      <c r="M41" s="1">
        <f t="shared" si="0"/>
        <v>20120</v>
      </c>
      <c r="N41">
        <f t="shared" si="1"/>
        <v>2.012</v>
      </c>
      <c r="O41">
        <f t="shared" si="2"/>
        <v>104.624</v>
      </c>
      <c r="P41">
        <f t="shared" si="3"/>
        <v>5.5960000000000001</v>
      </c>
      <c r="Q41">
        <f t="shared" si="4"/>
        <v>0.27813121272365804</v>
      </c>
    </row>
    <row r="42" spans="1:17" x14ac:dyDescent="0.35">
      <c r="A42">
        <v>41</v>
      </c>
      <c r="B42">
        <v>49</v>
      </c>
      <c r="C42">
        <v>579</v>
      </c>
      <c r="D42">
        <v>774</v>
      </c>
      <c r="E42">
        <v>1588</v>
      </c>
      <c r="F42">
        <v>1987</v>
      </c>
      <c r="G42">
        <v>1732</v>
      </c>
      <c r="H42">
        <v>1383</v>
      </c>
      <c r="I42">
        <v>1454</v>
      </c>
      <c r="J42">
        <v>7218</v>
      </c>
      <c r="K42">
        <v>4730</v>
      </c>
      <c r="L42">
        <v>1890</v>
      </c>
      <c r="M42" s="1">
        <f t="shared" si="0"/>
        <v>23384</v>
      </c>
      <c r="N42">
        <f t="shared" si="1"/>
        <v>2.3384</v>
      </c>
      <c r="O42">
        <f t="shared" si="2"/>
        <v>121.5968</v>
      </c>
      <c r="P42">
        <f t="shared" si="3"/>
        <v>7.0684000000000005</v>
      </c>
      <c r="Q42">
        <f t="shared" si="4"/>
        <v>0.30227505986999659</v>
      </c>
    </row>
    <row r="43" spans="1:17" x14ac:dyDescent="0.35">
      <c r="A43">
        <v>42</v>
      </c>
      <c r="B43">
        <v>49</v>
      </c>
      <c r="C43">
        <v>609</v>
      </c>
      <c r="D43">
        <v>816</v>
      </c>
      <c r="E43">
        <v>1677</v>
      </c>
      <c r="F43">
        <v>2106</v>
      </c>
      <c r="G43">
        <v>1851</v>
      </c>
      <c r="H43">
        <v>1503</v>
      </c>
      <c r="I43">
        <v>1589</v>
      </c>
      <c r="J43">
        <v>8348</v>
      </c>
      <c r="K43">
        <v>6229</v>
      </c>
      <c r="L43">
        <v>2400</v>
      </c>
      <c r="M43" s="1">
        <f t="shared" si="0"/>
        <v>27177</v>
      </c>
      <c r="N43">
        <f t="shared" si="1"/>
        <v>2.7176999999999998</v>
      </c>
      <c r="O43">
        <f t="shared" si="2"/>
        <v>141.32039999999998</v>
      </c>
      <c r="P43">
        <f t="shared" si="3"/>
        <v>8.9466999999999999</v>
      </c>
      <c r="Q43">
        <f t="shared" si="4"/>
        <v>0.32920116274791189</v>
      </c>
    </row>
    <row r="44" spans="1:17" x14ac:dyDescent="0.35">
      <c r="A44">
        <v>43</v>
      </c>
      <c r="B44">
        <v>49</v>
      </c>
      <c r="C44">
        <v>639</v>
      </c>
      <c r="D44">
        <v>859</v>
      </c>
      <c r="E44">
        <v>1769</v>
      </c>
      <c r="F44">
        <v>2229</v>
      </c>
      <c r="G44">
        <v>1972</v>
      </c>
      <c r="H44">
        <v>1628</v>
      </c>
      <c r="I44">
        <v>1730</v>
      </c>
      <c r="J44">
        <v>9573</v>
      </c>
      <c r="K44">
        <v>8166</v>
      </c>
      <c r="L44">
        <v>2970</v>
      </c>
      <c r="M44" s="1">
        <f t="shared" si="0"/>
        <v>31584</v>
      </c>
      <c r="N44">
        <f t="shared" si="1"/>
        <v>3.1583999999999999</v>
      </c>
      <c r="O44">
        <f t="shared" si="2"/>
        <v>164.23679999999999</v>
      </c>
      <c r="P44">
        <f t="shared" si="3"/>
        <v>11.324400000000001</v>
      </c>
      <c r="Q44">
        <f t="shared" si="4"/>
        <v>0.35854863221884498</v>
      </c>
    </row>
    <row r="45" spans="1:17" x14ac:dyDescent="0.35">
      <c r="A45">
        <v>44</v>
      </c>
      <c r="B45">
        <v>50</v>
      </c>
      <c r="C45">
        <v>671</v>
      </c>
      <c r="D45">
        <v>903</v>
      </c>
      <c r="E45">
        <v>1862</v>
      </c>
      <c r="F45">
        <v>2353</v>
      </c>
      <c r="G45">
        <v>2097</v>
      </c>
      <c r="H45">
        <v>1758</v>
      </c>
      <c r="I45">
        <v>1877</v>
      </c>
      <c r="J45">
        <v>10894</v>
      </c>
      <c r="K45">
        <v>10638</v>
      </c>
      <c r="L45">
        <v>3600</v>
      </c>
      <c r="M45" s="1">
        <f t="shared" si="0"/>
        <v>36703</v>
      </c>
      <c r="N45">
        <f t="shared" si="1"/>
        <v>3.6703000000000001</v>
      </c>
      <c r="O45">
        <f t="shared" si="2"/>
        <v>190.85560000000001</v>
      </c>
      <c r="P45">
        <f t="shared" si="3"/>
        <v>14.308299999999999</v>
      </c>
      <c r="Q45">
        <f t="shared" si="4"/>
        <v>0.38984006756940848</v>
      </c>
    </row>
    <row r="46" spans="1:17" x14ac:dyDescent="0.35">
      <c r="A46">
        <v>45</v>
      </c>
      <c r="B46">
        <v>50</v>
      </c>
      <c r="C46">
        <v>703</v>
      </c>
      <c r="D46">
        <v>948</v>
      </c>
      <c r="E46">
        <v>1957</v>
      </c>
      <c r="F46">
        <v>2480</v>
      </c>
      <c r="G46">
        <v>2224</v>
      </c>
      <c r="H46">
        <v>1893</v>
      </c>
      <c r="I46">
        <v>2030</v>
      </c>
      <c r="J46">
        <v>12310</v>
      </c>
      <c r="K46">
        <v>13766</v>
      </c>
      <c r="L46">
        <v>4290</v>
      </c>
      <c r="M46" s="1">
        <f t="shared" si="0"/>
        <v>42651</v>
      </c>
      <c r="N46">
        <f t="shared" si="1"/>
        <v>4.2651000000000003</v>
      </c>
      <c r="O46">
        <f t="shared" si="2"/>
        <v>221.78520000000003</v>
      </c>
      <c r="P46">
        <f t="shared" si="3"/>
        <v>18.031100000000002</v>
      </c>
      <c r="Q46">
        <f t="shared" si="4"/>
        <v>0.42275913812102878</v>
      </c>
    </row>
    <row r="47" spans="1:17" x14ac:dyDescent="0.35">
      <c r="A47">
        <v>46</v>
      </c>
      <c r="B47">
        <v>50</v>
      </c>
      <c r="C47">
        <v>735</v>
      </c>
      <c r="D47">
        <v>993</v>
      </c>
      <c r="E47">
        <v>2054</v>
      </c>
      <c r="F47">
        <v>2609</v>
      </c>
      <c r="G47">
        <v>2354</v>
      </c>
      <c r="H47">
        <v>2033</v>
      </c>
      <c r="I47">
        <v>2189</v>
      </c>
      <c r="J47">
        <v>13818</v>
      </c>
      <c r="K47">
        <v>17687</v>
      </c>
      <c r="L47">
        <v>5040</v>
      </c>
      <c r="M47" s="1">
        <f t="shared" si="0"/>
        <v>49562</v>
      </c>
      <c r="N47">
        <f t="shared" si="1"/>
        <v>4.9561999999999999</v>
      </c>
      <c r="O47">
        <f t="shared" si="2"/>
        <v>257.72239999999999</v>
      </c>
      <c r="P47">
        <f t="shared" si="3"/>
        <v>22.6432</v>
      </c>
      <c r="Q47">
        <f t="shared" si="4"/>
        <v>0.4568661474516767</v>
      </c>
    </row>
    <row r="48" spans="1:17" x14ac:dyDescent="0.35">
      <c r="A48">
        <v>47</v>
      </c>
      <c r="B48">
        <v>51</v>
      </c>
      <c r="C48">
        <v>768</v>
      </c>
      <c r="D48">
        <v>1040</v>
      </c>
      <c r="E48">
        <v>2153</v>
      </c>
      <c r="F48">
        <v>2740</v>
      </c>
      <c r="G48">
        <v>2486</v>
      </c>
      <c r="H48">
        <v>2178</v>
      </c>
      <c r="I48">
        <v>2354</v>
      </c>
      <c r="J48">
        <v>15416</v>
      </c>
      <c r="K48">
        <v>22555</v>
      </c>
      <c r="L48">
        <v>5850</v>
      </c>
      <c r="M48" s="1">
        <f t="shared" si="0"/>
        <v>57591</v>
      </c>
      <c r="N48">
        <f t="shared" si="1"/>
        <v>5.7591000000000001</v>
      </c>
      <c r="O48">
        <f t="shared" si="2"/>
        <v>299.47320000000002</v>
      </c>
      <c r="P48">
        <f t="shared" si="3"/>
        <v>28.3141</v>
      </c>
      <c r="Q48">
        <f t="shared" si="4"/>
        <v>0.4916410550259589</v>
      </c>
    </row>
    <row r="49" spans="1:17" x14ac:dyDescent="0.35">
      <c r="A49">
        <v>48</v>
      </c>
      <c r="B49">
        <v>51</v>
      </c>
      <c r="C49">
        <v>802</v>
      </c>
      <c r="D49">
        <v>1088</v>
      </c>
      <c r="E49">
        <v>2254</v>
      </c>
      <c r="F49">
        <v>2873</v>
      </c>
      <c r="G49">
        <v>2621</v>
      </c>
      <c r="H49">
        <v>2328</v>
      </c>
      <c r="I49">
        <v>2525</v>
      </c>
      <c r="J49">
        <v>17102</v>
      </c>
      <c r="K49">
        <v>28556</v>
      </c>
      <c r="L49">
        <v>6720</v>
      </c>
      <c r="M49" s="1">
        <f t="shared" si="0"/>
        <v>66920</v>
      </c>
      <c r="N49">
        <f t="shared" si="1"/>
        <v>6.6920000000000002</v>
      </c>
      <c r="O49">
        <f t="shared" si="2"/>
        <v>347.98400000000004</v>
      </c>
      <c r="P49">
        <f t="shared" si="3"/>
        <v>35.248000000000005</v>
      </c>
      <c r="Q49">
        <f t="shared" si="4"/>
        <v>0.52671846981470416</v>
      </c>
    </row>
    <row r="50" spans="1:17" x14ac:dyDescent="0.35">
      <c r="A50">
        <v>49</v>
      </c>
      <c r="B50">
        <v>51</v>
      </c>
      <c r="C50">
        <v>837</v>
      </c>
      <c r="D50">
        <v>1136</v>
      </c>
      <c r="E50">
        <v>2356</v>
      </c>
      <c r="F50">
        <v>3008</v>
      </c>
      <c r="G50">
        <v>2759</v>
      </c>
      <c r="H50">
        <v>2483</v>
      </c>
      <c r="I50">
        <v>2702</v>
      </c>
      <c r="J50">
        <v>18872</v>
      </c>
      <c r="K50">
        <v>35904</v>
      </c>
      <c r="L50">
        <v>7650</v>
      </c>
      <c r="M50" s="1">
        <f t="shared" si="0"/>
        <v>77758</v>
      </c>
      <c r="N50">
        <f t="shared" si="1"/>
        <v>7.7758000000000003</v>
      </c>
      <c r="O50">
        <f t="shared" si="2"/>
        <v>404.34160000000003</v>
      </c>
      <c r="P50">
        <f t="shared" si="3"/>
        <v>43.6798</v>
      </c>
      <c r="Q50">
        <f t="shared" si="4"/>
        <v>0.56174027109750768</v>
      </c>
    </row>
    <row r="51" spans="1:17" x14ac:dyDescent="0.35">
      <c r="A51">
        <v>50</v>
      </c>
      <c r="B51">
        <v>51</v>
      </c>
      <c r="C51">
        <v>872</v>
      </c>
      <c r="D51">
        <v>1186</v>
      </c>
      <c r="E51">
        <v>2460</v>
      </c>
      <c r="F51">
        <v>3146</v>
      </c>
      <c r="G51">
        <v>2900</v>
      </c>
      <c r="H51">
        <v>2643</v>
      </c>
      <c r="I51">
        <v>2885</v>
      </c>
      <c r="J51">
        <v>20722</v>
      </c>
      <c r="K51">
        <v>44846</v>
      </c>
      <c r="L51">
        <v>8640</v>
      </c>
      <c r="M51" s="1">
        <f t="shared" si="0"/>
        <v>90351</v>
      </c>
      <c r="N51">
        <f t="shared" si="1"/>
        <v>9.0350999999999999</v>
      </c>
      <c r="O51">
        <f t="shared" si="2"/>
        <v>469.8252</v>
      </c>
      <c r="P51">
        <f t="shared" si="3"/>
        <v>53.881100000000004</v>
      </c>
      <c r="Q51">
        <f t="shared" si="4"/>
        <v>0.59635311175305195</v>
      </c>
    </row>
    <row r="52" spans="1:17" x14ac:dyDescent="0.35">
      <c r="A52">
        <v>51</v>
      </c>
      <c r="B52">
        <v>52</v>
      </c>
      <c r="C52">
        <v>908</v>
      </c>
      <c r="D52">
        <v>1237</v>
      </c>
      <c r="E52">
        <v>2566</v>
      </c>
      <c r="F52">
        <v>3285</v>
      </c>
      <c r="G52">
        <v>3043</v>
      </c>
      <c r="H52">
        <v>2808</v>
      </c>
      <c r="I52">
        <v>3074</v>
      </c>
      <c r="J52">
        <v>22650</v>
      </c>
      <c r="K52">
        <v>55668</v>
      </c>
      <c r="L52">
        <v>9690</v>
      </c>
      <c r="M52" s="1">
        <f t="shared" si="0"/>
        <v>104981</v>
      </c>
      <c r="N52">
        <f t="shared" si="1"/>
        <v>10.498100000000001</v>
      </c>
      <c r="O52">
        <f t="shared" si="2"/>
        <v>545.90120000000002</v>
      </c>
      <c r="P52">
        <f t="shared" si="3"/>
        <v>66.1661</v>
      </c>
      <c r="Q52">
        <f t="shared" si="4"/>
        <v>0.63026738171669161</v>
      </c>
    </row>
    <row r="53" spans="1:17" x14ac:dyDescent="0.35">
      <c r="A53">
        <v>52</v>
      </c>
      <c r="B53">
        <v>52</v>
      </c>
      <c r="C53">
        <v>945</v>
      </c>
      <c r="D53">
        <v>1288</v>
      </c>
      <c r="E53">
        <v>2673</v>
      </c>
      <c r="F53">
        <v>3427</v>
      </c>
      <c r="G53">
        <v>3189</v>
      </c>
      <c r="H53">
        <v>2978</v>
      </c>
      <c r="I53">
        <v>3269</v>
      </c>
      <c r="J53">
        <v>24650</v>
      </c>
      <c r="K53">
        <v>68708</v>
      </c>
      <c r="L53">
        <v>10800</v>
      </c>
      <c r="M53" s="1">
        <f t="shared" si="0"/>
        <v>121979</v>
      </c>
      <c r="N53">
        <f t="shared" si="1"/>
        <v>12.197900000000001</v>
      </c>
      <c r="O53">
        <f t="shared" si="2"/>
        <v>634.29079999999999</v>
      </c>
      <c r="P53">
        <f t="shared" si="3"/>
        <v>80.905900000000003</v>
      </c>
      <c r="Q53">
        <f t="shared" si="4"/>
        <v>0.66327728543437803</v>
      </c>
    </row>
    <row r="54" spans="1:17" x14ac:dyDescent="0.35">
      <c r="A54">
        <v>53</v>
      </c>
      <c r="B54">
        <v>52</v>
      </c>
      <c r="C54">
        <v>982</v>
      </c>
      <c r="D54">
        <v>1341</v>
      </c>
      <c r="E54">
        <v>2783</v>
      </c>
      <c r="F54">
        <v>3571</v>
      </c>
      <c r="G54">
        <v>3338</v>
      </c>
      <c r="H54">
        <v>3153</v>
      </c>
      <c r="I54">
        <v>3470</v>
      </c>
      <c r="J54">
        <v>26720</v>
      </c>
      <c r="K54">
        <v>84347</v>
      </c>
      <c r="L54">
        <v>11970</v>
      </c>
      <c r="M54" s="1">
        <f t="shared" si="0"/>
        <v>141727</v>
      </c>
      <c r="N54">
        <f t="shared" si="1"/>
        <v>14.172700000000001</v>
      </c>
      <c r="O54">
        <f t="shared" si="2"/>
        <v>736.98040000000003</v>
      </c>
      <c r="P54">
        <f t="shared" si="3"/>
        <v>98.519700000000014</v>
      </c>
      <c r="Q54">
        <f t="shared" si="4"/>
        <v>0.69513712983411768</v>
      </c>
    </row>
    <row r="55" spans="1:17" x14ac:dyDescent="0.35">
      <c r="A55">
        <v>54</v>
      </c>
      <c r="B55">
        <v>52</v>
      </c>
      <c r="C55">
        <v>1020</v>
      </c>
      <c r="D55">
        <v>1394</v>
      </c>
      <c r="E55">
        <v>2894</v>
      </c>
      <c r="F55">
        <v>3718</v>
      </c>
      <c r="G55">
        <v>3489</v>
      </c>
      <c r="H55">
        <v>3333</v>
      </c>
      <c r="I55">
        <v>3677</v>
      </c>
      <c r="J55">
        <v>28856</v>
      </c>
      <c r="K55">
        <v>103039</v>
      </c>
      <c r="L55">
        <v>13200</v>
      </c>
      <c r="M55" s="1">
        <f t="shared" si="0"/>
        <v>164672</v>
      </c>
      <c r="N55">
        <f t="shared" si="1"/>
        <v>16.467199999999998</v>
      </c>
      <c r="O55">
        <f t="shared" si="2"/>
        <v>856.29439999999988</v>
      </c>
      <c r="P55">
        <f t="shared" si="3"/>
        <v>119.50620000000001</v>
      </c>
      <c r="Q55">
        <f t="shared" si="4"/>
        <v>0.7257226486591527</v>
      </c>
    </row>
    <row r="56" spans="1:17" x14ac:dyDescent="0.35">
      <c r="A56">
        <v>55</v>
      </c>
      <c r="B56">
        <v>53</v>
      </c>
      <c r="C56">
        <v>1058</v>
      </c>
      <c r="D56">
        <v>1448</v>
      </c>
      <c r="E56">
        <v>3007</v>
      </c>
      <c r="F56">
        <v>3866</v>
      </c>
      <c r="G56">
        <v>3644</v>
      </c>
      <c r="H56">
        <v>3518</v>
      </c>
      <c r="I56">
        <v>3890</v>
      </c>
      <c r="J56">
        <v>31053</v>
      </c>
      <c r="K56">
        <v>125303</v>
      </c>
      <c r="L56">
        <v>14490</v>
      </c>
      <c r="M56" s="1">
        <f t="shared" si="0"/>
        <v>191330</v>
      </c>
      <c r="N56">
        <f t="shared" si="1"/>
        <v>19.132999999999999</v>
      </c>
      <c r="O56">
        <f t="shared" si="2"/>
        <v>994.91599999999994</v>
      </c>
      <c r="P56">
        <f t="shared" si="3"/>
        <v>144.43600000000001</v>
      </c>
      <c r="Q56">
        <f t="shared" si="4"/>
        <v>0.75490513772016932</v>
      </c>
    </row>
    <row r="57" spans="1:17" x14ac:dyDescent="0.35">
      <c r="A57">
        <v>56</v>
      </c>
      <c r="B57">
        <v>53</v>
      </c>
      <c r="C57">
        <v>1098</v>
      </c>
      <c r="D57">
        <v>1504</v>
      </c>
      <c r="E57">
        <v>3122</v>
      </c>
      <c r="F57">
        <v>4016</v>
      </c>
      <c r="G57">
        <v>3800</v>
      </c>
      <c r="H57">
        <v>3708</v>
      </c>
      <c r="I57">
        <v>4109</v>
      </c>
      <c r="J57">
        <v>33308</v>
      </c>
      <c r="K57">
        <v>151744</v>
      </c>
      <c r="L57">
        <v>15840</v>
      </c>
      <c r="M57" s="1">
        <f t="shared" si="0"/>
        <v>222302</v>
      </c>
      <c r="N57">
        <f t="shared" si="1"/>
        <v>22.2302</v>
      </c>
      <c r="O57">
        <f t="shared" si="2"/>
        <v>1155.9703999999999</v>
      </c>
      <c r="P57">
        <f t="shared" si="3"/>
        <v>173.9742</v>
      </c>
      <c r="Q57">
        <f t="shared" si="4"/>
        <v>0.78260294554255028</v>
      </c>
    </row>
    <row r="58" spans="1:17" x14ac:dyDescent="0.35">
      <c r="A58">
        <v>57</v>
      </c>
      <c r="B58">
        <v>53</v>
      </c>
      <c r="C58">
        <v>1138</v>
      </c>
      <c r="D58">
        <v>1560</v>
      </c>
      <c r="E58">
        <v>3238</v>
      </c>
      <c r="F58">
        <v>4169</v>
      </c>
      <c r="G58">
        <v>3960</v>
      </c>
      <c r="H58">
        <v>3903</v>
      </c>
      <c r="I58">
        <v>4334</v>
      </c>
      <c r="J58">
        <v>35619</v>
      </c>
      <c r="K58">
        <v>183062</v>
      </c>
      <c r="L58">
        <v>17250</v>
      </c>
      <c r="M58" s="1">
        <f t="shared" si="0"/>
        <v>258286</v>
      </c>
      <c r="N58">
        <f t="shared" si="1"/>
        <v>25.828600000000002</v>
      </c>
      <c r="O58">
        <f t="shared" si="2"/>
        <v>1343.0872000000002</v>
      </c>
      <c r="P58">
        <f t="shared" si="3"/>
        <v>208.89060000000001</v>
      </c>
      <c r="Q58">
        <f t="shared" si="4"/>
        <v>0.80875695933964675</v>
      </c>
    </row>
    <row r="59" spans="1:17" x14ac:dyDescent="0.35">
      <c r="A59">
        <v>58</v>
      </c>
      <c r="B59">
        <v>53</v>
      </c>
      <c r="C59">
        <v>1178</v>
      </c>
      <c r="D59">
        <v>1617</v>
      </c>
      <c r="E59">
        <v>3356</v>
      </c>
      <c r="F59">
        <v>4324</v>
      </c>
      <c r="G59">
        <v>4122</v>
      </c>
      <c r="H59">
        <v>4103</v>
      </c>
      <c r="I59">
        <v>4565</v>
      </c>
      <c r="J59">
        <v>37982</v>
      </c>
      <c r="K59">
        <v>220074</v>
      </c>
      <c r="L59">
        <v>18720</v>
      </c>
      <c r="M59" s="1">
        <f t="shared" si="0"/>
        <v>300094</v>
      </c>
      <c r="N59">
        <f t="shared" si="1"/>
        <v>30.009399999999999</v>
      </c>
      <c r="O59">
        <f t="shared" si="2"/>
        <v>1560.4888000000001</v>
      </c>
      <c r="P59">
        <f t="shared" si="3"/>
        <v>250.08340000000001</v>
      </c>
      <c r="Q59">
        <f t="shared" si="4"/>
        <v>0.83335021693202793</v>
      </c>
    </row>
    <row r="60" spans="1:17" x14ac:dyDescent="0.35">
      <c r="A60">
        <v>59</v>
      </c>
      <c r="B60">
        <v>54</v>
      </c>
      <c r="C60">
        <v>1220</v>
      </c>
      <c r="D60">
        <v>1675</v>
      </c>
      <c r="E60">
        <v>3476</v>
      </c>
      <c r="F60">
        <v>4481</v>
      </c>
      <c r="G60">
        <v>4287</v>
      </c>
      <c r="H60">
        <v>4308</v>
      </c>
      <c r="I60">
        <v>4802</v>
      </c>
      <c r="J60">
        <v>40393</v>
      </c>
      <c r="K60">
        <v>263722</v>
      </c>
      <c r="L60">
        <v>20250</v>
      </c>
      <c r="M60" s="1">
        <f t="shared" si="0"/>
        <v>348668</v>
      </c>
      <c r="N60">
        <f t="shared" si="1"/>
        <v>34.866799999999998</v>
      </c>
      <c r="O60">
        <f t="shared" si="2"/>
        <v>1813.0735999999999</v>
      </c>
      <c r="P60">
        <f t="shared" si="3"/>
        <v>298.58879999999999</v>
      </c>
      <c r="Q60">
        <f t="shared" si="4"/>
        <v>0.85636995652024273</v>
      </c>
    </row>
    <row r="61" spans="1:17" x14ac:dyDescent="0.35">
      <c r="A61">
        <v>60</v>
      </c>
      <c r="B61">
        <v>54</v>
      </c>
      <c r="C61">
        <v>1262</v>
      </c>
      <c r="D61">
        <v>1735</v>
      </c>
      <c r="E61">
        <v>3598</v>
      </c>
      <c r="F61">
        <v>4641</v>
      </c>
      <c r="G61">
        <v>4455</v>
      </c>
      <c r="H61">
        <v>4518</v>
      </c>
      <c r="I61">
        <v>5045</v>
      </c>
      <c r="J61">
        <v>42851</v>
      </c>
      <c r="K61">
        <v>315104</v>
      </c>
      <c r="L61">
        <v>21840</v>
      </c>
      <c r="M61" s="1">
        <f t="shared" si="0"/>
        <v>405103</v>
      </c>
      <c r="N61">
        <f t="shared" si="1"/>
        <v>40.510300000000001</v>
      </c>
      <c r="O61">
        <f t="shared" si="2"/>
        <v>2106.5356000000002</v>
      </c>
      <c r="P61">
        <f t="shared" si="3"/>
        <v>355.61429999999996</v>
      </c>
      <c r="Q61">
        <f t="shared" si="4"/>
        <v>0.8778367476913278</v>
      </c>
    </row>
    <row r="62" spans="1:17" x14ac:dyDescent="0.35">
      <c r="A62">
        <v>61</v>
      </c>
      <c r="B62">
        <v>54</v>
      </c>
      <c r="C62">
        <v>1304</v>
      </c>
      <c r="D62">
        <v>1795</v>
      </c>
      <c r="E62">
        <v>3722</v>
      </c>
      <c r="F62">
        <v>4803</v>
      </c>
      <c r="G62">
        <v>4625</v>
      </c>
      <c r="H62">
        <v>4733</v>
      </c>
      <c r="I62">
        <v>5294</v>
      </c>
      <c r="J62">
        <v>45353</v>
      </c>
      <c r="K62">
        <v>375498</v>
      </c>
      <c r="L62">
        <v>23490</v>
      </c>
      <c r="M62" s="1">
        <f t="shared" si="0"/>
        <v>470671</v>
      </c>
      <c r="N62">
        <f t="shared" si="1"/>
        <v>47.067100000000003</v>
      </c>
      <c r="O62">
        <f t="shared" si="2"/>
        <v>2447.4892</v>
      </c>
      <c r="P62">
        <f t="shared" si="3"/>
        <v>422.56509999999997</v>
      </c>
      <c r="Q62">
        <f t="shared" si="4"/>
        <v>0.89779293816699979</v>
      </c>
    </row>
    <row r="63" spans="1:17" x14ac:dyDescent="0.35">
      <c r="A63">
        <v>62</v>
      </c>
      <c r="B63">
        <v>54</v>
      </c>
      <c r="C63">
        <v>1348</v>
      </c>
      <c r="D63">
        <v>1856</v>
      </c>
      <c r="E63">
        <v>3847</v>
      </c>
      <c r="F63">
        <v>4967</v>
      </c>
      <c r="G63">
        <v>4798</v>
      </c>
      <c r="H63">
        <v>4953</v>
      </c>
      <c r="I63">
        <v>5549</v>
      </c>
      <c r="J63">
        <v>47898</v>
      </c>
      <c r="K63">
        <v>446379</v>
      </c>
      <c r="L63">
        <v>25200</v>
      </c>
      <c r="M63" s="1">
        <f t="shared" si="0"/>
        <v>546849</v>
      </c>
      <c r="N63">
        <f t="shared" si="1"/>
        <v>54.684899999999999</v>
      </c>
      <c r="O63">
        <f t="shared" si="2"/>
        <v>2843.6147999999998</v>
      </c>
      <c r="P63">
        <f t="shared" si="3"/>
        <v>501.06390000000005</v>
      </c>
      <c r="Q63">
        <f t="shared" si="4"/>
        <v>0.91627469374543979</v>
      </c>
    </row>
    <row r="64" spans="1:17" x14ac:dyDescent="0.35">
      <c r="A64">
        <v>63</v>
      </c>
      <c r="B64">
        <v>54</v>
      </c>
      <c r="C64">
        <v>1392</v>
      </c>
      <c r="D64">
        <v>1918</v>
      </c>
      <c r="E64">
        <v>3974</v>
      </c>
      <c r="F64">
        <v>5133</v>
      </c>
      <c r="G64">
        <v>4974</v>
      </c>
      <c r="H64">
        <v>5178</v>
      </c>
      <c r="I64">
        <v>5810</v>
      </c>
      <c r="J64">
        <v>50483</v>
      </c>
      <c r="K64">
        <v>529471</v>
      </c>
      <c r="L64">
        <v>26970</v>
      </c>
      <c r="M64" s="1">
        <f t="shared" si="0"/>
        <v>635357</v>
      </c>
      <c r="N64">
        <f t="shared" si="1"/>
        <v>63.535699999999999</v>
      </c>
      <c r="O64">
        <f t="shared" si="2"/>
        <v>3303.8564000000001</v>
      </c>
      <c r="P64">
        <f t="shared" si="3"/>
        <v>593.00670000000002</v>
      </c>
      <c r="Q64">
        <f t="shared" si="4"/>
        <v>0.9333440884416162</v>
      </c>
    </row>
    <row r="65" spans="1:17" x14ac:dyDescent="0.35">
      <c r="A65">
        <v>64</v>
      </c>
      <c r="B65">
        <v>55</v>
      </c>
      <c r="C65">
        <v>1436</v>
      </c>
      <c r="D65">
        <v>1981</v>
      </c>
      <c r="E65">
        <v>4103</v>
      </c>
      <c r="F65">
        <v>5302</v>
      </c>
      <c r="G65">
        <v>5153</v>
      </c>
      <c r="H65">
        <v>5408</v>
      </c>
      <c r="I65">
        <v>6077</v>
      </c>
      <c r="J65">
        <v>53107</v>
      </c>
      <c r="K65">
        <v>626766</v>
      </c>
      <c r="L65">
        <v>28800</v>
      </c>
      <c r="M65" s="1">
        <f t="shared" si="0"/>
        <v>738188</v>
      </c>
      <c r="N65">
        <f t="shared" si="1"/>
        <v>73.818799999999996</v>
      </c>
      <c r="O65">
        <f t="shared" si="2"/>
        <v>3838.5775999999996</v>
      </c>
      <c r="P65">
        <f t="shared" si="3"/>
        <v>700.58479999999997</v>
      </c>
      <c r="Q65">
        <f t="shared" si="4"/>
        <v>0.94906013102353337</v>
      </c>
    </row>
    <row r="66" spans="1:17" x14ac:dyDescent="0.35">
      <c r="A66">
        <v>65</v>
      </c>
      <c r="B66">
        <v>55</v>
      </c>
      <c r="C66">
        <v>1482</v>
      </c>
      <c r="D66">
        <v>2045</v>
      </c>
      <c r="E66">
        <v>4234</v>
      </c>
      <c r="F66">
        <v>5473</v>
      </c>
      <c r="G66">
        <v>5334</v>
      </c>
      <c r="H66">
        <v>5643</v>
      </c>
      <c r="I66">
        <v>6350</v>
      </c>
      <c r="J66">
        <v>55768</v>
      </c>
      <c r="K66">
        <v>740586</v>
      </c>
      <c r="L66">
        <v>30690</v>
      </c>
      <c r="M66" s="1">
        <f t="shared" si="0"/>
        <v>857660</v>
      </c>
      <c r="N66">
        <f t="shared" si="1"/>
        <v>85.766000000000005</v>
      </c>
      <c r="O66">
        <f t="shared" si="2"/>
        <v>4459.8320000000003</v>
      </c>
      <c r="P66">
        <f t="shared" si="3"/>
        <v>826.35199999999998</v>
      </c>
      <c r="Q66">
        <f t="shared" si="4"/>
        <v>0.96349602406548052</v>
      </c>
    </row>
    <row r="67" spans="1:17" x14ac:dyDescent="0.35">
      <c r="A67">
        <v>66</v>
      </c>
      <c r="B67">
        <v>55</v>
      </c>
      <c r="C67">
        <v>1528</v>
      </c>
      <c r="D67">
        <v>2110</v>
      </c>
      <c r="E67">
        <v>4367</v>
      </c>
      <c r="F67">
        <v>5646</v>
      </c>
      <c r="G67">
        <v>5518</v>
      </c>
      <c r="H67">
        <v>5883</v>
      </c>
      <c r="I67">
        <v>6629</v>
      </c>
      <c r="J67">
        <v>58467</v>
      </c>
      <c r="K67">
        <v>873624</v>
      </c>
      <c r="L67">
        <v>32640</v>
      </c>
      <c r="M67" s="1">
        <f t="shared" ref="M67:M100" si="5">SUM(B67:L67)</f>
        <v>996467</v>
      </c>
      <c r="N67">
        <f t="shared" ref="N67:N100" si="6">M67/10000</f>
        <v>99.646699999999996</v>
      </c>
      <c r="O67">
        <f t="shared" ref="O67:O100" si="7">N67*52</f>
        <v>5181.6283999999996</v>
      </c>
      <c r="P67">
        <f t="shared" ref="P67:P100" si="8">M67*0.0001+0.001*K67</f>
        <v>973.27070000000003</v>
      </c>
      <c r="Q67">
        <f t="shared" ref="Q67:Q100" si="9">(M67*0.1+K67)/M67</f>
        <v>0.97672145690725332</v>
      </c>
    </row>
    <row r="68" spans="1:17" x14ac:dyDescent="0.35">
      <c r="A68">
        <v>67</v>
      </c>
      <c r="B68">
        <v>55</v>
      </c>
      <c r="C68">
        <v>1575</v>
      </c>
      <c r="D68">
        <v>2175</v>
      </c>
      <c r="E68">
        <v>4502</v>
      </c>
      <c r="F68">
        <v>5822</v>
      </c>
      <c r="G68">
        <v>5705</v>
      </c>
      <c r="H68">
        <v>6128</v>
      </c>
      <c r="I68">
        <v>6914</v>
      </c>
      <c r="J68">
        <v>61201</v>
      </c>
      <c r="K68">
        <v>1029011</v>
      </c>
      <c r="L68">
        <v>34650</v>
      </c>
      <c r="M68" s="1">
        <f t="shared" si="5"/>
        <v>1157738</v>
      </c>
      <c r="N68">
        <f t="shared" si="6"/>
        <v>115.77379999999999</v>
      </c>
      <c r="O68">
        <f t="shared" si="7"/>
        <v>6020.2375999999995</v>
      </c>
      <c r="P68">
        <f t="shared" si="8"/>
        <v>1144.7847999999999</v>
      </c>
      <c r="Q68">
        <f t="shared" si="9"/>
        <v>0.98881163095622671</v>
      </c>
    </row>
    <row r="69" spans="1:17" x14ac:dyDescent="0.35">
      <c r="A69">
        <v>68</v>
      </c>
      <c r="B69">
        <v>55</v>
      </c>
      <c r="C69">
        <v>1622</v>
      </c>
      <c r="D69">
        <v>2242</v>
      </c>
      <c r="E69">
        <v>4638</v>
      </c>
      <c r="F69">
        <v>6000</v>
      </c>
      <c r="G69">
        <v>5895</v>
      </c>
      <c r="H69">
        <v>6378</v>
      </c>
      <c r="I69">
        <v>7205</v>
      </c>
      <c r="J69">
        <v>63971</v>
      </c>
      <c r="K69">
        <v>1210382</v>
      </c>
      <c r="L69">
        <v>36720</v>
      </c>
      <c r="M69" s="1">
        <f t="shared" si="5"/>
        <v>1345108</v>
      </c>
      <c r="N69">
        <f t="shared" si="6"/>
        <v>134.51079999999999</v>
      </c>
      <c r="O69">
        <f t="shared" si="7"/>
        <v>6994.5615999999991</v>
      </c>
      <c r="P69">
        <f t="shared" si="8"/>
        <v>1344.8928000000001</v>
      </c>
      <c r="Q69">
        <f t="shared" si="9"/>
        <v>0.99984001284655211</v>
      </c>
    </row>
    <row r="70" spans="1:17" x14ac:dyDescent="0.35">
      <c r="A70">
        <v>69</v>
      </c>
      <c r="B70">
        <v>56</v>
      </c>
      <c r="C70">
        <v>1670</v>
      </c>
      <c r="D70">
        <v>2310</v>
      </c>
      <c r="E70">
        <v>4777</v>
      </c>
      <c r="F70">
        <v>6180</v>
      </c>
      <c r="G70">
        <v>6088</v>
      </c>
      <c r="H70">
        <v>6633</v>
      </c>
      <c r="I70">
        <v>7502</v>
      </c>
      <c r="J70">
        <v>66776</v>
      </c>
      <c r="K70">
        <v>1421959</v>
      </c>
      <c r="L70">
        <v>38850</v>
      </c>
      <c r="M70" s="1">
        <f t="shared" si="5"/>
        <v>1562801</v>
      </c>
      <c r="N70">
        <f t="shared" si="6"/>
        <v>156.2801</v>
      </c>
      <c r="O70">
        <f t="shared" si="7"/>
        <v>8126.5652</v>
      </c>
      <c r="P70">
        <f t="shared" si="8"/>
        <v>1578.2391</v>
      </c>
      <c r="Q70">
        <f t="shared" si="9"/>
        <v>1.0098784810094183</v>
      </c>
    </row>
    <row r="71" spans="1:17" x14ac:dyDescent="0.35">
      <c r="A71">
        <v>70</v>
      </c>
      <c r="B71">
        <v>56</v>
      </c>
      <c r="C71">
        <v>1719</v>
      </c>
      <c r="D71">
        <v>2379</v>
      </c>
      <c r="E71">
        <v>4917</v>
      </c>
      <c r="F71">
        <v>6363</v>
      </c>
      <c r="G71">
        <v>6283</v>
      </c>
      <c r="H71">
        <v>6893</v>
      </c>
      <c r="I71">
        <v>7805</v>
      </c>
      <c r="J71">
        <v>69616</v>
      </c>
      <c r="K71">
        <v>1668653</v>
      </c>
      <c r="L71">
        <v>41040</v>
      </c>
      <c r="M71" s="1">
        <f t="shared" si="5"/>
        <v>1815724</v>
      </c>
      <c r="N71">
        <f t="shared" si="6"/>
        <v>181.57239999999999</v>
      </c>
      <c r="O71">
        <f t="shared" si="7"/>
        <v>9441.764799999999</v>
      </c>
      <c r="P71">
        <f t="shared" si="8"/>
        <v>1850.2254</v>
      </c>
      <c r="Q71">
        <f t="shared" si="9"/>
        <v>1.0190014561684484</v>
      </c>
    </row>
    <row r="72" spans="1:17" x14ac:dyDescent="0.35">
      <c r="A72">
        <v>71</v>
      </c>
      <c r="B72">
        <v>56</v>
      </c>
      <c r="C72">
        <v>1768</v>
      </c>
      <c r="D72">
        <v>2449</v>
      </c>
      <c r="E72">
        <v>5059</v>
      </c>
      <c r="F72">
        <v>6548</v>
      </c>
      <c r="G72">
        <v>6482</v>
      </c>
      <c r="H72">
        <v>7158</v>
      </c>
      <c r="I72">
        <v>8114</v>
      </c>
      <c r="J72">
        <v>72490</v>
      </c>
      <c r="K72">
        <v>1956164</v>
      </c>
      <c r="L72">
        <v>43290</v>
      </c>
      <c r="M72" s="1">
        <f t="shared" si="5"/>
        <v>2109578</v>
      </c>
      <c r="N72">
        <f t="shared" si="6"/>
        <v>210.95779999999999</v>
      </c>
      <c r="O72">
        <f t="shared" si="7"/>
        <v>10969.8056</v>
      </c>
      <c r="P72">
        <f t="shared" si="8"/>
        <v>2167.1217999999999</v>
      </c>
      <c r="Q72">
        <f t="shared" si="9"/>
        <v>1.0272773986076835</v>
      </c>
    </row>
    <row r="73" spans="1:17" x14ac:dyDescent="0.35">
      <c r="A73">
        <v>72</v>
      </c>
      <c r="B73">
        <v>56</v>
      </c>
      <c r="C73">
        <v>1819</v>
      </c>
      <c r="D73">
        <v>2519</v>
      </c>
      <c r="E73">
        <v>5203</v>
      </c>
      <c r="F73">
        <v>6736</v>
      </c>
      <c r="G73">
        <v>6683</v>
      </c>
      <c r="H73">
        <v>7428</v>
      </c>
      <c r="I73">
        <v>8429</v>
      </c>
      <c r="J73">
        <v>75400</v>
      </c>
      <c r="K73">
        <v>2291116</v>
      </c>
      <c r="L73">
        <v>45600</v>
      </c>
      <c r="M73" s="1">
        <f t="shared" si="5"/>
        <v>2450989</v>
      </c>
      <c r="N73">
        <f t="shared" si="6"/>
        <v>245.09889999999999</v>
      </c>
      <c r="O73">
        <f t="shared" si="7"/>
        <v>12745.1428</v>
      </c>
      <c r="P73">
        <f t="shared" si="8"/>
        <v>2536.2148999999999</v>
      </c>
      <c r="Q73">
        <f t="shared" si="9"/>
        <v>1.0347720450805777</v>
      </c>
    </row>
    <row r="74" spans="1:17" x14ac:dyDescent="0.35">
      <c r="A74">
        <v>73</v>
      </c>
      <c r="B74">
        <v>56</v>
      </c>
      <c r="C74">
        <v>1869</v>
      </c>
      <c r="D74">
        <v>2591</v>
      </c>
      <c r="E74">
        <v>5349</v>
      </c>
      <c r="F74">
        <v>6926</v>
      </c>
      <c r="G74">
        <v>6887</v>
      </c>
      <c r="H74">
        <v>7703</v>
      </c>
      <c r="I74">
        <v>8750</v>
      </c>
      <c r="J74">
        <v>78344</v>
      </c>
      <c r="K74">
        <v>2681206</v>
      </c>
      <c r="L74">
        <v>47970</v>
      </c>
      <c r="M74" s="1">
        <f t="shared" si="5"/>
        <v>2847651</v>
      </c>
      <c r="N74">
        <f t="shared" si="6"/>
        <v>284.76510000000002</v>
      </c>
      <c r="O74">
        <f t="shared" si="7"/>
        <v>14807.7852</v>
      </c>
      <c r="P74">
        <f t="shared" si="8"/>
        <v>2965.9711000000002</v>
      </c>
      <c r="Q74">
        <f t="shared" si="9"/>
        <v>1.041550070566934</v>
      </c>
    </row>
    <row r="75" spans="1:17" x14ac:dyDescent="0.35">
      <c r="A75">
        <v>74</v>
      </c>
      <c r="B75">
        <v>57</v>
      </c>
      <c r="C75">
        <v>1921</v>
      </c>
      <c r="D75">
        <v>2664</v>
      </c>
      <c r="E75">
        <v>5497</v>
      </c>
      <c r="F75">
        <v>7119</v>
      </c>
      <c r="G75">
        <v>7094</v>
      </c>
      <c r="H75">
        <v>7983</v>
      </c>
      <c r="I75">
        <v>9077</v>
      </c>
      <c r="J75">
        <v>81323</v>
      </c>
      <c r="K75">
        <v>3135372</v>
      </c>
      <c r="L75">
        <v>50400</v>
      </c>
      <c r="M75" s="1">
        <f t="shared" si="5"/>
        <v>3308507</v>
      </c>
      <c r="N75">
        <f t="shared" si="6"/>
        <v>330.85070000000002</v>
      </c>
      <c r="O75">
        <f t="shared" si="7"/>
        <v>17204.236400000002</v>
      </c>
      <c r="P75">
        <f t="shared" si="8"/>
        <v>3466.2226999999998</v>
      </c>
      <c r="Q75">
        <f t="shared" si="9"/>
        <v>1.047669749527506</v>
      </c>
    </row>
    <row r="76" spans="1:17" x14ac:dyDescent="0.35">
      <c r="A76">
        <v>75</v>
      </c>
      <c r="B76">
        <v>57</v>
      </c>
      <c r="C76">
        <v>1973</v>
      </c>
      <c r="D76">
        <v>2738</v>
      </c>
      <c r="E76">
        <v>5647</v>
      </c>
      <c r="F76">
        <v>7314</v>
      </c>
      <c r="G76">
        <v>7304</v>
      </c>
      <c r="H76">
        <v>8268</v>
      </c>
      <c r="I76">
        <v>9410</v>
      </c>
      <c r="J76">
        <v>84337</v>
      </c>
      <c r="K76">
        <v>3664006</v>
      </c>
      <c r="L76">
        <v>52890</v>
      </c>
      <c r="M76" s="1">
        <f t="shared" si="5"/>
        <v>3843944</v>
      </c>
      <c r="N76">
        <f t="shared" si="6"/>
        <v>384.39440000000002</v>
      </c>
      <c r="O76">
        <f t="shared" si="7"/>
        <v>19988.5088</v>
      </c>
      <c r="P76">
        <f t="shared" si="8"/>
        <v>4048.4004</v>
      </c>
      <c r="Q76">
        <f t="shared" si="9"/>
        <v>1.0531892244007717</v>
      </c>
    </row>
    <row r="77" spans="1:17" x14ac:dyDescent="0.35">
      <c r="A77">
        <v>76</v>
      </c>
      <c r="B77">
        <v>57</v>
      </c>
      <c r="C77">
        <v>2026</v>
      </c>
      <c r="D77">
        <v>2812</v>
      </c>
      <c r="E77">
        <v>5799</v>
      </c>
      <c r="F77">
        <v>7512</v>
      </c>
      <c r="G77">
        <v>7517</v>
      </c>
      <c r="H77">
        <v>8558</v>
      </c>
      <c r="I77">
        <v>9749</v>
      </c>
      <c r="J77">
        <v>87387</v>
      </c>
      <c r="K77">
        <v>4279178</v>
      </c>
      <c r="L77">
        <v>55440</v>
      </c>
      <c r="M77" s="1">
        <f t="shared" si="5"/>
        <v>4466035</v>
      </c>
      <c r="N77">
        <f t="shared" si="6"/>
        <v>446.6035</v>
      </c>
      <c r="O77">
        <f t="shared" si="7"/>
        <v>23223.382000000001</v>
      </c>
      <c r="P77">
        <f t="shared" si="8"/>
        <v>4725.7815000000001</v>
      </c>
      <c r="Q77">
        <f t="shared" si="9"/>
        <v>1.0581604264185123</v>
      </c>
    </row>
    <row r="78" spans="1:17" x14ac:dyDescent="0.35">
      <c r="A78">
        <v>77</v>
      </c>
      <c r="B78">
        <v>57</v>
      </c>
      <c r="C78">
        <v>2080</v>
      </c>
      <c r="D78">
        <v>2888</v>
      </c>
      <c r="E78">
        <v>5953</v>
      </c>
      <c r="F78">
        <v>7712</v>
      </c>
      <c r="G78">
        <v>7732</v>
      </c>
      <c r="H78">
        <v>8853</v>
      </c>
      <c r="I78">
        <v>10094</v>
      </c>
      <c r="J78">
        <v>90473</v>
      </c>
      <c r="K78">
        <v>4994908</v>
      </c>
      <c r="L78">
        <v>58050</v>
      </c>
      <c r="M78" s="1">
        <f t="shared" si="5"/>
        <v>5188800</v>
      </c>
      <c r="N78">
        <f t="shared" si="6"/>
        <v>518.88</v>
      </c>
      <c r="O78">
        <f t="shared" si="7"/>
        <v>26981.759999999998</v>
      </c>
      <c r="P78">
        <f t="shared" si="8"/>
        <v>5513.7880000000005</v>
      </c>
      <c r="Q78">
        <f t="shared" si="9"/>
        <v>1.0626325932778291</v>
      </c>
    </row>
    <row r="79" spans="1:17" x14ac:dyDescent="0.35">
      <c r="A79">
        <v>78</v>
      </c>
      <c r="B79">
        <v>57</v>
      </c>
      <c r="C79">
        <v>2134</v>
      </c>
      <c r="D79">
        <v>2965</v>
      </c>
      <c r="E79">
        <v>6108</v>
      </c>
      <c r="F79">
        <v>7914</v>
      </c>
      <c r="G79">
        <v>7951</v>
      </c>
      <c r="H79">
        <v>9153</v>
      </c>
      <c r="I79">
        <v>10445</v>
      </c>
      <c r="J79">
        <v>93595</v>
      </c>
      <c r="K79">
        <v>5827492</v>
      </c>
      <c r="L79">
        <v>60720</v>
      </c>
      <c r="M79" s="1">
        <f t="shared" si="5"/>
        <v>6028534</v>
      </c>
      <c r="N79">
        <f t="shared" si="6"/>
        <v>602.85339999999997</v>
      </c>
      <c r="O79">
        <f t="shared" si="7"/>
        <v>31348.376799999998</v>
      </c>
      <c r="P79">
        <f t="shared" si="8"/>
        <v>6430.3454000000002</v>
      </c>
      <c r="Q79">
        <f t="shared" si="9"/>
        <v>1.0666515939032608</v>
      </c>
    </row>
    <row r="80" spans="1:17" x14ac:dyDescent="0.35">
      <c r="A80">
        <v>79</v>
      </c>
      <c r="B80">
        <v>57</v>
      </c>
      <c r="C80">
        <v>2189</v>
      </c>
      <c r="D80">
        <v>3042</v>
      </c>
      <c r="E80">
        <v>6266</v>
      </c>
      <c r="F80">
        <v>8119</v>
      </c>
      <c r="G80">
        <v>8172</v>
      </c>
      <c r="H80">
        <v>9458</v>
      </c>
      <c r="I80">
        <v>10802</v>
      </c>
      <c r="J80">
        <v>96754</v>
      </c>
      <c r="K80">
        <v>6795857</v>
      </c>
      <c r="L80">
        <v>63450</v>
      </c>
      <c r="M80" s="1">
        <f t="shared" si="5"/>
        <v>7004166</v>
      </c>
      <c r="N80">
        <f t="shared" si="6"/>
        <v>700.41660000000002</v>
      </c>
      <c r="O80">
        <f t="shared" si="7"/>
        <v>36421.663200000003</v>
      </c>
      <c r="P80">
        <f t="shared" si="8"/>
        <v>7496.2736000000004</v>
      </c>
      <c r="Q80">
        <f t="shared" si="9"/>
        <v>1.0702592714107575</v>
      </c>
    </row>
    <row r="81" spans="1:17" x14ac:dyDescent="0.35">
      <c r="A81">
        <v>80</v>
      </c>
      <c r="B81">
        <v>58</v>
      </c>
      <c r="C81">
        <v>2245</v>
      </c>
      <c r="D81">
        <v>3121</v>
      </c>
      <c r="E81">
        <v>6425</v>
      </c>
      <c r="F81">
        <v>8327</v>
      </c>
      <c r="G81">
        <v>8397</v>
      </c>
      <c r="H81">
        <v>9768</v>
      </c>
      <c r="I81">
        <v>11165</v>
      </c>
      <c r="J81">
        <v>99950</v>
      </c>
      <c r="K81">
        <v>7921992</v>
      </c>
      <c r="L81">
        <v>66240</v>
      </c>
      <c r="M81" s="1">
        <f t="shared" si="5"/>
        <v>8137688</v>
      </c>
      <c r="N81">
        <f t="shared" si="6"/>
        <v>813.76880000000006</v>
      </c>
      <c r="O81">
        <f t="shared" si="7"/>
        <v>42315.977600000006</v>
      </c>
      <c r="P81">
        <f t="shared" si="8"/>
        <v>8735.7608</v>
      </c>
      <c r="Q81">
        <f t="shared" si="9"/>
        <v>1.0734941914705995</v>
      </c>
    </row>
    <row r="82" spans="1:17" x14ac:dyDescent="0.35">
      <c r="A82">
        <v>81</v>
      </c>
      <c r="B82">
        <v>58</v>
      </c>
      <c r="C82">
        <v>2301</v>
      </c>
      <c r="D82">
        <v>3200</v>
      </c>
      <c r="E82">
        <v>6587</v>
      </c>
      <c r="F82">
        <v>8537</v>
      </c>
      <c r="G82">
        <v>8624</v>
      </c>
      <c r="H82">
        <v>10083</v>
      </c>
      <c r="I82">
        <v>11534</v>
      </c>
      <c r="J82">
        <v>103184</v>
      </c>
      <c r="K82">
        <v>9231455</v>
      </c>
      <c r="L82">
        <v>69090</v>
      </c>
      <c r="M82" s="1">
        <f t="shared" si="5"/>
        <v>9454653</v>
      </c>
      <c r="N82">
        <f t="shared" si="6"/>
        <v>945.46529999999996</v>
      </c>
      <c r="O82">
        <f t="shared" si="7"/>
        <v>49164.195599999999</v>
      </c>
      <c r="P82">
        <f t="shared" si="8"/>
        <v>10176.9203</v>
      </c>
      <c r="Q82">
        <f t="shared" si="9"/>
        <v>1.0763927877628086</v>
      </c>
    </row>
    <row r="83" spans="1:17" x14ac:dyDescent="0.35">
      <c r="A83">
        <v>82</v>
      </c>
      <c r="B83">
        <v>58</v>
      </c>
      <c r="C83">
        <v>2358</v>
      </c>
      <c r="D83">
        <v>3281</v>
      </c>
      <c r="E83">
        <v>6750</v>
      </c>
      <c r="F83">
        <v>8750</v>
      </c>
      <c r="G83">
        <v>8854</v>
      </c>
      <c r="H83">
        <v>10403</v>
      </c>
      <c r="I83">
        <v>11909</v>
      </c>
      <c r="J83">
        <v>106456</v>
      </c>
      <c r="K83">
        <v>10753929</v>
      </c>
      <c r="L83">
        <v>72000</v>
      </c>
      <c r="M83" s="1">
        <f t="shared" si="5"/>
        <v>10984748</v>
      </c>
      <c r="N83">
        <f t="shared" si="6"/>
        <v>1098.4748</v>
      </c>
      <c r="O83">
        <f t="shared" si="7"/>
        <v>57120.689599999998</v>
      </c>
      <c r="P83">
        <f t="shared" si="8"/>
        <v>11852.4038</v>
      </c>
      <c r="Q83">
        <f t="shared" si="9"/>
        <v>1.0789873195088318</v>
      </c>
    </row>
    <row r="84" spans="1:17" x14ac:dyDescent="0.35">
      <c r="A84">
        <v>83</v>
      </c>
      <c r="B84">
        <v>58</v>
      </c>
      <c r="C84">
        <v>2416</v>
      </c>
      <c r="D84">
        <v>3363</v>
      </c>
      <c r="E84">
        <v>6916</v>
      </c>
      <c r="F84">
        <v>8965</v>
      </c>
      <c r="G84">
        <v>9088</v>
      </c>
      <c r="H84">
        <v>10728</v>
      </c>
      <c r="I84">
        <v>12290</v>
      </c>
      <c r="J84">
        <v>109766</v>
      </c>
      <c r="K84">
        <v>12523905</v>
      </c>
      <c r="L84">
        <v>74970</v>
      </c>
      <c r="M84" s="1">
        <f t="shared" si="5"/>
        <v>12762465</v>
      </c>
      <c r="N84">
        <f t="shared" si="6"/>
        <v>1276.2465</v>
      </c>
      <c r="O84">
        <f t="shared" si="7"/>
        <v>66364.817999999999</v>
      </c>
      <c r="P84">
        <f t="shared" si="8"/>
        <v>13800.1515</v>
      </c>
      <c r="Q84">
        <f t="shared" si="9"/>
        <v>1.081307686250266</v>
      </c>
    </row>
    <row r="85" spans="1:17" x14ac:dyDescent="0.35">
      <c r="A85">
        <v>84</v>
      </c>
      <c r="B85">
        <v>58</v>
      </c>
      <c r="C85">
        <v>2475</v>
      </c>
      <c r="D85">
        <v>3445</v>
      </c>
      <c r="E85">
        <v>7083</v>
      </c>
      <c r="F85">
        <v>9183</v>
      </c>
      <c r="G85">
        <v>9324</v>
      </c>
      <c r="H85">
        <v>11058</v>
      </c>
      <c r="I85">
        <v>12677</v>
      </c>
      <c r="J85">
        <v>113116</v>
      </c>
      <c r="K85">
        <v>14581458</v>
      </c>
      <c r="L85">
        <v>78000</v>
      </c>
      <c r="M85" s="1">
        <f t="shared" si="5"/>
        <v>14827877</v>
      </c>
      <c r="N85">
        <f t="shared" si="6"/>
        <v>1482.7877000000001</v>
      </c>
      <c r="O85">
        <f t="shared" si="7"/>
        <v>77104.960400000011</v>
      </c>
      <c r="P85">
        <f t="shared" si="8"/>
        <v>16064.245700000001</v>
      </c>
      <c r="Q85">
        <f t="shared" si="9"/>
        <v>1.0833813701044324</v>
      </c>
    </row>
    <row r="86" spans="1:17" x14ac:dyDescent="0.35">
      <c r="A86">
        <v>85</v>
      </c>
      <c r="B86">
        <v>58</v>
      </c>
      <c r="C86">
        <v>2534</v>
      </c>
      <c r="D86">
        <v>3529</v>
      </c>
      <c r="E86">
        <v>7252</v>
      </c>
      <c r="F86">
        <v>9403</v>
      </c>
      <c r="G86">
        <v>9563</v>
      </c>
      <c r="H86">
        <v>11393</v>
      </c>
      <c r="I86">
        <v>13070</v>
      </c>
      <c r="J86">
        <v>116505</v>
      </c>
      <c r="K86">
        <v>16973146</v>
      </c>
      <c r="L86">
        <v>81090</v>
      </c>
      <c r="M86" s="1">
        <f t="shared" si="5"/>
        <v>17227543</v>
      </c>
      <c r="N86">
        <f t="shared" si="6"/>
        <v>1722.7543000000001</v>
      </c>
      <c r="O86">
        <f t="shared" si="7"/>
        <v>89583.223599999998</v>
      </c>
      <c r="P86">
        <f t="shared" si="8"/>
        <v>18695.900300000001</v>
      </c>
      <c r="Q86">
        <f t="shared" si="9"/>
        <v>1.0852331234930019</v>
      </c>
    </row>
    <row r="87" spans="1:17" x14ac:dyDescent="0.35">
      <c r="A87">
        <v>86</v>
      </c>
      <c r="B87">
        <v>59</v>
      </c>
      <c r="C87">
        <v>2594</v>
      </c>
      <c r="D87">
        <v>3613</v>
      </c>
      <c r="E87">
        <v>7424</v>
      </c>
      <c r="F87">
        <v>9626</v>
      </c>
      <c r="G87">
        <v>9805</v>
      </c>
      <c r="H87">
        <v>11733</v>
      </c>
      <c r="I87">
        <v>13469</v>
      </c>
      <c r="J87">
        <v>119933</v>
      </c>
      <c r="K87">
        <v>19753062</v>
      </c>
      <c r="L87">
        <v>84240</v>
      </c>
      <c r="M87" s="1">
        <f t="shared" si="5"/>
        <v>20015558</v>
      </c>
      <c r="N87">
        <f t="shared" si="6"/>
        <v>2001.5558000000001</v>
      </c>
      <c r="O87">
        <f t="shared" si="7"/>
        <v>104080.90160000001</v>
      </c>
      <c r="P87">
        <f t="shared" si="8"/>
        <v>21754.6178</v>
      </c>
      <c r="Q87">
        <f t="shared" si="9"/>
        <v>1.0868854018459042</v>
      </c>
    </row>
    <row r="88" spans="1:17" x14ac:dyDescent="0.35">
      <c r="A88">
        <v>87</v>
      </c>
      <c r="B88">
        <v>59</v>
      </c>
      <c r="C88">
        <v>2654</v>
      </c>
      <c r="D88">
        <v>3699</v>
      </c>
      <c r="E88">
        <v>7597</v>
      </c>
      <c r="F88">
        <v>9851</v>
      </c>
      <c r="G88">
        <v>10050</v>
      </c>
      <c r="H88">
        <v>12078</v>
      </c>
      <c r="I88">
        <v>13874</v>
      </c>
      <c r="J88">
        <v>123402</v>
      </c>
      <c r="K88">
        <v>22984055</v>
      </c>
      <c r="L88">
        <v>87450</v>
      </c>
      <c r="M88" s="1">
        <f t="shared" si="5"/>
        <v>23254769</v>
      </c>
      <c r="N88">
        <f t="shared" si="6"/>
        <v>2325.4769000000001</v>
      </c>
      <c r="O88">
        <f t="shared" si="7"/>
        <v>120924.7988</v>
      </c>
      <c r="P88">
        <f t="shared" si="8"/>
        <v>25309.531900000002</v>
      </c>
      <c r="Q88">
        <f t="shared" si="9"/>
        <v>1.0883587749248336</v>
      </c>
    </row>
    <row r="89" spans="1:17" x14ac:dyDescent="0.35">
      <c r="A89">
        <v>88</v>
      </c>
      <c r="B89">
        <v>59</v>
      </c>
      <c r="C89">
        <v>2716</v>
      </c>
      <c r="D89">
        <v>3785</v>
      </c>
      <c r="E89">
        <v>7772</v>
      </c>
      <c r="F89">
        <v>10079</v>
      </c>
      <c r="G89">
        <v>10298</v>
      </c>
      <c r="H89">
        <v>12428</v>
      </c>
      <c r="I89">
        <v>14285</v>
      </c>
      <c r="J89">
        <v>126912</v>
      </c>
      <c r="K89">
        <v>26739141</v>
      </c>
      <c r="L89">
        <v>90720</v>
      </c>
      <c r="M89" s="1">
        <f t="shared" si="5"/>
        <v>27018195</v>
      </c>
      <c r="N89">
        <f t="shared" si="6"/>
        <v>2701.8195000000001</v>
      </c>
      <c r="O89">
        <f t="shared" si="7"/>
        <v>140494.614</v>
      </c>
      <c r="P89">
        <f t="shared" si="8"/>
        <v>29440.960500000001</v>
      </c>
      <c r="Q89">
        <f t="shared" si="9"/>
        <v>1.0896716268425777</v>
      </c>
    </row>
    <row r="90" spans="1:17" x14ac:dyDescent="0.35">
      <c r="A90">
        <v>89</v>
      </c>
      <c r="B90">
        <v>59</v>
      </c>
      <c r="C90">
        <v>2778</v>
      </c>
      <c r="D90">
        <v>3873</v>
      </c>
      <c r="E90">
        <v>7949</v>
      </c>
      <c r="F90">
        <v>10309</v>
      </c>
      <c r="G90">
        <v>10548</v>
      </c>
      <c r="H90">
        <v>12783</v>
      </c>
      <c r="I90">
        <v>14702</v>
      </c>
      <c r="J90">
        <v>130463</v>
      </c>
      <c r="K90">
        <v>31103159</v>
      </c>
      <c r="L90">
        <v>94050</v>
      </c>
      <c r="M90" s="1">
        <f t="shared" si="5"/>
        <v>31390673</v>
      </c>
      <c r="N90">
        <f t="shared" si="6"/>
        <v>3139.0673000000002</v>
      </c>
      <c r="O90">
        <f t="shared" si="7"/>
        <v>163231.49960000001</v>
      </c>
      <c r="P90">
        <f t="shared" si="8"/>
        <v>34242.226300000002</v>
      </c>
      <c r="Q90">
        <f t="shared" si="9"/>
        <v>1.090840782547096</v>
      </c>
    </row>
    <row r="91" spans="1:17" x14ac:dyDescent="0.35">
      <c r="A91">
        <v>90</v>
      </c>
      <c r="B91">
        <v>59</v>
      </c>
      <c r="C91">
        <v>2840</v>
      </c>
      <c r="D91">
        <v>3962</v>
      </c>
      <c r="E91">
        <v>8129</v>
      </c>
      <c r="F91">
        <v>10542</v>
      </c>
      <c r="G91">
        <v>10802</v>
      </c>
      <c r="H91">
        <v>13143</v>
      </c>
      <c r="I91">
        <v>15125</v>
      </c>
      <c r="J91">
        <v>134055</v>
      </c>
      <c r="K91">
        <v>36174670</v>
      </c>
      <c r="L91">
        <v>97440</v>
      </c>
      <c r="M91" s="1">
        <f t="shared" si="5"/>
        <v>36470767</v>
      </c>
      <c r="N91">
        <f t="shared" si="6"/>
        <v>3647.0767000000001</v>
      </c>
      <c r="O91">
        <f t="shared" si="7"/>
        <v>189647.9884</v>
      </c>
      <c r="P91">
        <f t="shared" si="8"/>
        <v>39821.746699999996</v>
      </c>
      <c r="Q91">
        <f t="shared" si="9"/>
        <v>1.0918812510852871</v>
      </c>
    </row>
    <row r="92" spans="1:17" x14ac:dyDescent="0.35">
      <c r="A92">
        <v>91</v>
      </c>
      <c r="B92">
        <v>59</v>
      </c>
      <c r="C92">
        <v>2904</v>
      </c>
      <c r="D92">
        <v>4051</v>
      </c>
      <c r="E92">
        <v>8310</v>
      </c>
      <c r="F92">
        <v>10778</v>
      </c>
      <c r="G92">
        <v>11059</v>
      </c>
      <c r="H92">
        <v>13508</v>
      </c>
      <c r="I92">
        <v>15554</v>
      </c>
      <c r="J92">
        <v>137689</v>
      </c>
      <c r="K92">
        <v>42068192</v>
      </c>
      <c r="L92">
        <v>100890</v>
      </c>
      <c r="M92" s="1">
        <f t="shared" si="5"/>
        <v>42372994</v>
      </c>
      <c r="N92">
        <f t="shared" si="6"/>
        <v>4237.2993999999999</v>
      </c>
      <c r="O92">
        <f t="shared" si="7"/>
        <v>220339.56880000001</v>
      </c>
      <c r="P92">
        <f t="shared" si="8"/>
        <v>46305.491399999999</v>
      </c>
      <c r="Q92">
        <f t="shared" si="9"/>
        <v>1.0928066919226902</v>
      </c>
    </row>
    <row r="93" spans="1:17" x14ac:dyDescent="0.35">
      <c r="A93">
        <v>92</v>
      </c>
      <c r="B93">
        <v>59</v>
      </c>
      <c r="C93">
        <v>2968</v>
      </c>
      <c r="D93">
        <v>4142</v>
      </c>
      <c r="E93">
        <v>8493</v>
      </c>
      <c r="F93">
        <v>11016</v>
      </c>
      <c r="G93">
        <v>11319</v>
      </c>
      <c r="H93">
        <v>13878</v>
      </c>
      <c r="I93">
        <v>15989</v>
      </c>
      <c r="J93">
        <v>141365</v>
      </c>
      <c r="K93">
        <v>48916775</v>
      </c>
      <c r="L93">
        <v>104400</v>
      </c>
      <c r="M93" s="1">
        <f t="shared" si="5"/>
        <v>49230404</v>
      </c>
      <c r="N93">
        <f t="shared" si="6"/>
        <v>4923.0403999999999</v>
      </c>
      <c r="O93">
        <f t="shared" si="7"/>
        <v>255998.10079999999</v>
      </c>
      <c r="P93">
        <f t="shared" si="8"/>
        <v>53839.815399999999</v>
      </c>
      <c r="Q93">
        <f t="shared" si="9"/>
        <v>1.0936293636753418</v>
      </c>
    </row>
    <row r="94" spans="1:17" x14ac:dyDescent="0.35">
      <c r="A94">
        <v>93</v>
      </c>
      <c r="B94">
        <v>60</v>
      </c>
      <c r="C94">
        <v>3032</v>
      </c>
      <c r="D94">
        <v>4233</v>
      </c>
      <c r="E94">
        <v>8678</v>
      </c>
      <c r="F94">
        <v>11257</v>
      </c>
      <c r="G94">
        <v>11582</v>
      </c>
      <c r="H94">
        <v>14253</v>
      </c>
      <c r="I94">
        <v>16430</v>
      </c>
      <c r="J94">
        <v>145083</v>
      </c>
      <c r="K94">
        <v>56875000</v>
      </c>
      <c r="L94">
        <v>107970</v>
      </c>
      <c r="M94" s="1">
        <f t="shared" si="5"/>
        <v>57197578</v>
      </c>
      <c r="N94">
        <f t="shared" si="6"/>
        <v>5719.7578000000003</v>
      </c>
      <c r="O94">
        <f t="shared" si="7"/>
        <v>297427.4056</v>
      </c>
      <c r="P94">
        <f t="shared" si="8"/>
        <v>62594.757799999999</v>
      </c>
      <c r="Q94">
        <f t="shared" si="9"/>
        <v>1.0943602856750332</v>
      </c>
    </row>
    <row r="95" spans="1:17" x14ac:dyDescent="0.35">
      <c r="A95">
        <v>94</v>
      </c>
      <c r="B95">
        <v>60</v>
      </c>
      <c r="C95">
        <v>3098</v>
      </c>
      <c r="D95">
        <v>4326</v>
      </c>
      <c r="E95">
        <v>8865</v>
      </c>
      <c r="F95">
        <v>11500</v>
      </c>
      <c r="G95">
        <v>11847</v>
      </c>
      <c r="H95">
        <v>14633</v>
      </c>
      <c r="I95">
        <v>16877</v>
      </c>
      <c r="J95">
        <v>148844</v>
      </c>
      <c r="K95">
        <v>66122463</v>
      </c>
      <c r="L95">
        <v>111600</v>
      </c>
      <c r="M95" s="1">
        <f t="shared" si="5"/>
        <v>66454113</v>
      </c>
      <c r="N95">
        <f t="shared" si="6"/>
        <v>6645.4112999999998</v>
      </c>
      <c r="O95">
        <f t="shared" si="7"/>
        <v>345561.38760000002</v>
      </c>
      <c r="P95">
        <f t="shared" si="8"/>
        <v>72767.87430000001</v>
      </c>
      <c r="Q95">
        <f t="shared" si="9"/>
        <v>1.0950093382481834</v>
      </c>
    </row>
    <row r="96" spans="1:17" x14ac:dyDescent="0.35">
      <c r="A96">
        <v>95</v>
      </c>
      <c r="B96">
        <v>60</v>
      </c>
      <c r="C96">
        <v>3164</v>
      </c>
      <c r="D96">
        <v>4419</v>
      </c>
      <c r="E96">
        <v>9054</v>
      </c>
      <c r="F96">
        <v>11746</v>
      </c>
      <c r="G96">
        <v>12116</v>
      </c>
      <c r="H96">
        <v>15018</v>
      </c>
      <c r="I96">
        <v>17330</v>
      </c>
      <c r="J96">
        <v>152648</v>
      </c>
      <c r="K96">
        <v>76867827</v>
      </c>
      <c r="L96">
        <v>115290</v>
      </c>
      <c r="M96" s="1">
        <f t="shared" si="5"/>
        <v>77208672</v>
      </c>
      <c r="N96">
        <f t="shared" si="6"/>
        <v>7720.8671999999997</v>
      </c>
      <c r="O96">
        <f t="shared" si="7"/>
        <v>401485.0944</v>
      </c>
      <c r="P96">
        <f t="shared" si="8"/>
        <v>84588.694199999998</v>
      </c>
      <c r="Q96">
        <f t="shared" si="9"/>
        <v>1.0955854052249467</v>
      </c>
    </row>
    <row r="97" spans="1:17" x14ac:dyDescent="0.35">
      <c r="A97">
        <v>96</v>
      </c>
      <c r="B97">
        <v>60</v>
      </c>
      <c r="C97">
        <v>3231</v>
      </c>
      <c r="D97">
        <v>4514</v>
      </c>
      <c r="E97">
        <v>9246</v>
      </c>
      <c r="F97">
        <v>11995</v>
      </c>
      <c r="G97">
        <v>12388</v>
      </c>
      <c r="H97">
        <v>15408</v>
      </c>
      <c r="I97">
        <v>17789</v>
      </c>
      <c r="J97">
        <v>156495</v>
      </c>
      <c r="K97">
        <v>89353521</v>
      </c>
      <c r="L97">
        <v>119040</v>
      </c>
      <c r="M97" s="1">
        <f t="shared" si="5"/>
        <v>89703687</v>
      </c>
      <c r="N97">
        <f t="shared" si="6"/>
        <v>8970.3687000000009</v>
      </c>
      <c r="O97">
        <f t="shared" si="7"/>
        <v>466459.17240000004</v>
      </c>
      <c r="P97">
        <f t="shared" si="8"/>
        <v>98323.889700000014</v>
      </c>
      <c r="Q97">
        <f t="shared" si="9"/>
        <v>1.0960964146323218</v>
      </c>
    </row>
    <row r="98" spans="1:17" x14ac:dyDescent="0.35">
      <c r="A98">
        <v>97</v>
      </c>
      <c r="B98">
        <v>60</v>
      </c>
      <c r="C98">
        <v>3299</v>
      </c>
      <c r="D98">
        <v>4609</v>
      </c>
      <c r="E98">
        <v>9439</v>
      </c>
      <c r="F98">
        <v>12246</v>
      </c>
      <c r="G98">
        <v>12662</v>
      </c>
      <c r="H98">
        <v>15803</v>
      </c>
      <c r="I98">
        <v>18254</v>
      </c>
      <c r="J98">
        <v>160385</v>
      </c>
      <c r="K98">
        <v>103861217</v>
      </c>
      <c r="L98">
        <v>122850</v>
      </c>
      <c r="M98" s="1">
        <f t="shared" si="5"/>
        <v>104220824</v>
      </c>
      <c r="N98">
        <f t="shared" si="6"/>
        <v>10422.082399999999</v>
      </c>
      <c r="O98">
        <f t="shared" si="7"/>
        <v>541948.28480000002</v>
      </c>
      <c r="P98">
        <f t="shared" si="8"/>
        <v>114283.2994</v>
      </c>
      <c r="Q98">
        <f t="shared" si="9"/>
        <v>1.0965495667161489</v>
      </c>
    </row>
    <row r="99" spans="1:17" x14ac:dyDescent="0.35">
      <c r="A99">
        <v>98</v>
      </c>
      <c r="B99">
        <v>60</v>
      </c>
      <c r="C99">
        <v>3367</v>
      </c>
      <c r="D99">
        <v>4706</v>
      </c>
      <c r="E99">
        <v>9634</v>
      </c>
      <c r="F99">
        <v>12499</v>
      </c>
      <c r="G99">
        <v>12940</v>
      </c>
      <c r="H99">
        <v>16203</v>
      </c>
      <c r="I99">
        <v>18725</v>
      </c>
      <c r="J99">
        <v>164319</v>
      </c>
      <c r="K99">
        <v>120718157</v>
      </c>
      <c r="L99">
        <v>126720</v>
      </c>
      <c r="M99" s="1">
        <f t="shared" si="5"/>
        <v>121087330</v>
      </c>
      <c r="N99">
        <f t="shared" si="6"/>
        <v>12108.733</v>
      </c>
      <c r="O99">
        <f t="shared" si="7"/>
        <v>629654.11600000004</v>
      </c>
      <c r="P99">
        <f t="shared" si="8"/>
        <v>132826.89000000001</v>
      </c>
      <c r="Q99">
        <f t="shared" si="9"/>
        <v>1.0969511839099928</v>
      </c>
    </row>
    <row r="100" spans="1:17" x14ac:dyDescent="0.35">
      <c r="A100">
        <v>99</v>
      </c>
      <c r="B100">
        <v>60</v>
      </c>
      <c r="C100">
        <v>3436</v>
      </c>
      <c r="D100">
        <v>4803</v>
      </c>
      <c r="E100">
        <v>9831</v>
      </c>
      <c r="F100">
        <v>12756</v>
      </c>
      <c r="G100">
        <v>13221</v>
      </c>
      <c r="H100">
        <v>16608</v>
      </c>
      <c r="I100">
        <v>19202</v>
      </c>
      <c r="J100">
        <v>168297</v>
      </c>
      <c r="K100">
        <v>140304551</v>
      </c>
      <c r="L100">
        <v>130650</v>
      </c>
      <c r="M100" s="1">
        <f t="shared" si="5"/>
        <v>140683415</v>
      </c>
      <c r="N100">
        <f t="shared" si="6"/>
        <v>14068.3415</v>
      </c>
      <c r="O100">
        <f t="shared" si="7"/>
        <v>731553.75800000003</v>
      </c>
      <c r="P100">
        <f t="shared" si="8"/>
        <v>154372.89250000002</v>
      </c>
      <c r="Q100">
        <f t="shared" si="9"/>
        <v>1.0973069746707527</v>
      </c>
    </row>
  </sheetData>
  <phoneticPr fontId="1" type="noConversion"/>
  <conditionalFormatting sqref="B2:K2">
    <cfRule type="colorScale" priority="597">
      <colorScale>
        <cfvo type="min"/>
        <cfvo type="max"/>
        <color theme="0"/>
        <color theme="9" tint="0.39997558519241921"/>
      </colorScale>
    </cfRule>
  </conditionalFormatting>
  <conditionalFormatting sqref="B3:K3">
    <cfRule type="colorScale" priority="501">
      <colorScale>
        <cfvo type="min"/>
        <cfvo type="max"/>
        <color theme="0"/>
        <color theme="9" tint="0.39997558519241921"/>
      </colorScale>
    </cfRule>
  </conditionalFormatting>
  <conditionalFormatting sqref="B4:K4">
    <cfRule type="colorScale" priority="505">
      <colorScale>
        <cfvo type="min"/>
        <cfvo type="max"/>
        <color theme="0"/>
        <color theme="9" tint="0.39997558519241921"/>
      </colorScale>
    </cfRule>
  </conditionalFormatting>
  <conditionalFormatting sqref="B5:K5">
    <cfRule type="colorScale" priority="503">
      <colorScale>
        <cfvo type="min"/>
        <cfvo type="max"/>
        <color theme="0"/>
        <color theme="9" tint="0.39997558519241921"/>
      </colorScale>
    </cfRule>
  </conditionalFormatting>
  <conditionalFormatting sqref="B6:K6">
    <cfRule type="colorScale" priority="507">
      <colorScale>
        <cfvo type="min"/>
        <cfvo type="max"/>
        <color theme="0"/>
        <color theme="9" tint="0.39997558519241921"/>
      </colorScale>
    </cfRule>
  </conditionalFormatting>
  <conditionalFormatting sqref="B7:K7">
    <cfRule type="colorScale" priority="509">
      <colorScale>
        <cfvo type="min"/>
        <cfvo type="max"/>
        <color theme="0"/>
        <color theme="9" tint="0.39997558519241921"/>
      </colorScale>
    </cfRule>
  </conditionalFormatting>
  <conditionalFormatting sqref="B8:K8">
    <cfRule type="colorScale" priority="511">
      <colorScale>
        <cfvo type="min"/>
        <cfvo type="max"/>
        <color theme="0"/>
        <color theme="9" tint="0.39997558519241921"/>
      </colorScale>
    </cfRule>
  </conditionalFormatting>
  <conditionalFormatting sqref="B9:K9">
    <cfRule type="colorScale" priority="513">
      <colorScale>
        <cfvo type="min"/>
        <cfvo type="max"/>
        <color theme="0"/>
        <color theme="9" tint="0.39997558519241921"/>
      </colorScale>
    </cfRule>
  </conditionalFormatting>
  <conditionalFormatting sqref="B10:K10">
    <cfRule type="colorScale" priority="515">
      <colorScale>
        <cfvo type="min"/>
        <cfvo type="max"/>
        <color theme="0"/>
        <color theme="9" tint="0.39997558519241921"/>
      </colorScale>
    </cfRule>
  </conditionalFormatting>
  <conditionalFormatting sqref="B11:K11">
    <cfRule type="colorScale" priority="517">
      <colorScale>
        <cfvo type="min"/>
        <cfvo type="max"/>
        <color theme="0"/>
        <color theme="9" tint="0.39997558519241921"/>
      </colorScale>
    </cfRule>
  </conditionalFormatting>
  <conditionalFormatting sqref="B12:K12">
    <cfRule type="colorScale" priority="519">
      <colorScale>
        <cfvo type="min"/>
        <cfvo type="max"/>
        <color theme="0"/>
        <color theme="9" tint="0.39997558519241921"/>
      </colorScale>
    </cfRule>
  </conditionalFormatting>
  <conditionalFormatting sqref="B13:K13">
    <cfRule type="colorScale" priority="521">
      <colorScale>
        <cfvo type="min"/>
        <cfvo type="max"/>
        <color theme="0"/>
        <color theme="9" tint="0.39997558519241921"/>
      </colorScale>
    </cfRule>
  </conditionalFormatting>
  <conditionalFormatting sqref="B14:K14">
    <cfRule type="colorScale" priority="523">
      <colorScale>
        <cfvo type="min"/>
        <cfvo type="max"/>
        <color theme="0"/>
        <color theme="9" tint="0.39997558519241921"/>
      </colorScale>
    </cfRule>
  </conditionalFormatting>
  <conditionalFormatting sqref="B15:K15">
    <cfRule type="colorScale" priority="525">
      <colorScale>
        <cfvo type="min"/>
        <cfvo type="max"/>
        <color theme="0"/>
        <color theme="9" tint="0.39997558519241921"/>
      </colorScale>
    </cfRule>
  </conditionalFormatting>
  <conditionalFormatting sqref="B16:K16">
    <cfRule type="colorScale" priority="527">
      <colorScale>
        <cfvo type="min"/>
        <cfvo type="max"/>
        <color theme="0"/>
        <color theme="9" tint="0.39997558519241921"/>
      </colorScale>
    </cfRule>
  </conditionalFormatting>
  <conditionalFormatting sqref="B17:K17">
    <cfRule type="colorScale" priority="599">
      <colorScale>
        <cfvo type="min"/>
        <cfvo type="max"/>
        <color theme="0"/>
        <color theme="9" tint="0.39997558519241921"/>
      </colorScale>
    </cfRule>
  </conditionalFormatting>
  <conditionalFormatting sqref="B18:K18">
    <cfRule type="colorScale" priority="529">
      <colorScale>
        <cfvo type="min"/>
        <cfvo type="max"/>
        <color theme="0"/>
        <color theme="9" tint="0.39997558519241921"/>
      </colorScale>
    </cfRule>
  </conditionalFormatting>
  <conditionalFormatting sqref="B19:K19">
    <cfRule type="colorScale" priority="531">
      <colorScale>
        <cfvo type="min"/>
        <cfvo type="max"/>
        <color theme="0"/>
        <color theme="9" tint="0.39997558519241921"/>
      </colorScale>
    </cfRule>
  </conditionalFormatting>
  <conditionalFormatting sqref="B20:K20">
    <cfRule type="colorScale" priority="533">
      <colorScale>
        <cfvo type="min"/>
        <cfvo type="max"/>
        <color theme="0"/>
        <color theme="9" tint="0.39997558519241921"/>
      </colorScale>
    </cfRule>
  </conditionalFormatting>
  <conditionalFormatting sqref="B21:K21">
    <cfRule type="colorScale" priority="535">
      <colorScale>
        <cfvo type="min"/>
        <cfvo type="max"/>
        <color theme="0"/>
        <color theme="9" tint="0.39997558519241921"/>
      </colorScale>
    </cfRule>
  </conditionalFormatting>
  <conditionalFormatting sqref="B22:K22">
    <cfRule type="colorScale" priority="537">
      <colorScale>
        <cfvo type="min"/>
        <cfvo type="max"/>
        <color theme="0"/>
        <color theme="9" tint="0.39997558519241921"/>
      </colorScale>
    </cfRule>
  </conditionalFormatting>
  <conditionalFormatting sqref="B23:K23">
    <cfRule type="colorScale" priority="539">
      <colorScale>
        <cfvo type="min"/>
        <cfvo type="max"/>
        <color theme="0"/>
        <color theme="9" tint="0.39997558519241921"/>
      </colorScale>
    </cfRule>
  </conditionalFormatting>
  <conditionalFormatting sqref="B24:K24">
    <cfRule type="colorScale" priority="541">
      <colorScale>
        <cfvo type="min"/>
        <cfvo type="max"/>
        <color theme="0"/>
        <color theme="9" tint="0.39997558519241921"/>
      </colorScale>
    </cfRule>
  </conditionalFormatting>
  <conditionalFormatting sqref="B25:K25">
    <cfRule type="colorScale" priority="545">
      <colorScale>
        <cfvo type="min"/>
        <cfvo type="max"/>
        <color theme="0"/>
        <color theme="9" tint="0.39997558519241921"/>
      </colorScale>
    </cfRule>
  </conditionalFormatting>
  <conditionalFormatting sqref="B26:K26">
    <cfRule type="colorScale" priority="543">
      <colorScale>
        <cfvo type="min"/>
        <cfvo type="max"/>
        <color theme="0"/>
        <color theme="9" tint="0.39997558519241921"/>
      </colorScale>
    </cfRule>
  </conditionalFormatting>
  <conditionalFormatting sqref="B27:K27">
    <cfRule type="colorScale" priority="547">
      <colorScale>
        <cfvo type="min"/>
        <cfvo type="max"/>
        <color theme="0"/>
        <color theme="9" tint="0.39997558519241921"/>
      </colorScale>
    </cfRule>
  </conditionalFormatting>
  <conditionalFormatting sqref="B28:K28">
    <cfRule type="colorScale" priority="551">
      <colorScale>
        <cfvo type="min"/>
        <cfvo type="max"/>
        <color theme="0"/>
        <color theme="9" tint="0.39997558519241921"/>
      </colorScale>
    </cfRule>
  </conditionalFormatting>
  <conditionalFormatting sqref="B29:K29">
    <cfRule type="colorScale" priority="549">
      <colorScale>
        <cfvo type="min"/>
        <cfvo type="max"/>
        <color theme="0"/>
        <color theme="9" tint="0.39997558519241921"/>
      </colorScale>
    </cfRule>
  </conditionalFormatting>
  <conditionalFormatting sqref="B30:K30">
    <cfRule type="colorScale" priority="555">
      <colorScale>
        <cfvo type="min"/>
        <cfvo type="max"/>
        <color theme="0"/>
        <color theme="9" tint="0.39997558519241921"/>
      </colorScale>
    </cfRule>
  </conditionalFormatting>
  <conditionalFormatting sqref="B31:K31">
    <cfRule type="colorScale" priority="553">
      <colorScale>
        <cfvo type="min"/>
        <cfvo type="max"/>
        <color theme="0"/>
        <color theme="9" tint="0.39997558519241921"/>
      </colorScale>
    </cfRule>
  </conditionalFormatting>
  <conditionalFormatting sqref="B32:K32">
    <cfRule type="colorScale" priority="557">
      <colorScale>
        <cfvo type="min"/>
        <cfvo type="max"/>
        <color theme="0"/>
        <color theme="9" tint="0.39997558519241921"/>
      </colorScale>
    </cfRule>
  </conditionalFormatting>
  <conditionalFormatting sqref="B33:K33">
    <cfRule type="colorScale" priority="559">
      <colorScale>
        <cfvo type="min"/>
        <cfvo type="max"/>
        <color theme="0"/>
        <color theme="9" tint="0.39997558519241921"/>
      </colorScale>
    </cfRule>
  </conditionalFormatting>
  <conditionalFormatting sqref="B34:K34">
    <cfRule type="colorScale" priority="561">
      <colorScale>
        <cfvo type="min"/>
        <cfvo type="max"/>
        <color theme="0"/>
        <color theme="9" tint="0.39997558519241921"/>
      </colorScale>
    </cfRule>
  </conditionalFormatting>
  <conditionalFormatting sqref="B35:K35">
    <cfRule type="colorScale" priority="563">
      <colorScale>
        <cfvo type="min"/>
        <cfvo type="max"/>
        <color theme="0"/>
        <color theme="9" tint="0.39997558519241921"/>
      </colorScale>
    </cfRule>
  </conditionalFormatting>
  <conditionalFormatting sqref="B36:L36">
    <cfRule type="colorScale" priority="565">
      <colorScale>
        <cfvo type="min"/>
        <cfvo type="max"/>
        <color theme="0"/>
        <color theme="9" tint="0.39997558519241921"/>
      </colorScale>
    </cfRule>
  </conditionalFormatting>
  <conditionalFormatting sqref="B37:L37">
    <cfRule type="colorScale" priority="567">
      <colorScale>
        <cfvo type="min"/>
        <cfvo type="max"/>
        <color theme="0"/>
        <color theme="9" tint="0.39997558519241921"/>
      </colorScale>
    </cfRule>
  </conditionalFormatting>
  <conditionalFormatting sqref="B38:L38">
    <cfRule type="colorScale" priority="569">
      <colorScale>
        <cfvo type="min"/>
        <cfvo type="max"/>
        <color theme="0"/>
        <color theme="9" tint="0.39997558519241921"/>
      </colorScale>
    </cfRule>
  </conditionalFormatting>
  <conditionalFormatting sqref="B39:L39">
    <cfRule type="colorScale" priority="571">
      <colorScale>
        <cfvo type="min"/>
        <cfvo type="max"/>
        <color theme="0"/>
        <color theme="9" tint="0.39997558519241921"/>
      </colorScale>
    </cfRule>
  </conditionalFormatting>
  <conditionalFormatting sqref="B40:L40">
    <cfRule type="colorScale" priority="573">
      <colorScale>
        <cfvo type="min"/>
        <cfvo type="max"/>
        <color theme="0"/>
        <color theme="9" tint="0.39997558519241921"/>
      </colorScale>
    </cfRule>
  </conditionalFormatting>
  <conditionalFormatting sqref="B41:L41">
    <cfRule type="colorScale" priority="575">
      <colorScale>
        <cfvo type="min"/>
        <cfvo type="max"/>
        <color theme="0"/>
        <color theme="9" tint="0.39997558519241921"/>
      </colorScale>
    </cfRule>
  </conditionalFormatting>
  <conditionalFormatting sqref="B42:L42">
    <cfRule type="colorScale" priority="577">
      <colorScale>
        <cfvo type="min"/>
        <cfvo type="max"/>
        <color theme="0"/>
        <color theme="9" tint="0.39997558519241921"/>
      </colorScale>
    </cfRule>
  </conditionalFormatting>
  <conditionalFormatting sqref="B43:L43">
    <cfRule type="colorScale" priority="579">
      <colorScale>
        <cfvo type="min"/>
        <cfvo type="max"/>
        <color theme="0"/>
        <color theme="9" tint="0.39997558519241921"/>
      </colorScale>
    </cfRule>
  </conditionalFormatting>
  <conditionalFormatting sqref="B44:L44">
    <cfRule type="colorScale" priority="581">
      <colorScale>
        <cfvo type="min"/>
        <cfvo type="max"/>
        <color theme="0"/>
        <color theme="9" tint="0.39997558519241921"/>
      </colorScale>
    </cfRule>
  </conditionalFormatting>
  <conditionalFormatting sqref="B45:L45">
    <cfRule type="colorScale" priority="583">
      <colorScale>
        <cfvo type="min"/>
        <cfvo type="max"/>
        <color theme="0"/>
        <color theme="9" tint="0.39997558519241921"/>
      </colorScale>
    </cfRule>
  </conditionalFormatting>
  <conditionalFormatting sqref="B46:L46">
    <cfRule type="colorScale" priority="585">
      <colorScale>
        <cfvo type="min"/>
        <cfvo type="max"/>
        <color theme="0"/>
        <color theme="9" tint="0.39997558519241921"/>
      </colorScale>
    </cfRule>
  </conditionalFormatting>
  <conditionalFormatting sqref="B47:L47">
    <cfRule type="colorScale" priority="587">
      <colorScale>
        <cfvo type="min"/>
        <cfvo type="max"/>
        <color theme="0"/>
        <color theme="9" tint="0.39997558519241921"/>
      </colorScale>
    </cfRule>
  </conditionalFormatting>
  <conditionalFormatting sqref="B48:L48">
    <cfRule type="colorScale" priority="589">
      <colorScale>
        <cfvo type="min"/>
        <cfvo type="max"/>
        <color theme="0"/>
        <color theme="9" tint="0.39997558519241921"/>
      </colorScale>
    </cfRule>
  </conditionalFormatting>
  <conditionalFormatting sqref="B50:L50">
    <cfRule type="colorScale" priority="593">
      <colorScale>
        <cfvo type="min"/>
        <cfvo type="max"/>
        <color theme="0"/>
        <color theme="9" tint="0.39997558519241921"/>
      </colorScale>
    </cfRule>
  </conditionalFormatting>
  <conditionalFormatting sqref="B51:L51">
    <cfRule type="colorScale" priority="591">
      <colorScale>
        <cfvo type="min"/>
        <cfvo type="max"/>
        <color theme="0"/>
        <color theme="9" tint="0.39997558519241921"/>
      </colorScale>
    </cfRule>
  </conditionalFormatting>
  <conditionalFormatting sqref="B52:L52">
    <cfRule type="colorScale" priority="601">
      <colorScale>
        <cfvo type="min"/>
        <cfvo type="max"/>
        <color theme="0"/>
        <color theme="9" tint="0.39997558519241921"/>
      </colorScale>
    </cfRule>
  </conditionalFormatting>
  <conditionalFormatting sqref="B53:L53">
    <cfRule type="colorScale" priority="603">
      <colorScale>
        <cfvo type="min"/>
        <cfvo type="max"/>
        <color theme="0"/>
        <color theme="9" tint="0.39997558519241921"/>
      </colorScale>
    </cfRule>
  </conditionalFormatting>
  <conditionalFormatting sqref="B54:L54">
    <cfRule type="colorScale" priority="619">
      <colorScale>
        <cfvo type="min"/>
        <cfvo type="max"/>
        <color theme="0"/>
        <color theme="9" tint="0.39997558519241921"/>
      </colorScale>
    </cfRule>
  </conditionalFormatting>
  <conditionalFormatting sqref="B55:L55">
    <cfRule type="colorScale" priority="617">
      <colorScale>
        <cfvo type="min"/>
        <cfvo type="max"/>
        <color theme="0"/>
        <color theme="9" tint="0.39997558519241921"/>
      </colorScale>
    </cfRule>
  </conditionalFormatting>
  <conditionalFormatting sqref="B56:L56">
    <cfRule type="colorScale" priority="615">
      <colorScale>
        <cfvo type="min"/>
        <cfvo type="max"/>
        <color theme="0"/>
        <color theme="9" tint="0.39997558519241921"/>
      </colorScale>
    </cfRule>
  </conditionalFormatting>
  <conditionalFormatting sqref="B57:L57">
    <cfRule type="colorScale" priority="613">
      <colorScale>
        <cfvo type="min"/>
        <cfvo type="max"/>
        <color theme="0"/>
        <color theme="9" tint="0.39997558519241921"/>
      </colorScale>
    </cfRule>
  </conditionalFormatting>
  <conditionalFormatting sqref="B58:L58">
    <cfRule type="colorScale" priority="611">
      <colorScale>
        <cfvo type="min"/>
        <cfvo type="max"/>
        <color theme="0"/>
        <color theme="9" tint="0.39997558519241921"/>
      </colorScale>
    </cfRule>
  </conditionalFormatting>
  <conditionalFormatting sqref="B59:L59">
    <cfRule type="colorScale" priority="609">
      <colorScale>
        <cfvo type="min"/>
        <cfvo type="max"/>
        <color theme="0"/>
        <color theme="9" tint="0.39997558519241921"/>
      </colorScale>
    </cfRule>
  </conditionalFormatting>
  <conditionalFormatting sqref="B60:L60">
    <cfRule type="colorScale" priority="607">
      <colorScale>
        <cfvo type="min"/>
        <cfvo type="max"/>
        <color theme="0"/>
        <color theme="9" tint="0.39997558519241921"/>
      </colorScale>
    </cfRule>
  </conditionalFormatting>
  <conditionalFormatting sqref="B61:L61">
    <cfRule type="colorScale" priority="605">
      <colorScale>
        <cfvo type="min"/>
        <cfvo type="max"/>
        <color theme="0"/>
        <color theme="9" tint="0.39997558519241921"/>
      </colorScale>
    </cfRule>
  </conditionalFormatting>
  <conditionalFormatting sqref="B62:L62">
    <cfRule type="colorScale" priority="40">
      <colorScale>
        <cfvo type="min"/>
        <cfvo type="max"/>
        <color theme="0"/>
        <color theme="9" tint="0.39997558519241921"/>
      </colorScale>
    </cfRule>
  </conditionalFormatting>
  <conditionalFormatting sqref="B63:L63">
    <cfRule type="colorScale" priority="39">
      <colorScale>
        <cfvo type="min"/>
        <cfvo type="max"/>
        <color theme="0"/>
        <color theme="9" tint="0.39997558519241921"/>
      </colorScale>
    </cfRule>
  </conditionalFormatting>
  <conditionalFormatting sqref="B64:L64">
    <cfRule type="colorScale" priority="38">
      <colorScale>
        <cfvo type="min"/>
        <cfvo type="max"/>
        <color theme="0"/>
        <color theme="9" tint="0.39997558519241921"/>
      </colorScale>
    </cfRule>
  </conditionalFormatting>
  <conditionalFormatting sqref="B65:L65">
    <cfRule type="colorScale" priority="37">
      <colorScale>
        <cfvo type="min"/>
        <cfvo type="max"/>
        <color theme="0"/>
        <color theme="9" tint="0.39997558519241921"/>
      </colorScale>
    </cfRule>
  </conditionalFormatting>
  <conditionalFormatting sqref="B66:L66">
    <cfRule type="colorScale" priority="36">
      <colorScale>
        <cfvo type="min"/>
        <cfvo type="max"/>
        <color theme="0"/>
        <color theme="9" tint="0.39997558519241921"/>
      </colorScale>
    </cfRule>
  </conditionalFormatting>
  <conditionalFormatting sqref="B67:L67">
    <cfRule type="colorScale" priority="35">
      <colorScale>
        <cfvo type="min"/>
        <cfvo type="max"/>
        <color theme="0"/>
        <color theme="9" tint="0.39997558519241921"/>
      </colorScale>
    </cfRule>
  </conditionalFormatting>
  <conditionalFormatting sqref="B68:L68">
    <cfRule type="colorScale" priority="34">
      <colorScale>
        <cfvo type="min"/>
        <cfvo type="max"/>
        <color theme="0"/>
        <color theme="9" tint="0.39997558519241921"/>
      </colorScale>
    </cfRule>
  </conditionalFormatting>
  <conditionalFormatting sqref="B69:L69">
    <cfRule type="colorScale" priority="33">
      <colorScale>
        <cfvo type="min"/>
        <cfvo type="max"/>
        <color theme="0"/>
        <color theme="9" tint="0.39997558519241921"/>
      </colorScale>
    </cfRule>
  </conditionalFormatting>
  <conditionalFormatting sqref="B70:L70">
    <cfRule type="colorScale" priority="32">
      <colorScale>
        <cfvo type="min"/>
        <cfvo type="max"/>
        <color theme="0"/>
        <color theme="9" tint="0.39997558519241921"/>
      </colorScale>
    </cfRule>
  </conditionalFormatting>
  <conditionalFormatting sqref="B71:L71">
    <cfRule type="colorScale" priority="31">
      <colorScale>
        <cfvo type="min"/>
        <cfvo type="max"/>
        <color theme="0"/>
        <color theme="9" tint="0.39997558519241921"/>
      </colorScale>
    </cfRule>
  </conditionalFormatting>
  <conditionalFormatting sqref="B72:L72">
    <cfRule type="colorScale" priority="30">
      <colorScale>
        <cfvo type="min"/>
        <cfvo type="max"/>
        <color theme="0"/>
        <color theme="9" tint="0.39997558519241921"/>
      </colorScale>
    </cfRule>
  </conditionalFormatting>
  <conditionalFormatting sqref="B73:L73">
    <cfRule type="colorScale" priority="29">
      <colorScale>
        <cfvo type="min"/>
        <cfvo type="max"/>
        <color theme="0"/>
        <color theme="9" tint="0.39997558519241921"/>
      </colorScale>
    </cfRule>
  </conditionalFormatting>
  <conditionalFormatting sqref="B74:L74">
    <cfRule type="colorScale" priority="27">
      <colorScale>
        <cfvo type="min"/>
        <cfvo type="max"/>
        <color theme="0"/>
        <color theme="9" tint="0.39997558519241921"/>
      </colorScale>
    </cfRule>
  </conditionalFormatting>
  <conditionalFormatting sqref="B75:L75">
    <cfRule type="colorScale" priority="26">
      <colorScale>
        <cfvo type="min"/>
        <cfvo type="max"/>
        <color theme="0"/>
        <color theme="9" tint="0.39997558519241921"/>
      </colorScale>
    </cfRule>
  </conditionalFormatting>
  <conditionalFormatting sqref="B76:L76">
    <cfRule type="colorScale" priority="25">
      <colorScale>
        <cfvo type="min"/>
        <cfvo type="max"/>
        <color theme="0"/>
        <color theme="9" tint="0.39997558519241921"/>
      </colorScale>
    </cfRule>
  </conditionalFormatting>
  <conditionalFormatting sqref="B77:L77">
    <cfRule type="colorScale" priority="24">
      <colorScale>
        <cfvo type="min"/>
        <cfvo type="max"/>
        <color theme="0"/>
        <color theme="9" tint="0.39997558519241921"/>
      </colorScale>
    </cfRule>
  </conditionalFormatting>
  <conditionalFormatting sqref="B78:L78">
    <cfRule type="colorScale" priority="23">
      <colorScale>
        <cfvo type="min"/>
        <cfvo type="max"/>
        <color theme="0"/>
        <color theme="9" tint="0.39997558519241921"/>
      </colorScale>
    </cfRule>
  </conditionalFormatting>
  <conditionalFormatting sqref="B79:L79">
    <cfRule type="colorScale" priority="22">
      <colorScale>
        <cfvo type="min"/>
        <cfvo type="max"/>
        <color theme="0"/>
        <color theme="9" tint="0.39997558519241921"/>
      </colorScale>
    </cfRule>
  </conditionalFormatting>
  <conditionalFormatting sqref="B80:L80">
    <cfRule type="colorScale" priority="21">
      <colorScale>
        <cfvo type="min"/>
        <cfvo type="max"/>
        <color theme="0"/>
        <color theme="9" tint="0.39997558519241921"/>
      </colorScale>
    </cfRule>
  </conditionalFormatting>
  <conditionalFormatting sqref="B81:L81">
    <cfRule type="colorScale" priority="20">
      <colorScale>
        <cfvo type="min"/>
        <cfvo type="max"/>
        <color theme="0"/>
        <color theme="9" tint="0.39997558519241921"/>
      </colorScale>
    </cfRule>
  </conditionalFormatting>
  <conditionalFormatting sqref="B82:L82">
    <cfRule type="colorScale" priority="19">
      <colorScale>
        <cfvo type="min"/>
        <cfvo type="max"/>
        <color theme="0"/>
        <color theme="9" tint="0.39997558519241921"/>
      </colorScale>
    </cfRule>
  </conditionalFormatting>
  <conditionalFormatting sqref="B83:L83">
    <cfRule type="colorScale" priority="18">
      <colorScale>
        <cfvo type="min"/>
        <cfvo type="max"/>
        <color theme="0"/>
        <color theme="9" tint="0.39997558519241921"/>
      </colorScale>
    </cfRule>
  </conditionalFormatting>
  <conditionalFormatting sqref="B84:L84">
    <cfRule type="colorScale" priority="17">
      <colorScale>
        <cfvo type="min"/>
        <cfvo type="max"/>
        <color theme="0"/>
        <color theme="9" tint="0.39997558519241921"/>
      </colorScale>
    </cfRule>
  </conditionalFormatting>
  <conditionalFormatting sqref="B85:L85">
    <cfRule type="colorScale" priority="16">
      <colorScale>
        <cfvo type="min"/>
        <cfvo type="max"/>
        <color theme="0"/>
        <color theme="9" tint="0.39997558519241921"/>
      </colorScale>
    </cfRule>
  </conditionalFormatting>
  <conditionalFormatting sqref="B86:L86">
    <cfRule type="colorScale" priority="15">
      <colorScale>
        <cfvo type="min"/>
        <cfvo type="max"/>
        <color theme="0"/>
        <color theme="9" tint="0.39997558519241921"/>
      </colorScale>
    </cfRule>
  </conditionalFormatting>
  <conditionalFormatting sqref="B87:L87">
    <cfRule type="colorScale" priority="14">
      <colorScale>
        <cfvo type="min"/>
        <cfvo type="max"/>
        <color theme="0"/>
        <color theme="9" tint="0.39997558519241921"/>
      </colorScale>
    </cfRule>
  </conditionalFormatting>
  <conditionalFormatting sqref="B88:L88">
    <cfRule type="colorScale" priority="13">
      <colorScale>
        <cfvo type="min"/>
        <cfvo type="max"/>
        <color theme="0"/>
        <color theme="9" tint="0.39997558519241921"/>
      </colorScale>
    </cfRule>
  </conditionalFormatting>
  <conditionalFormatting sqref="B89:L89">
    <cfRule type="colorScale" priority="12">
      <colorScale>
        <cfvo type="min"/>
        <cfvo type="max"/>
        <color theme="0"/>
        <color theme="9" tint="0.39997558519241921"/>
      </colorScale>
    </cfRule>
  </conditionalFormatting>
  <conditionalFormatting sqref="B90:L90">
    <cfRule type="colorScale" priority="11">
      <colorScale>
        <cfvo type="min"/>
        <cfvo type="max"/>
        <color theme="0"/>
        <color theme="9" tint="0.39997558519241921"/>
      </colorScale>
    </cfRule>
  </conditionalFormatting>
  <conditionalFormatting sqref="B91:L91">
    <cfRule type="colorScale" priority="10">
      <colorScale>
        <cfvo type="min"/>
        <cfvo type="max"/>
        <color theme="0"/>
        <color theme="9" tint="0.39997558519241921"/>
      </colorScale>
    </cfRule>
  </conditionalFormatting>
  <conditionalFormatting sqref="B92:L92">
    <cfRule type="colorScale" priority="9">
      <colorScale>
        <cfvo type="min"/>
        <cfvo type="max"/>
        <color theme="0"/>
        <color theme="9" tint="0.39997558519241921"/>
      </colorScale>
    </cfRule>
  </conditionalFormatting>
  <conditionalFormatting sqref="B93:L93">
    <cfRule type="colorScale" priority="8">
      <colorScale>
        <cfvo type="min"/>
        <cfvo type="max"/>
        <color theme="0"/>
        <color theme="9" tint="0.39997558519241921"/>
      </colorScale>
    </cfRule>
  </conditionalFormatting>
  <conditionalFormatting sqref="B94:L94">
    <cfRule type="colorScale" priority="7">
      <colorScale>
        <cfvo type="min"/>
        <cfvo type="max"/>
        <color theme="0"/>
        <color theme="9" tint="0.39997558519241921"/>
      </colorScale>
    </cfRule>
  </conditionalFormatting>
  <conditionalFormatting sqref="B95:L95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B96:L96">
    <cfRule type="colorScale" priority="5">
      <colorScale>
        <cfvo type="min"/>
        <cfvo type="max"/>
        <color theme="0"/>
        <color theme="9" tint="0.39997558519241921"/>
      </colorScale>
    </cfRule>
  </conditionalFormatting>
  <conditionalFormatting sqref="B97:L97">
    <cfRule type="colorScale" priority="4">
      <colorScale>
        <cfvo type="min"/>
        <cfvo type="max"/>
        <color theme="0"/>
        <color theme="9" tint="0.39997558519241921"/>
      </colorScale>
    </cfRule>
  </conditionalFormatting>
  <conditionalFormatting sqref="B98:L98">
    <cfRule type="colorScale" priority="3">
      <colorScale>
        <cfvo type="min"/>
        <cfvo type="max"/>
        <color theme="0"/>
        <color theme="9" tint="0.39997558519241921"/>
      </colorScale>
    </cfRule>
  </conditionalFormatting>
  <conditionalFormatting sqref="B99:L99">
    <cfRule type="colorScale" priority="2">
      <colorScale>
        <cfvo type="min"/>
        <cfvo type="max"/>
        <color theme="0"/>
        <color theme="9" tint="0.39997558519241921"/>
      </colorScale>
    </cfRule>
  </conditionalFormatting>
  <conditionalFormatting sqref="B100:L100">
    <cfRule type="colorScale" priority="1">
      <colorScale>
        <cfvo type="min"/>
        <cfvo type="max"/>
        <color theme="0"/>
        <color theme="9" tint="0.39997558519241921"/>
      </colorScale>
    </cfRule>
  </conditionalFormatting>
  <conditionalFormatting sqref="C49:L49">
    <cfRule type="colorScale" priority="595">
      <colorScale>
        <cfvo type="min"/>
        <cfvo type="max"/>
        <color theme="0"/>
        <color theme="9" tint="0.3999755851924192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D610-E2E9-4695-8E9E-49B0B0E299D5}">
  <dimension ref="A1:Z100"/>
  <sheetViews>
    <sheetView zoomScale="85" zoomScaleNormal="85" workbookViewId="0">
      <selection activeCell="B2" sqref="B2"/>
    </sheetView>
  </sheetViews>
  <sheetFormatPr defaultRowHeight="14.15" x14ac:dyDescent="0.35"/>
  <sheetData>
    <row r="1" spans="1:26" x14ac:dyDescent="0.35">
      <c r="A1" t="s">
        <v>14</v>
      </c>
      <c r="B1" t="s">
        <v>11</v>
      </c>
      <c r="C1" t="s">
        <v>12</v>
      </c>
      <c r="E1" t="s">
        <v>15</v>
      </c>
      <c r="G1" t="s">
        <v>13</v>
      </c>
      <c r="I1" t="s">
        <v>142</v>
      </c>
      <c r="T1" t="s">
        <v>156</v>
      </c>
      <c r="U1" t="s">
        <v>157</v>
      </c>
      <c r="V1" t="s">
        <v>158</v>
      </c>
      <c r="W1" t="s">
        <v>159</v>
      </c>
      <c r="Y1" t="s">
        <v>161</v>
      </c>
      <c r="Z1" t="s">
        <v>163</v>
      </c>
    </row>
    <row r="2" spans="1:26" x14ac:dyDescent="0.35">
      <c r="A2">
        <v>1</v>
      </c>
      <c r="B2">
        <f>_xlfn.CEILING.MATH(50*EXP(A2*0.15)-52)</f>
        <v>7</v>
      </c>
      <c r="C2">
        <f>_xlfn.CEILING.MATH(HARMEAN(B2,5+($A2)*($A2)*0.35)/2)</f>
        <v>4</v>
      </c>
      <c r="D2">
        <f>B2-C2</f>
        <v>3</v>
      </c>
      <c r="E2">
        <f>_xlfn.CEILING.MATH(HARMEAN(D2,1+($A2-1)*($A2-1)*0.5)/2)</f>
        <v>1</v>
      </c>
      <c r="F2">
        <f>D2-E2</f>
        <v>2</v>
      </c>
      <c r="G2">
        <f>_xlfn.CEILING.MATH(HARMEAN(F2,15*LOG(A2+0.1)))</f>
        <v>1</v>
      </c>
      <c r="H2">
        <f>F2-G2</f>
        <v>1</v>
      </c>
      <c r="S2" t="s">
        <v>146</v>
      </c>
      <c r="T2" t="s">
        <v>153</v>
      </c>
      <c r="U2" t="s">
        <v>155</v>
      </c>
      <c r="V2" t="s">
        <v>144</v>
      </c>
      <c r="W2" t="s">
        <v>145</v>
      </c>
      <c r="Z2" t="s">
        <v>162</v>
      </c>
    </row>
    <row r="3" spans="1:26" x14ac:dyDescent="0.35">
      <c r="A3">
        <v>2</v>
      </c>
      <c r="B3">
        <f t="shared" ref="B3:B66" si="0">_xlfn.CEILING.MATH(50*EXP(A3*0.15)-52)</f>
        <v>16</v>
      </c>
      <c r="C3">
        <f t="shared" ref="C3:C66" si="1">_xlfn.CEILING.MATH(HARMEAN(B3,5+($A3)*($A3)*0.35)/2)</f>
        <v>5</v>
      </c>
      <c r="D3">
        <f t="shared" ref="D3:D66" si="2">B3-C3</f>
        <v>11</v>
      </c>
      <c r="E3">
        <f t="shared" ref="E3:E66" si="3">_xlfn.CEILING.MATH(HARMEAN(D3,1+($A3-1)*($A3-1)*0.5)/2)</f>
        <v>2</v>
      </c>
      <c r="F3">
        <f t="shared" ref="F3:F66" si="4">D3-E3</f>
        <v>9</v>
      </c>
      <c r="G3">
        <f t="shared" ref="G3:G66" si="5">_xlfn.CEILING.MATH(HARMEAN(F3,15*LOG(A3+0.1)))</f>
        <v>7</v>
      </c>
      <c r="H3">
        <f t="shared" ref="H3:H66" si="6">F3-G3</f>
        <v>2</v>
      </c>
    </row>
    <row r="4" spans="1:26" x14ac:dyDescent="0.35">
      <c r="A4">
        <v>3</v>
      </c>
      <c r="B4">
        <f t="shared" si="0"/>
        <v>27</v>
      </c>
      <c r="C4">
        <f t="shared" si="1"/>
        <v>7</v>
      </c>
      <c r="D4">
        <f t="shared" si="2"/>
        <v>20</v>
      </c>
      <c r="E4">
        <f t="shared" si="3"/>
        <v>3</v>
      </c>
      <c r="F4">
        <f t="shared" si="4"/>
        <v>17</v>
      </c>
      <c r="G4">
        <f t="shared" si="5"/>
        <v>11</v>
      </c>
      <c r="H4">
        <f t="shared" si="6"/>
        <v>6</v>
      </c>
      <c r="S4" t="s">
        <v>149</v>
      </c>
      <c r="V4" t="s">
        <v>147</v>
      </c>
      <c r="X4" t="s">
        <v>148</v>
      </c>
      <c r="Y4" t="s">
        <v>160</v>
      </c>
    </row>
    <row r="5" spans="1:26" x14ac:dyDescent="0.35">
      <c r="A5">
        <v>4</v>
      </c>
      <c r="B5">
        <f t="shared" si="0"/>
        <v>40</v>
      </c>
      <c r="C5">
        <f t="shared" si="1"/>
        <v>9</v>
      </c>
      <c r="D5">
        <f t="shared" si="2"/>
        <v>31</v>
      </c>
      <c r="E5">
        <f t="shared" si="3"/>
        <v>5</v>
      </c>
      <c r="F5">
        <f t="shared" si="4"/>
        <v>26</v>
      </c>
      <c r="G5">
        <f t="shared" si="5"/>
        <v>14</v>
      </c>
      <c r="H5">
        <f t="shared" si="6"/>
        <v>12</v>
      </c>
      <c r="I5" t="s">
        <v>143</v>
      </c>
      <c r="K5" t="s">
        <v>20</v>
      </c>
    </row>
    <row r="6" spans="1:26" x14ac:dyDescent="0.35">
      <c r="A6">
        <v>5</v>
      </c>
      <c r="B6">
        <f t="shared" si="0"/>
        <v>54</v>
      </c>
      <c r="C6">
        <f t="shared" si="1"/>
        <v>11</v>
      </c>
      <c r="D6">
        <f t="shared" si="2"/>
        <v>43</v>
      </c>
      <c r="E6">
        <f t="shared" si="3"/>
        <v>8</v>
      </c>
      <c r="F6">
        <f t="shared" si="4"/>
        <v>35</v>
      </c>
      <c r="G6">
        <f t="shared" si="5"/>
        <v>17</v>
      </c>
      <c r="H6">
        <f t="shared" si="6"/>
        <v>18</v>
      </c>
      <c r="I6">
        <f>_xlfn.CEILING.MATH(HARMEAN(H6,30+($A6)*($A6))/2)</f>
        <v>14</v>
      </c>
      <c r="J6">
        <f t="shared" ref="J6:J10" si="7">H6-I6</f>
        <v>4</v>
      </c>
      <c r="S6" t="s">
        <v>150</v>
      </c>
      <c r="T6" t="s">
        <v>154</v>
      </c>
      <c r="W6" t="s">
        <v>151</v>
      </c>
      <c r="X6" t="s">
        <v>152</v>
      </c>
    </row>
    <row r="7" spans="1:26" x14ac:dyDescent="0.35">
      <c r="A7">
        <v>6</v>
      </c>
      <c r="B7">
        <f t="shared" si="0"/>
        <v>71</v>
      </c>
      <c r="C7">
        <f t="shared" si="1"/>
        <v>15</v>
      </c>
      <c r="D7">
        <f t="shared" si="2"/>
        <v>56</v>
      </c>
      <c r="E7">
        <f t="shared" si="3"/>
        <v>11</v>
      </c>
      <c r="F7">
        <f t="shared" si="4"/>
        <v>45</v>
      </c>
      <c r="G7">
        <f t="shared" si="5"/>
        <v>19</v>
      </c>
      <c r="H7">
        <f t="shared" si="6"/>
        <v>26</v>
      </c>
      <c r="I7">
        <f t="shared" ref="I7:I70" si="8">_xlfn.CEILING.MATH(HARMEAN(H7,30+($A7)*($A7))/2)</f>
        <v>19</v>
      </c>
      <c r="J7">
        <f t="shared" si="7"/>
        <v>7</v>
      </c>
    </row>
    <row r="8" spans="1:26" x14ac:dyDescent="0.35">
      <c r="A8">
        <v>7</v>
      </c>
      <c r="B8">
        <f t="shared" si="0"/>
        <v>91</v>
      </c>
      <c r="C8">
        <f t="shared" si="1"/>
        <v>18</v>
      </c>
      <c r="D8">
        <f t="shared" si="2"/>
        <v>73</v>
      </c>
      <c r="E8">
        <f t="shared" si="3"/>
        <v>16</v>
      </c>
      <c r="F8">
        <f t="shared" si="4"/>
        <v>57</v>
      </c>
      <c r="G8">
        <f t="shared" si="5"/>
        <v>21</v>
      </c>
      <c r="H8">
        <f t="shared" si="6"/>
        <v>36</v>
      </c>
      <c r="I8">
        <f t="shared" si="8"/>
        <v>25</v>
      </c>
      <c r="J8">
        <f t="shared" si="7"/>
        <v>11</v>
      </c>
    </row>
    <row r="9" spans="1:26" x14ac:dyDescent="0.35">
      <c r="A9">
        <v>8</v>
      </c>
      <c r="B9">
        <f t="shared" si="0"/>
        <v>115</v>
      </c>
      <c r="C9">
        <f t="shared" si="1"/>
        <v>23</v>
      </c>
      <c r="D9">
        <f t="shared" si="2"/>
        <v>92</v>
      </c>
      <c r="E9">
        <f t="shared" si="3"/>
        <v>20</v>
      </c>
      <c r="F9">
        <f t="shared" si="4"/>
        <v>72</v>
      </c>
      <c r="G9">
        <f t="shared" si="5"/>
        <v>23</v>
      </c>
      <c r="H9">
        <f t="shared" si="6"/>
        <v>49</v>
      </c>
      <c r="I9">
        <f t="shared" si="8"/>
        <v>33</v>
      </c>
      <c r="J9">
        <f t="shared" si="7"/>
        <v>16</v>
      </c>
    </row>
    <row r="10" spans="1:26" x14ac:dyDescent="0.35">
      <c r="A10">
        <v>9</v>
      </c>
      <c r="B10">
        <f t="shared" si="0"/>
        <v>141</v>
      </c>
      <c r="C10">
        <f t="shared" si="1"/>
        <v>27</v>
      </c>
      <c r="D10">
        <f t="shared" si="2"/>
        <v>114</v>
      </c>
      <c r="E10">
        <f t="shared" si="3"/>
        <v>26</v>
      </c>
      <c r="F10">
        <f t="shared" si="4"/>
        <v>88</v>
      </c>
      <c r="G10">
        <f t="shared" si="5"/>
        <v>25</v>
      </c>
      <c r="H10">
        <f t="shared" si="6"/>
        <v>63</v>
      </c>
      <c r="I10">
        <f t="shared" si="8"/>
        <v>41</v>
      </c>
      <c r="J10">
        <f t="shared" si="7"/>
        <v>22</v>
      </c>
      <c r="K10" t="s">
        <v>19</v>
      </c>
      <c r="M10" t="s">
        <v>17</v>
      </c>
    </row>
    <row r="11" spans="1:26" x14ac:dyDescent="0.35">
      <c r="A11">
        <v>10</v>
      </c>
      <c r="B11">
        <f t="shared" si="0"/>
        <v>173</v>
      </c>
      <c r="C11">
        <f t="shared" si="1"/>
        <v>33</v>
      </c>
      <c r="D11">
        <f t="shared" si="2"/>
        <v>140</v>
      </c>
      <c r="E11">
        <f t="shared" si="3"/>
        <v>33</v>
      </c>
      <c r="F11">
        <f t="shared" si="4"/>
        <v>107</v>
      </c>
      <c r="G11">
        <f t="shared" si="5"/>
        <v>27</v>
      </c>
      <c r="H11">
        <f t="shared" si="6"/>
        <v>80</v>
      </c>
      <c r="I11">
        <f t="shared" si="8"/>
        <v>50</v>
      </c>
      <c r="J11">
        <f>H11-I11</f>
        <v>30</v>
      </c>
      <c r="K11">
        <f>_xlfn.CEILING.MATH(HARMEAN(J11,($A11)*($A11)*1.3+15)/2)</f>
        <v>25</v>
      </c>
      <c r="L11">
        <f>J11-K11</f>
        <v>5</v>
      </c>
    </row>
    <row r="12" spans="1:26" x14ac:dyDescent="0.35">
      <c r="A12">
        <v>11</v>
      </c>
      <c r="B12">
        <f t="shared" si="0"/>
        <v>209</v>
      </c>
      <c r="C12">
        <f t="shared" si="1"/>
        <v>39</v>
      </c>
      <c r="D12">
        <f t="shared" si="2"/>
        <v>170</v>
      </c>
      <c r="E12">
        <f t="shared" si="3"/>
        <v>40</v>
      </c>
      <c r="F12">
        <f t="shared" si="4"/>
        <v>130</v>
      </c>
      <c r="G12">
        <f t="shared" si="5"/>
        <v>28</v>
      </c>
      <c r="H12">
        <f t="shared" si="6"/>
        <v>102</v>
      </c>
      <c r="I12">
        <f t="shared" si="8"/>
        <v>61</v>
      </c>
      <c r="J12">
        <f t="shared" ref="J12:J75" si="9">H12-I12</f>
        <v>41</v>
      </c>
      <c r="K12">
        <f t="shared" ref="K12:K75" si="10">_xlfn.CEILING.MATH(HARMEAN(J12,($A12)*($A12)*1.3+15)/2)</f>
        <v>34</v>
      </c>
      <c r="L12">
        <f t="shared" ref="L12:L17" si="11">J12-K12</f>
        <v>7</v>
      </c>
    </row>
    <row r="13" spans="1:26" x14ac:dyDescent="0.35">
      <c r="A13">
        <v>12</v>
      </c>
      <c r="B13">
        <f t="shared" si="0"/>
        <v>251</v>
      </c>
      <c r="C13">
        <f t="shared" si="1"/>
        <v>46</v>
      </c>
      <c r="D13">
        <f t="shared" si="2"/>
        <v>205</v>
      </c>
      <c r="E13">
        <f t="shared" si="3"/>
        <v>48</v>
      </c>
      <c r="F13">
        <f t="shared" si="4"/>
        <v>157</v>
      </c>
      <c r="G13">
        <f t="shared" si="5"/>
        <v>30</v>
      </c>
      <c r="H13">
        <f t="shared" si="6"/>
        <v>127</v>
      </c>
      <c r="I13">
        <f t="shared" si="8"/>
        <v>74</v>
      </c>
      <c r="J13">
        <f t="shared" si="9"/>
        <v>53</v>
      </c>
      <c r="K13">
        <f t="shared" si="10"/>
        <v>42</v>
      </c>
      <c r="L13">
        <f t="shared" si="11"/>
        <v>11</v>
      </c>
    </row>
    <row r="14" spans="1:26" x14ac:dyDescent="0.35">
      <c r="A14">
        <v>13</v>
      </c>
      <c r="B14">
        <f t="shared" si="0"/>
        <v>300</v>
      </c>
      <c r="C14">
        <f t="shared" si="1"/>
        <v>53</v>
      </c>
      <c r="D14">
        <f t="shared" si="2"/>
        <v>247</v>
      </c>
      <c r="E14">
        <f t="shared" si="3"/>
        <v>57</v>
      </c>
      <c r="F14">
        <f t="shared" si="4"/>
        <v>190</v>
      </c>
      <c r="G14">
        <f t="shared" si="5"/>
        <v>31</v>
      </c>
      <c r="H14">
        <f t="shared" si="6"/>
        <v>159</v>
      </c>
      <c r="I14">
        <f t="shared" si="8"/>
        <v>89</v>
      </c>
      <c r="J14">
        <f t="shared" si="9"/>
        <v>70</v>
      </c>
      <c r="K14">
        <f t="shared" si="10"/>
        <v>54</v>
      </c>
      <c r="L14">
        <f t="shared" si="11"/>
        <v>16</v>
      </c>
      <c r="M14" t="s">
        <v>16</v>
      </c>
      <c r="O14" t="s">
        <v>18</v>
      </c>
    </row>
    <row r="15" spans="1:26" x14ac:dyDescent="0.35">
      <c r="A15">
        <v>14</v>
      </c>
      <c r="B15">
        <f t="shared" si="0"/>
        <v>357</v>
      </c>
      <c r="C15">
        <f t="shared" si="1"/>
        <v>62</v>
      </c>
      <c r="D15">
        <f t="shared" si="2"/>
        <v>295</v>
      </c>
      <c r="E15">
        <f t="shared" si="3"/>
        <v>67</v>
      </c>
      <c r="F15">
        <f t="shared" si="4"/>
        <v>228</v>
      </c>
      <c r="G15">
        <f t="shared" si="5"/>
        <v>33</v>
      </c>
      <c r="H15">
        <f t="shared" si="6"/>
        <v>195</v>
      </c>
      <c r="I15">
        <f t="shared" si="8"/>
        <v>105</v>
      </c>
      <c r="J15">
        <f t="shared" si="9"/>
        <v>90</v>
      </c>
      <c r="K15">
        <f t="shared" si="10"/>
        <v>68</v>
      </c>
      <c r="L15">
        <f t="shared" si="11"/>
        <v>22</v>
      </c>
      <c r="M15">
        <f>_xlfn.CEILING.MATH(HARMEAN(L15,($A15)*($A15-10)*1.5+5)/2)</f>
        <v>18</v>
      </c>
      <c r="N15">
        <f>L15-M15</f>
        <v>4</v>
      </c>
    </row>
    <row r="16" spans="1:26" x14ac:dyDescent="0.35">
      <c r="A16">
        <v>15</v>
      </c>
      <c r="B16">
        <f t="shared" si="0"/>
        <v>423</v>
      </c>
      <c r="C16">
        <f t="shared" si="1"/>
        <v>70</v>
      </c>
      <c r="D16">
        <f t="shared" si="2"/>
        <v>353</v>
      </c>
      <c r="E16">
        <f t="shared" si="3"/>
        <v>78</v>
      </c>
      <c r="F16">
        <f t="shared" si="4"/>
        <v>275</v>
      </c>
      <c r="G16">
        <f t="shared" si="5"/>
        <v>34</v>
      </c>
      <c r="H16">
        <f t="shared" si="6"/>
        <v>241</v>
      </c>
      <c r="I16">
        <f t="shared" si="8"/>
        <v>124</v>
      </c>
      <c r="J16">
        <f t="shared" si="9"/>
        <v>117</v>
      </c>
      <c r="K16">
        <f t="shared" si="10"/>
        <v>85</v>
      </c>
      <c r="L16">
        <f t="shared" si="11"/>
        <v>32</v>
      </c>
      <c r="M16">
        <f t="shared" ref="M16:M79" si="12">_xlfn.CEILING.MATH(HARMEAN(L16,($A16)*($A16-10)*1.5+5)/2)</f>
        <v>26</v>
      </c>
      <c r="N16">
        <f t="shared" ref="N16:N79" si="13">L16-M16</f>
        <v>6</v>
      </c>
    </row>
    <row r="17" spans="1:23" x14ac:dyDescent="0.35">
      <c r="A17">
        <v>16</v>
      </c>
      <c r="B17">
        <f t="shared" si="0"/>
        <v>500</v>
      </c>
      <c r="C17">
        <f t="shared" si="1"/>
        <v>80</v>
      </c>
      <c r="D17">
        <f t="shared" si="2"/>
        <v>420</v>
      </c>
      <c r="E17">
        <f t="shared" si="3"/>
        <v>90</v>
      </c>
      <c r="F17">
        <f t="shared" si="4"/>
        <v>330</v>
      </c>
      <c r="G17">
        <f t="shared" si="5"/>
        <v>35</v>
      </c>
      <c r="H17">
        <f t="shared" si="6"/>
        <v>295</v>
      </c>
      <c r="I17">
        <f t="shared" si="8"/>
        <v>146</v>
      </c>
      <c r="J17">
        <f t="shared" si="9"/>
        <v>149</v>
      </c>
      <c r="K17">
        <f t="shared" si="10"/>
        <v>105</v>
      </c>
      <c r="L17">
        <f t="shared" si="11"/>
        <v>44</v>
      </c>
      <c r="M17">
        <f t="shared" si="12"/>
        <v>34</v>
      </c>
      <c r="N17">
        <f t="shared" si="13"/>
        <v>10</v>
      </c>
    </row>
    <row r="18" spans="1:23" x14ac:dyDescent="0.35">
      <c r="A18">
        <v>17</v>
      </c>
      <c r="B18">
        <f t="shared" si="0"/>
        <v>589</v>
      </c>
      <c r="C18">
        <f t="shared" si="1"/>
        <v>90</v>
      </c>
      <c r="D18">
        <f t="shared" si="2"/>
        <v>499</v>
      </c>
      <c r="E18">
        <f t="shared" si="3"/>
        <v>103</v>
      </c>
      <c r="F18">
        <f t="shared" si="4"/>
        <v>396</v>
      </c>
      <c r="G18">
        <f t="shared" si="5"/>
        <v>36</v>
      </c>
      <c r="H18">
        <f t="shared" si="6"/>
        <v>360</v>
      </c>
      <c r="I18">
        <f t="shared" si="8"/>
        <v>170</v>
      </c>
      <c r="J18">
        <f t="shared" si="9"/>
        <v>190</v>
      </c>
      <c r="K18">
        <f t="shared" si="10"/>
        <v>128</v>
      </c>
      <c r="L18">
        <f t="shared" ref="L18:L75" si="14">J18-K18</f>
        <v>62</v>
      </c>
      <c r="M18">
        <f t="shared" si="12"/>
        <v>47</v>
      </c>
      <c r="N18">
        <f t="shared" si="13"/>
        <v>15</v>
      </c>
      <c r="O18" t="s">
        <v>22</v>
      </c>
      <c r="Q18" t="s">
        <v>18</v>
      </c>
    </row>
    <row r="19" spans="1:23" x14ac:dyDescent="0.35">
      <c r="A19">
        <v>18</v>
      </c>
      <c r="B19">
        <f t="shared" si="0"/>
        <v>692</v>
      </c>
      <c r="C19">
        <f t="shared" si="1"/>
        <v>102</v>
      </c>
      <c r="D19">
        <f t="shared" si="2"/>
        <v>590</v>
      </c>
      <c r="E19">
        <f t="shared" si="3"/>
        <v>117</v>
      </c>
      <c r="F19">
        <f t="shared" si="4"/>
        <v>473</v>
      </c>
      <c r="G19">
        <f t="shared" si="5"/>
        <v>37</v>
      </c>
      <c r="H19">
        <f t="shared" si="6"/>
        <v>436</v>
      </c>
      <c r="I19">
        <f t="shared" si="8"/>
        <v>196</v>
      </c>
      <c r="J19">
        <f t="shared" si="9"/>
        <v>240</v>
      </c>
      <c r="K19">
        <f t="shared" si="10"/>
        <v>155</v>
      </c>
      <c r="L19">
        <f t="shared" si="14"/>
        <v>85</v>
      </c>
      <c r="M19">
        <f t="shared" si="12"/>
        <v>62</v>
      </c>
      <c r="N19">
        <f t="shared" si="13"/>
        <v>23</v>
      </c>
      <c r="O19">
        <f>_xlfn.CEILING.MATH(($A19-17)*($A19-18)*2.5+3)</f>
        <v>3</v>
      </c>
      <c r="P19">
        <f>N19-O19</f>
        <v>20</v>
      </c>
    </row>
    <row r="20" spans="1:23" x14ac:dyDescent="0.35">
      <c r="A20">
        <v>19</v>
      </c>
      <c r="B20">
        <f t="shared" si="0"/>
        <v>813</v>
      </c>
      <c r="C20">
        <f t="shared" si="1"/>
        <v>114</v>
      </c>
      <c r="D20">
        <f t="shared" si="2"/>
        <v>699</v>
      </c>
      <c r="E20">
        <f t="shared" si="3"/>
        <v>133</v>
      </c>
      <c r="F20">
        <f t="shared" si="4"/>
        <v>566</v>
      </c>
      <c r="G20">
        <f t="shared" si="5"/>
        <v>38</v>
      </c>
      <c r="H20">
        <f t="shared" si="6"/>
        <v>528</v>
      </c>
      <c r="I20">
        <f t="shared" si="8"/>
        <v>225</v>
      </c>
      <c r="J20">
        <f t="shared" si="9"/>
        <v>303</v>
      </c>
      <c r="K20">
        <f t="shared" si="10"/>
        <v>187</v>
      </c>
      <c r="L20">
        <f t="shared" si="14"/>
        <v>116</v>
      </c>
      <c r="M20">
        <f t="shared" si="12"/>
        <v>81</v>
      </c>
      <c r="N20">
        <f t="shared" si="13"/>
        <v>35</v>
      </c>
      <c r="O20">
        <f t="shared" ref="O20:O83" si="15">_xlfn.CEILING.MATH(($A20-17)*($A20-18)*2.5+3)</f>
        <v>8</v>
      </c>
      <c r="P20">
        <f t="shared" ref="P20:P83" si="16">N20-O20</f>
        <v>27</v>
      </c>
      <c r="Q20" t="s">
        <v>23</v>
      </c>
      <c r="S20" t="s">
        <v>18</v>
      </c>
    </row>
    <row r="21" spans="1:23" x14ac:dyDescent="0.35">
      <c r="A21">
        <v>20</v>
      </c>
      <c r="B21">
        <f t="shared" si="0"/>
        <v>953</v>
      </c>
      <c r="C21">
        <f t="shared" si="1"/>
        <v>126</v>
      </c>
      <c r="D21">
        <f t="shared" si="2"/>
        <v>827</v>
      </c>
      <c r="E21">
        <f t="shared" si="3"/>
        <v>149</v>
      </c>
      <c r="F21">
        <f t="shared" si="4"/>
        <v>678</v>
      </c>
      <c r="G21">
        <f t="shared" si="5"/>
        <v>39</v>
      </c>
      <c r="H21">
        <f t="shared" si="6"/>
        <v>639</v>
      </c>
      <c r="I21">
        <f t="shared" si="8"/>
        <v>258</v>
      </c>
      <c r="J21">
        <f t="shared" si="9"/>
        <v>381</v>
      </c>
      <c r="K21">
        <f t="shared" si="10"/>
        <v>223</v>
      </c>
      <c r="L21">
        <f t="shared" si="14"/>
        <v>158</v>
      </c>
      <c r="M21">
        <f t="shared" si="12"/>
        <v>105</v>
      </c>
      <c r="N21">
        <f t="shared" si="13"/>
        <v>53</v>
      </c>
      <c r="O21">
        <f t="shared" si="15"/>
        <v>18</v>
      </c>
      <c r="P21">
        <f t="shared" si="16"/>
        <v>35</v>
      </c>
      <c r="Q21">
        <f>_xlfn.CEILING.MATH(($A21-20)*($A21-18)*3+5)</f>
        <v>5</v>
      </c>
      <c r="R21">
        <f>P21-Q21</f>
        <v>30</v>
      </c>
    </row>
    <row r="22" spans="1:23" x14ac:dyDescent="0.35">
      <c r="A22">
        <v>21</v>
      </c>
      <c r="B22">
        <f t="shared" si="0"/>
        <v>1115</v>
      </c>
      <c r="C22">
        <f t="shared" si="1"/>
        <v>140</v>
      </c>
      <c r="D22">
        <f t="shared" si="2"/>
        <v>975</v>
      </c>
      <c r="E22">
        <f t="shared" si="3"/>
        <v>167</v>
      </c>
      <c r="F22">
        <f t="shared" si="4"/>
        <v>808</v>
      </c>
      <c r="G22">
        <f t="shared" si="5"/>
        <v>39</v>
      </c>
      <c r="H22">
        <f t="shared" si="6"/>
        <v>769</v>
      </c>
      <c r="I22">
        <f t="shared" si="8"/>
        <v>293</v>
      </c>
      <c r="J22">
        <f t="shared" si="9"/>
        <v>476</v>
      </c>
      <c r="K22">
        <f t="shared" si="10"/>
        <v>264</v>
      </c>
      <c r="L22">
        <f t="shared" si="14"/>
        <v>212</v>
      </c>
      <c r="M22">
        <f t="shared" si="12"/>
        <v>133</v>
      </c>
      <c r="N22">
        <f t="shared" si="13"/>
        <v>79</v>
      </c>
      <c r="O22">
        <f t="shared" si="15"/>
        <v>33</v>
      </c>
      <c r="P22">
        <f t="shared" si="16"/>
        <v>46</v>
      </c>
      <c r="Q22">
        <f t="shared" ref="Q22:Q85" si="17">_xlfn.CEILING.MATH(($A22-20)*($A22-18)*3+5)</f>
        <v>14</v>
      </c>
      <c r="R22">
        <f t="shared" ref="R22:R85" si="18">P22-Q22</f>
        <v>32</v>
      </c>
    </row>
    <row r="23" spans="1:23" x14ac:dyDescent="0.35">
      <c r="A23">
        <v>22</v>
      </c>
      <c r="B23">
        <f t="shared" si="0"/>
        <v>1304</v>
      </c>
      <c r="C23">
        <f t="shared" si="1"/>
        <v>154</v>
      </c>
      <c r="D23">
        <f t="shared" si="2"/>
        <v>1150</v>
      </c>
      <c r="E23">
        <f t="shared" si="3"/>
        <v>186</v>
      </c>
      <c r="F23">
        <f t="shared" si="4"/>
        <v>964</v>
      </c>
      <c r="G23">
        <f t="shared" si="5"/>
        <v>40</v>
      </c>
      <c r="H23">
        <f t="shared" si="6"/>
        <v>924</v>
      </c>
      <c r="I23">
        <f t="shared" si="8"/>
        <v>331</v>
      </c>
      <c r="J23">
        <f t="shared" si="9"/>
        <v>593</v>
      </c>
      <c r="K23">
        <f t="shared" si="10"/>
        <v>309</v>
      </c>
      <c r="L23">
        <f t="shared" si="14"/>
        <v>284</v>
      </c>
      <c r="M23">
        <f t="shared" si="12"/>
        <v>167</v>
      </c>
      <c r="N23">
        <f t="shared" si="13"/>
        <v>117</v>
      </c>
      <c r="O23">
        <f t="shared" si="15"/>
        <v>53</v>
      </c>
      <c r="P23">
        <f t="shared" si="16"/>
        <v>64</v>
      </c>
      <c r="Q23">
        <f t="shared" si="17"/>
        <v>29</v>
      </c>
      <c r="R23">
        <f t="shared" si="18"/>
        <v>35</v>
      </c>
    </row>
    <row r="24" spans="1:23" x14ac:dyDescent="0.35">
      <c r="A24">
        <v>23</v>
      </c>
      <c r="B24">
        <f t="shared" si="0"/>
        <v>1524</v>
      </c>
      <c r="C24">
        <f t="shared" si="1"/>
        <v>170</v>
      </c>
      <c r="D24">
        <f t="shared" si="2"/>
        <v>1354</v>
      </c>
      <c r="E24">
        <f t="shared" si="3"/>
        <v>207</v>
      </c>
      <c r="F24">
        <f t="shared" si="4"/>
        <v>1147</v>
      </c>
      <c r="G24">
        <f t="shared" si="5"/>
        <v>41</v>
      </c>
      <c r="H24">
        <f t="shared" si="6"/>
        <v>1106</v>
      </c>
      <c r="I24">
        <f t="shared" si="8"/>
        <v>372</v>
      </c>
      <c r="J24">
        <f t="shared" si="9"/>
        <v>734</v>
      </c>
      <c r="K24">
        <f t="shared" si="10"/>
        <v>360</v>
      </c>
      <c r="L24">
        <f t="shared" si="14"/>
        <v>374</v>
      </c>
      <c r="M24">
        <f t="shared" si="12"/>
        <v>205</v>
      </c>
      <c r="N24">
        <f t="shared" si="13"/>
        <v>169</v>
      </c>
      <c r="O24">
        <f t="shared" si="15"/>
        <v>78</v>
      </c>
      <c r="P24">
        <f t="shared" si="16"/>
        <v>91</v>
      </c>
      <c r="Q24">
        <f t="shared" si="17"/>
        <v>50</v>
      </c>
      <c r="R24">
        <f t="shared" si="18"/>
        <v>41</v>
      </c>
    </row>
    <row r="25" spans="1:23" x14ac:dyDescent="0.35">
      <c r="A25">
        <v>24</v>
      </c>
      <c r="B25">
        <f t="shared" si="0"/>
        <v>1778</v>
      </c>
      <c r="C25">
        <f t="shared" si="1"/>
        <v>186</v>
      </c>
      <c r="D25">
        <f t="shared" si="2"/>
        <v>1592</v>
      </c>
      <c r="E25">
        <f t="shared" si="3"/>
        <v>228</v>
      </c>
      <c r="F25">
        <f t="shared" si="4"/>
        <v>1364</v>
      </c>
      <c r="G25">
        <f t="shared" si="5"/>
        <v>41</v>
      </c>
      <c r="H25">
        <f t="shared" si="6"/>
        <v>1323</v>
      </c>
      <c r="I25">
        <f t="shared" si="8"/>
        <v>416</v>
      </c>
      <c r="J25">
        <f t="shared" si="9"/>
        <v>907</v>
      </c>
      <c r="K25">
        <f t="shared" si="10"/>
        <v>415</v>
      </c>
      <c r="L25">
        <f t="shared" si="14"/>
        <v>492</v>
      </c>
      <c r="M25">
        <f t="shared" si="12"/>
        <v>251</v>
      </c>
      <c r="N25">
        <f t="shared" si="13"/>
        <v>241</v>
      </c>
      <c r="O25">
        <f t="shared" si="15"/>
        <v>108</v>
      </c>
      <c r="P25">
        <f t="shared" si="16"/>
        <v>133</v>
      </c>
      <c r="Q25">
        <f t="shared" si="17"/>
        <v>77</v>
      </c>
      <c r="R25">
        <f t="shared" si="18"/>
        <v>56</v>
      </c>
    </row>
    <row r="26" spans="1:23" x14ac:dyDescent="0.35">
      <c r="A26">
        <v>25</v>
      </c>
      <c r="B26">
        <f t="shared" si="0"/>
        <v>2075</v>
      </c>
      <c r="C26">
        <f t="shared" si="1"/>
        <v>202</v>
      </c>
      <c r="D26">
        <f t="shared" si="2"/>
        <v>1873</v>
      </c>
      <c r="E26">
        <f t="shared" si="3"/>
        <v>251</v>
      </c>
      <c r="F26">
        <f t="shared" si="4"/>
        <v>1622</v>
      </c>
      <c r="G26">
        <f t="shared" si="5"/>
        <v>42</v>
      </c>
      <c r="H26">
        <f t="shared" si="6"/>
        <v>1580</v>
      </c>
      <c r="I26">
        <f t="shared" si="8"/>
        <v>464</v>
      </c>
      <c r="J26">
        <f t="shared" si="9"/>
        <v>1116</v>
      </c>
      <c r="K26">
        <f t="shared" si="10"/>
        <v>476</v>
      </c>
      <c r="L26">
        <f t="shared" si="14"/>
        <v>640</v>
      </c>
      <c r="M26">
        <f t="shared" si="12"/>
        <v>301</v>
      </c>
      <c r="N26">
        <f t="shared" si="13"/>
        <v>339</v>
      </c>
      <c r="O26">
        <f t="shared" si="15"/>
        <v>143</v>
      </c>
      <c r="P26">
        <f t="shared" si="16"/>
        <v>196</v>
      </c>
      <c r="Q26">
        <f t="shared" si="17"/>
        <v>110</v>
      </c>
      <c r="R26">
        <f t="shared" si="18"/>
        <v>86</v>
      </c>
    </row>
    <row r="27" spans="1:23" x14ac:dyDescent="0.35">
      <c r="A27">
        <v>26</v>
      </c>
      <c r="B27">
        <f t="shared" si="0"/>
        <v>2419</v>
      </c>
      <c r="C27">
        <f t="shared" si="1"/>
        <v>220</v>
      </c>
      <c r="D27">
        <f t="shared" si="2"/>
        <v>2199</v>
      </c>
      <c r="E27">
        <f t="shared" si="3"/>
        <v>275</v>
      </c>
      <c r="F27">
        <f t="shared" si="4"/>
        <v>1924</v>
      </c>
      <c r="G27">
        <f t="shared" si="5"/>
        <v>43</v>
      </c>
      <c r="H27">
        <f t="shared" si="6"/>
        <v>1881</v>
      </c>
      <c r="I27">
        <f t="shared" si="8"/>
        <v>514</v>
      </c>
      <c r="J27">
        <f t="shared" si="9"/>
        <v>1367</v>
      </c>
      <c r="K27">
        <f t="shared" si="10"/>
        <v>541</v>
      </c>
      <c r="L27">
        <f t="shared" si="14"/>
        <v>826</v>
      </c>
      <c r="M27">
        <f t="shared" si="12"/>
        <v>358</v>
      </c>
      <c r="N27">
        <f t="shared" si="13"/>
        <v>468</v>
      </c>
      <c r="O27">
        <f t="shared" si="15"/>
        <v>183</v>
      </c>
      <c r="P27">
        <f t="shared" si="16"/>
        <v>285</v>
      </c>
      <c r="Q27">
        <f t="shared" si="17"/>
        <v>149</v>
      </c>
      <c r="R27">
        <f t="shared" si="18"/>
        <v>136</v>
      </c>
    </row>
    <row r="28" spans="1:23" x14ac:dyDescent="0.35">
      <c r="A28">
        <v>27</v>
      </c>
      <c r="B28">
        <f t="shared" si="0"/>
        <v>2818</v>
      </c>
      <c r="C28">
        <f t="shared" si="1"/>
        <v>239</v>
      </c>
      <c r="D28">
        <f t="shared" si="2"/>
        <v>2579</v>
      </c>
      <c r="E28">
        <f t="shared" si="3"/>
        <v>300</v>
      </c>
      <c r="F28">
        <f t="shared" si="4"/>
        <v>2279</v>
      </c>
      <c r="G28">
        <f t="shared" si="5"/>
        <v>43</v>
      </c>
      <c r="H28">
        <f t="shared" si="6"/>
        <v>2236</v>
      </c>
      <c r="I28">
        <f t="shared" si="8"/>
        <v>567</v>
      </c>
      <c r="J28">
        <f t="shared" si="9"/>
        <v>1669</v>
      </c>
      <c r="K28">
        <f t="shared" si="10"/>
        <v>611</v>
      </c>
      <c r="L28">
        <f t="shared" si="14"/>
        <v>1058</v>
      </c>
      <c r="M28">
        <f t="shared" si="12"/>
        <v>419</v>
      </c>
      <c r="N28">
        <f t="shared" si="13"/>
        <v>639</v>
      </c>
      <c r="O28">
        <f t="shared" si="15"/>
        <v>228</v>
      </c>
      <c r="P28">
        <f t="shared" si="16"/>
        <v>411</v>
      </c>
      <c r="Q28">
        <f t="shared" si="17"/>
        <v>194</v>
      </c>
      <c r="R28">
        <f t="shared" si="18"/>
        <v>217</v>
      </c>
    </row>
    <row r="29" spans="1:23" x14ac:dyDescent="0.35">
      <c r="A29">
        <v>28</v>
      </c>
      <c r="B29">
        <f t="shared" si="0"/>
        <v>3283</v>
      </c>
      <c r="C29">
        <f t="shared" si="1"/>
        <v>258</v>
      </c>
      <c r="D29">
        <f t="shared" si="2"/>
        <v>3025</v>
      </c>
      <c r="E29">
        <f t="shared" si="3"/>
        <v>327</v>
      </c>
      <c r="F29">
        <f t="shared" si="4"/>
        <v>2698</v>
      </c>
      <c r="G29">
        <f t="shared" si="5"/>
        <v>44</v>
      </c>
      <c r="H29">
        <f t="shared" si="6"/>
        <v>2654</v>
      </c>
      <c r="I29">
        <f t="shared" si="8"/>
        <v>623</v>
      </c>
      <c r="J29">
        <f t="shared" si="9"/>
        <v>2031</v>
      </c>
      <c r="K29">
        <f t="shared" si="10"/>
        <v>686</v>
      </c>
      <c r="L29">
        <f t="shared" si="14"/>
        <v>1345</v>
      </c>
      <c r="M29">
        <f t="shared" si="12"/>
        <v>487</v>
      </c>
      <c r="N29">
        <f t="shared" si="13"/>
        <v>858</v>
      </c>
      <c r="O29">
        <f t="shared" si="15"/>
        <v>278</v>
      </c>
      <c r="P29">
        <f t="shared" si="16"/>
        <v>580</v>
      </c>
      <c r="Q29">
        <f t="shared" si="17"/>
        <v>245</v>
      </c>
      <c r="R29">
        <f t="shared" si="18"/>
        <v>335</v>
      </c>
    </row>
    <row r="30" spans="1:23" x14ac:dyDescent="0.35">
      <c r="A30">
        <v>29</v>
      </c>
      <c r="B30">
        <f t="shared" si="0"/>
        <v>3822</v>
      </c>
      <c r="C30">
        <f t="shared" si="1"/>
        <v>278</v>
      </c>
      <c r="D30">
        <f t="shared" si="2"/>
        <v>3544</v>
      </c>
      <c r="E30">
        <f t="shared" si="3"/>
        <v>354</v>
      </c>
      <c r="F30">
        <f t="shared" si="4"/>
        <v>3190</v>
      </c>
      <c r="G30">
        <f t="shared" si="5"/>
        <v>44</v>
      </c>
      <c r="H30">
        <f t="shared" si="6"/>
        <v>3146</v>
      </c>
      <c r="I30">
        <f t="shared" si="8"/>
        <v>683</v>
      </c>
      <c r="J30">
        <f t="shared" si="9"/>
        <v>2463</v>
      </c>
      <c r="K30">
        <f t="shared" si="10"/>
        <v>765</v>
      </c>
      <c r="L30">
        <f t="shared" si="14"/>
        <v>1698</v>
      </c>
      <c r="M30">
        <f t="shared" si="12"/>
        <v>559</v>
      </c>
      <c r="N30">
        <f t="shared" si="13"/>
        <v>1139</v>
      </c>
      <c r="O30">
        <f t="shared" si="15"/>
        <v>333</v>
      </c>
      <c r="P30">
        <f t="shared" si="16"/>
        <v>806</v>
      </c>
      <c r="Q30">
        <f t="shared" si="17"/>
        <v>302</v>
      </c>
      <c r="R30">
        <f t="shared" si="18"/>
        <v>504</v>
      </c>
      <c r="S30" t="s">
        <v>21</v>
      </c>
      <c r="W30" t="s">
        <v>141</v>
      </c>
    </row>
    <row r="31" spans="1:23" x14ac:dyDescent="0.35">
      <c r="A31">
        <v>30</v>
      </c>
      <c r="B31">
        <f t="shared" si="0"/>
        <v>4449</v>
      </c>
      <c r="C31">
        <f t="shared" si="1"/>
        <v>299</v>
      </c>
      <c r="D31">
        <f t="shared" si="2"/>
        <v>4150</v>
      </c>
      <c r="E31">
        <f t="shared" si="3"/>
        <v>383</v>
      </c>
      <c r="F31">
        <f t="shared" si="4"/>
        <v>3767</v>
      </c>
      <c r="G31">
        <f t="shared" si="5"/>
        <v>45</v>
      </c>
      <c r="H31">
        <f t="shared" si="6"/>
        <v>3722</v>
      </c>
      <c r="I31">
        <f t="shared" si="8"/>
        <v>745</v>
      </c>
      <c r="J31">
        <f t="shared" si="9"/>
        <v>2977</v>
      </c>
      <c r="K31">
        <f t="shared" si="10"/>
        <v>848</v>
      </c>
      <c r="L31">
        <f t="shared" si="14"/>
        <v>2129</v>
      </c>
      <c r="M31">
        <f t="shared" si="12"/>
        <v>636</v>
      </c>
      <c r="N31">
        <f t="shared" si="13"/>
        <v>1493</v>
      </c>
      <c r="O31">
        <f t="shared" si="15"/>
        <v>393</v>
      </c>
      <c r="P31">
        <f t="shared" si="16"/>
        <v>1100</v>
      </c>
      <c r="Q31">
        <f t="shared" si="17"/>
        <v>365</v>
      </c>
      <c r="R31">
        <f t="shared" si="18"/>
        <v>735</v>
      </c>
      <c r="S31">
        <f>_xlfn.CEILING.MATH(HARMEAN(R31,($A31)*($A31-25)*23)/2)</f>
        <v>606</v>
      </c>
      <c r="U31">
        <f>R31-S31</f>
        <v>129</v>
      </c>
    </row>
    <row r="32" spans="1:23" x14ac:dyDescent="0.35">
      <c r="A32">
        <v>31</v>
      </c>
      <c r="B32">
        <f t="shared" si="0"/>
        <v>5178</v>
      </c>
      <c r="C32">
        <f t="shared" si="1"/>
        <v>321</v>
      </c>
      <c r="D32">
        <f t="shared" si="2"/>
        <v>4857</v>
      </c>
      <c r="E32">
        <f t="shared" si="3"/>
        <v>413</v>
      </c>
      <c r="F32">
        <f t="shared" si="4"/>
        <v>4444</v>
      </c>
      <c r="G32">
        <f t="shared" si="5"/>
        <v>45</v>
      </c>
      <c r="H32">
        <f t="shared" si="6"/>
        <v>4399</v>
      </c>
      <c r="I32">
        <f t="shared" si="8"/>
        <v>809</v>
      </c>
      <c r="J32">
        <f t="shared" si="9"/>
        <v>3590</v>
      </c>
      <c r="K32">
        <f t="shared" si="10"/>
        <v>936</v>
      </c>
      <c r="L32">
        <f t="shared" si="14"/>
        <v>2654</v>
      </c>
      <c r="M32">
        <f t="shared" si="12"/>
        <v>717</v>
      </c>
      <c r="N32">
        <f t="shared" si="13"/>
        <v>1937</v>
      </c>
      <c r="O32">
        <f t="shared" si="15"/>
        <v>458</v>
      </c>
      <c r="P32">
        <f t="shared" si="16"/>
        <v>1479</v>
      </c>
      <c r="Q32">
        <f t="shared" si="17"/>
        <v>434</v>
      </c>
      <c r="R32">
        <f t="shared" si="18"/>
        <v>1045</v>
      </c>
      <c r="S32">
        <f t="shared" ref="S32:S95" si="19">_xlfn.CEILING.MATH(HARMEAN(R32,($A32)*($A32-25)*23)/2)</f>
        <v>840</v>
      </c>
      <c r="U32">
        <f t="shared" ref="U32:U95" si="20">R32-S32</f>
        <v>205</v>
      </c>
    </row>
    <row r="33" spans="1:23" x14ac:dyDescent="0.35">
      <c r="A33">
        <v>32</v>
      </c>
      <c r="B33">
        <f t="shared" si="0"/>
        <v>6024</v>
      </c>
      <c r="C33">
        <f t="shared" si="1"/>
        <v>343</v>
      </c>
      <c r="D33">
        <f t="shared" si="2"/>
        <v>5681</v>
      </c>
      <c r="E33">
        <f t="shared" si="3"/>
        <v>444</v>
      </c>
      <c r="F33">
        <f t="shared" si="4"/>
        <v>5237</v>
      </c>
      <c r="G33">
        <f t="shared" si="5"/>
        <v>46</v>
      </c>
      <c r="H33">
        <f t="shared" si="6"/>
        <v>5191</v>
      </c>
      <c r="I33">
        <f t="shared" si="8"/>
        <v>877</v>
      </c>
      <c r="J33">
        <f t="shared" si="9"/>
        <v>4314</v>
      </c>
      <c r="K33">
        <f t="shared" si="10"/>
        <v>1027</v>
      </c>
      <c r="L33">
        <f t="shared" si="14"/>
        <v>3287</v>
      </c>
      <c r="M33">
        <f t="shared" si="12"/>
        <v>803</v>
      </c>
      <c r="N33">
        <f t="shared" si="13"/>
        <v>2484</v>
      </c>
      <c r="O33">
        <f t="shared" si="15"/>
        <v>528</v>
      </c>
      <c r="P33">
        <f t="shared" si="16"/>
        <v>1956</v>
      </c>
      <c r="Q33">
        <f t="shared" si="17"/>
        <v>509</v>
      </c>
      <c r="R33">
        <f t="shared" si="18"/>
        <v>1447</v>
      </c>
      <c r="S33">
        <f t="shared" si="19"/>
        <v>1130</v>
      </c>
      <c r="U33">
        <f t="shared" si="20"/>
        <v>317</v>
      </c>
    </row>
    <row r="34" spans="1:23" x14ac:dyDescent="0.35">
      <c r="A34">
        <v>33</v>
      </c>
      <c r="B34">
        <f t="shared" si="0"/>
        <v>7007</v>
      </c>
      <c r="C34">
        <f t="shared" si="1"/>
        <v>366</v>
      </c>
      <c r="D34">
        <f t="shared" si="2"/>
        <v>6641</v>
      </c>
      <c r="E34">
        <f t="shared" si="3"/>
        <v>477</v>
      </c>
      <c r="F34">
        <f t="shared" si="4"/>
        <v>6164</v>
      </c>
      <c r="G34">
        <f t="shared" si="5"/>
        <v>46</v>
      </c>
      <c r="H34">
        <f t="shared" si="6"/>
        <v>6118</v>
      </c>
      <c r="I34">
        <f t="shared" si="8"/>
        <v>946</v>
      </c>
      <c r="J34">
        <f t="shared" si="9"/>
        <v>5172</v>
      </c>
      <c r="K34">
        <f t="shared" si="10"/>
        <v>1121</v>
      </c>
      <c r="L34">
        <f t="shared" si="14"/>
        <v>4051</v>
      </c>
      <c r="M34">
        <f t="shared" si="12"/>
        <v>892</v>
      </c>
      <c r="N34">
        <f t="shared" si="13"/>
        <v>3159</v>
      </c>
      <c r="O34">
        <f t="shared" si="15"/>
        <v>603</v>
      </c>
      <c r="P34">
        <f t="shared" si="16"/>
        <v>2556</v>
      </c>
      <c r="Q34">
        <f t="shared" si="17"/>
        <v>590</v>
      </c>
      <c r="R34">
        <f t="shared" si="18"/>
        <v>1966</v>
      </c>
      <c r="S34">
        <f t="shared" si="19"/>
        <v>1486</v>
      </c>
      <c r="U34">
        <f t="shared" si="20"/>
        <v>480</v>
      </c>
    </row>
    <row r="35" spans="1:23" x14ac:dyDescent="0.35">
      <c r="A35">
        <v>34</v>
      </c>
      <c r="B35">
        <f t="shared" si="0"/>
        <v>8150</v>
      </c>
      <c r="C35">
        <f t="shared" si="1"/>
        <v>390</v>
      </c>
      <c r="D35">
        <f t="shared" si="2"/>
        <v>7760</v>
      </c>
      <c r="E35">
        <f t="shared" si="3"/>
        <v>510</v>
      </c>
      <c r="F35">
        <f t="shared" si="4"/>
        <v>7250</v>
      </c>
      <c r="G35">
        <f t="shared" si="5"/>
        <v>46</v>
      </c>
      <c r="H35">
        <f t="shared" si="6"/>
        <v>7204</v>
      </c>
      <c r="I35">
        <f t="shared" si="8"/>
        <v>1019</v>
      </c>
      <c r="J35">
        <f t="shared" si="9"/>
        <v>6185</v>
      </c>
      <c r="K35">
        <f t="shared" si="10"/>
        <v>1219</v>
      </c>
      <c r="L35">
        <f t="shared" si="14"/>
        <v>4966</v>
      </c>
      <c r="M35">
        <f t="shared" si="12"/>
        <v>986</v>
      </c>
      <c r="N35">
        <f t="shared" si="13"/>
        <v>3980</v>
      </c>
      <c r="O35">
        <f t="shared" si="15"/>
        <v>683</v>
      </c>
      <c r="P35">
        <f t="shared" si="16"/>
        <v>3297</v>
      </c>
      <c r="Q35">
        <f t="shared" si="17"/>
        <v>677</v>
      </c>
      <c r="R35">
        <f t="shared" si="18"/>
        <v>2620</v>
      </c>
      <c r="S35">
        <f t="shared" si="19"/>
        <v>1910</v>
      </c>
      <c r="U35">
        <f t="shared" si="20"/>
        <v>710</v>
      </c>
      <c r="V35" t="s">
        <v>141</v>
      </c>
      <c r="W35" t="s">
        <v>131</v>
      </c>
    </row>
    <row r="36" spans="1:23" x14ac:dyDescent="0.35">
      <c r="A36">
        <v>35</v>
      </c>
      <c r="B36">
        <f t="shared" si="0"/>
        <v>9477</v>
      </c>
      <c r="C36">
        <f t="shared" si="1"/>
        <v>415</v>
      </c>
      <c r="D36">
        <f t="shared" si="2"/>
        <v>9062</v>
      </c>
      <c r="E36">
        <f t="shared" si="3"/>
        <v>545</v>
      </c>
      <c r="F36">
        <f t="shared" si="4"/>
        <v>8517</v>
      </c>
      <c r="G36">
        <f t="shared" si="5"/>
        <v>47</v>
      </c>
      <c r="H36">
        <f t="shared" si="6"/>
        <v>8470</v>
      </c>
      <c r="I36">
        <f t="shared" si="8"/>
        <v>1094</v>
      </c>
      <c r="J36">
        <f t="shared" si="9"/>
        <v>7376</v>
      </c>
      <c r="K36">
        <f t="shared" si="10"/>
        <v>1320</v>
      </c>
      <c r="L36">
        <f t="shared" si="14"/>
        <v>6056</v>
      </c>
      <c r="M36">
        <f t="shared" si="12"/>
        <v>1083</v>
      </c>
      <c r="N36">
        <f t="shared" si="13"/>
        <v>4973</v>
      </c>
      <c r="O36">
        <f t="shared" si="15"/>
        <v>768</v>
      </c>
      <c r="P36">
        <f t="shared" si="16"/>
        <v>4205</v>
      </c>
      <c r="Q36">
        <f t="shared" si="17"/>
        <v>770</v>
      </c>
      <c r="R36">
        <f t="shared" si="18"/>
        <v>3435</v>
      </c>
      <c r="S36">
        <f t="shared" si="19"/>
        <v>2408</v>
      </c>
      <c r="U36">
        <f t="shared" si="20"/>
        <v>1027</v>
      </c>
      <c r="V36">
        <f t="shared" ref="V36:V67" si="21">U36-W36</f>
        <v>937</v>
      </c>
      <c r="W36">
        <f>_xlfn.CEILING.MATH(($A36-32)*($A36-34)*30)</f>
        <v>90</v>
      </c>
    </row>
    <row r="37" spans="1:23" x14ac:dyDescent="0.35">
      <c r="A37">
        <v>36</v>
      </c>
      <c r="B37">
        <f t="shared" si="0"/>
        <v>11019</v>
      </c>
      <c r="C37">
        <f t="shared" si="1"/>
        <v>441</v>
      </c>
      <c r="D37">
        <f t="shared" si="2"/>
        <v>10578</v>
      </c>
      <c r="E37">
        <f t="shared" si="3"/>
        <v>580</v>
      </c>
      <c r="F37">
        <f t="shared" si="4"/>
        <v>9998</v>
      </c>
      <c r="G37">
        <f t="shared" si="5"/>
        <v>47</v>
      </c>
      <c r="H37">
        <f t="shared" si="6"/>
        <v>9951</v>
      </c>
      <c r="I37">
        <f t="shared" si="8"/>
        <v>1171</v>
      </c>
      <c r="J37">
        <f t="shared" si="9"/>
        <v>8780</v>
      </c>
      <c r="K37">
        <f t="shared" si="10"/>
        <v>1425</v>
      </c>
      <c r="L37">
        <f t="shared" si="14"/>
        <v>7355</v>
      </c>
      <c r="M37">
        <f t="shared" si="12"/>
        <v>1183</v>
      </c>
      <c r="N37">
        <f t="shared" si="13"/>
        <v>6172</v>
      </c>
      <c r="O37">
        <f t="shared" si="15"/>
        <v>858</v>
      </c>
      <c r="P37">
        <f t="shared" si="16"/>
        <v>5314</v>
      </c>
      <c r="Q37">
        <f t="shared" si="17"/>
        <v>869</v>
      </c>
      <c r="R37">
        <f t="shared" si="18"/>
        <v>4445</v>
      </c>
      <c r="S37">
        <f t="shared" si="19"/>
        <v>2988</v>
      </c>
      <c r="U37">
        <f t="shared" si="20"/>
        <v>1457</v>
      </c>
      <c r="V37">
        <f t="shared" si="21"/>
        <v>1217</v>
      </c>
      <c r="W37">
        <f t="shared" ref="W37:W100" si="22">_xlfn.CEILING.MATH(($A37-32)*($A37-34)*30)</f>
        <v>240</v>
      </c>
    </row>
    <row r="38" spans="1:23" x14ac:dyDescent="0.35">
      <c r="A38">
        <v>37</v>
      </c>
      <c r="B38">
        <f t="shared" si="0"/>
        <v>12810</v>
      </c>
      <c r="C38">
        <f t="shared" si="1"/>
        <v>467</v>
      </c>
      <c r="D38">
        <f t="shared" si="2"/>
        <v>12343</v>
      </c>
      <c r="E38">
        <f t="shared" si="3"/>
        <v>617</v>
      </c>
      <c r="F38">
        <f t="shared" si="4"/>
        <v>11726</v>
      </c>
      <c r="G38">
        <f t="shared" si="5"/>
        <v>47</v>
      </c>
      <c r="H38">
        <f t="shared" si="6"/>
        <v>11679</v>
      </c>
      <c r="I38">
        <f t="shared" si="8"/>
        <v>1250</v>
      </c>
      <c r="J38">
        <f t="shared" si="9"/>
        <v>10429</v>
      </c>
      <c r="K38">
        <f t="shared" si="10"/>
        <v>1532</v>
      </c>
      <c r="L38">
        <f t="shared" si="14"/>
        <v>8897</v>
      </c>
      <c r="M38">
        <f t="shared" si="12"/>
        <v>1287</v>
      </c>
      <c r="N38">
        <f t="shared" si="13"/>
        <v>7610</v>
      </c>
      <c r="O38">
        <f t="shared" si="15"/>
        <v>953</v>
      </c>
      <c r="P38">
        <f t="shared" si="16"/>
        <v>6657</v>
      </c>
      <c r="Q38">
        <f t="shared" si="17"/>
        <v>974</v>
      </c>
      <c r="R38">
        <f t="shared" si="18"/>
        <v>5683</v>
      </c>
      <c r="S38">
        <f t="shared" si="19"/>
        <v>3652</v>
      </c>
      <c r="U38">
        <f t="shared" si="20"/>
        <v>2031</v>
      </c>
      <c r="V38">
        <f t="shared" si="21"/>
        <v>1581</v>
      </c>
      <c r="W38">
        <f t="shared" si="22"/>
        <v>450</v>
      </c>
    </row>
    <row r="39" spans="1:23" x14ac:dyDescent="0.35">
      <c r="A39">
        <v>38</v>
      </c>
      <c r="B39">
        <f t="shared" si="0"/>
        <v>14892</v>
      </c>
      <c r="C39">
        <f t="shared" si="1"/>
        <v>494</v>
      </c>
      <c r="D39">
        <f t="shared" si="2"/>
        <v>14398</v>
      </c>
      <c r="E39">
        <f t="shared" si="3"/>
        <v>655</v>
      </c>
      <c r="F39">
        <f t="shared" si="4"/>
        <v>13743</v>
      </c>
      <c r="G39">
        <f t="shared" si="5"/>
        <v>48</v>
      </c>
      <c r="H39">
        <f t="shared" si="6"/>
        <v>13695</v>
      </c>
      <c r="I39">
        <f t="shared" si="8"/>
        <v>1331</v>
      </c>
      <c r="J39">
        <f t="shared" si="9"/>
        <v>12364</v>
      </c>
      <c r="K39">
        <f t="shared" si="10"/>
        <v>1642</v>
      </c>
      <c r="L39">
        <f t="shared" si="14"/>
        <v>10722</v>
      </c>
      <c r="M39">
        <f t="shared" si="12"/>
        <v>1393</v>
      </c>
      <c r="N39">
        <f t="shared" si="13"/>
        <v>9329</v>
      </c>
      <c r="O39">
        <f t="shared" si="15"/>
        <v>1053</v>
      </c>
      <c r="P39">
        <f t="shared" si="16"/>
        <v>8276</v>
      </c>
      <c r="Q39">
        <f t="shared" si="17"/>
        <v>1085</v>
      </c>
      <c r="R39">
        <f t="shared" si="18"/>
        <v>7191</v>
      </c>
      <c r="S39">
        <f t="shared" si="19"/>
        <v>4404</v>
      </c>
      <c r="U39">
        <f t="shared" si="20"/>
        <v>2787</v>
      </c>
      <c r="V39">
        <f t="shared" si="21"/>
        <v>2067</v>
      </c>
      <c r="W39">
        <f t="shared" si="22"/>
        <v>720</v>
      </c>
    </row>
    <row r="40" spans="1:23" x14ac:dyDescent="0.35">
      <c r="A40">
        <v>39</v>
      </c>
      <c r="B40">
        <f t="shared" si="0"/>
        <v>17310</v>
      </c>
      <c r="C40">
        <f t="shared" si="1"/>
        <v>522</v>
      </c>
      <c r="D40">
        <f t="shared" si="2"/>
        <v>16788</v>
      </c>
      <c r="E40">
        <f t="shared" si="3"/>
        <v>694</v>
      </c>
      <c r="F40">
        <f t="shared" si="4"/>
        <v>16094</v>
      </c>
      <c r="G40">
        <f t="shared" si="5"/>
        <v>48</v>
      </c>
      <c r="H40">
        <f t="shared" si="6"/>
        <v>16046</v>
      </c>
      <c r="I40">
        <f t="shared" si="8"/>
        <v>1415</v>
      </c>
      <c r="J40">
        <f t="shared" si="9"/>
        <v>14631</v>
      </c>
      <c r="K40">
        <f t="shared" si="10"/>
        <v>1754</v>
      </c>
      <c r="L40">
        <f t="shared" si="14"/>
        <v>12877</v>
      </c>
      <c r="M40">
        <f t="shared" si="12"/>
        <v>1503</v>
      </c>
      <c r="N40">
        <f t="shared" si="13"/>
        <v>11374</v>
      </c>
      <c r="O40">
        <f t="shared" si="15"/>
        <v>1158</v>
      </c>
      <c r="P40">
        <f t="shared" si="16"/>
        <v>10216</v>
      </c>
      <c r="Q40">
        <f t="shared" si="17"/>
        <v>1202</v>
      </c>
      <c r="R40">
        <f t="shared" si="18"/>
        <v>9014</v>
      </c>
      <c r="S40">
        <f t="shared" si="19"/>
        <v>5248</v>
      </c>
      <c r="U40">
        <f t="shared" si="20"/>
        <v>3766</v>
      </c>
      <c r="V40">
        <f t="shared" si="21"/>
        <v>2716</v>
      </c>
      <c r="W40">
        <f t="shared" si="22"/>
        <v>1050</v>
      </c>
    </row>
    <row r="41" spans="1:23" x14ac:dyDescent="0.35">
      <c r="A41">
        <v>40</v>
      </c>
      <c r="B41">
        <f t="shared" si="0"/>
        <v>20120</v>
      </c>
      <c r="C41">
        <f t="shared" si="1"/>
        <v>550</v>
      </c>
      <c r="D41">
        <f t="shared" si="2"/>
        <v>19570</v>
      </c>
      <c r="E41">
        <f t="shared" si="3"/>
        <v>733</v>
      </c>
      <c r="F41">
        <f t="shared" si="4"/>
        <v>18837</v>
      </c>
      <c r="G41">
        <f t="shared" si="5"/>
        <v>49</v>
      </c>
      <c r="H41">
        <f t="shared" si="6"/>
        <v>18788</v>
      </c>
      <c r="I41">
        <f t="shared" si="8"/>
        <v>1500</v>
      </c>
      <c r="J41">
        <f t="shared" si="9"/>
        <v>17288</v>
      </c>
      <c r="K41">
        <f t="shared" si="10"/>
        <v>1869</v>
      </c>
      <c r="L41">
        <f t="shared" si="14"/>
        <v>15419</v>
      </c>
      <c r="M41">
        <f t="shared" si="12"/>
        <v>1616</v>
      </c>
      <c r="N41">
        <f t="shared" si="13"/>
        <v>13803</v>
      </c>
      <c r="O41">
        <f t="shared" si="15"/>
        <v>1268</v>
      </c>
      <c r="P41">
        <f t="shared" si="16"/>
        <v>12535</v>
      </c>
      <c r="Q41">
        <f t="shared" si="17"/>
        <v>1325</v>
      </c>
      <c r="R41">
        <f t="shared" si="18"/>
        <v>11210</v>
      </c>
      <c r="S41">
        <f t="shared" si="19"/>
        <v>6186</v>
      </c>
      <c r="U41">
        <f t="shared" si="20"/>
        <v>5024</v>
      </c>
      <c r="V41">
        <f t="shared" si="21"/>
        <v>3584</v>
      </c>
      <c r="W41">
        <f t="shared" si="22"/>
        <v>1440</v>
      </c>
    </row>
    <row r="42" spans="1:23" x14ac:dyDescent="0.35">
      <c r="A42">
        <v>41</v>
      </c>
      <c r="B42">
        <f t="shared" si="0"/>
        <v>23384</v>
      </c>
      <c r="C42">
        <f t="shared" si="1"/>
        <v>579</v>
      </c>
      <c r="D42">
        <f t="shared" si="2"/>
        <v>22805</v>
      </c>
      <c r="E42">
        <f t="shared" si="3"/>
        <v>774</v>
      </c>
      <c r="F42">
        <f t="shared" si="4"/>
        <v>22031</v>
      </c>
      <c r="G42">
        <f t="shared" si="5"/>
        <v>49</v>
      </c>
      <c r="H42">
        <f t="shared" si="6"/>
        <v>21982</v>
      </c>
      <c r="I42">
        <f t="shared" si="8"/>
        <v>1588</v>
      </c>
      <c r="J42">
        <f t="shared" si="9"/>
        <v>20394</v>
      </c>
      <c r="K42">
        <f t="shared" si="10"/>
        <v>1987</v>
      </c>
      <c r="L42">
        <f t="shared" si="14"/>
        <v>18407</v>
      </c>
      <c r="M42">
        <f t="shared" si="12"/>
        <v>1732</v>
      </c>
      <c r="N42">
        <f t="shared" si="13"/>
        <v>16675</v>
      </c>
      <c r="O42">
        <f t="shared" si="15"/>
        <v>1383</v>
      </c>
      <c r="P42">
        <f t="shared" si="16"/>
        <v>15292</v>
      </c>
      <c r="Q42">
        <f t="shared" si="17"/>
        <v>1454</v>
      </c>
      <c r="R42">
        <f t="shared" si="18"/>
        <v>13838</v>
      </c>
      <c r="S42">
        <f t="shared" si="19"/>
        <v>7218</v>
      </c>
      <c r="U42">
        <f t="shared" si="20"/>
        <v>6620</v>
      </c>
      <c r="V42">
        <f t="shared" si="21"/>
        <v>4730</v>
      </c>
      <c r="W42">
        <f t="shared" si="22"/>
        <v>1890</v>
      </c>
    </row>
    <row r="43" spans="1:23" x14ac:dyDescent="0.35">
      <c r="A43">
        <v>42</v>
      </c>
      <c r="B43">
        <f t="shared" si="0"/>
        <v>27177</v>
      </c>
      <c r="C43">
        <f t="shared" si="1"/>
        <v>609</v>
      </c>
      <c r="D43">
        <f t="shared" si="2"/>
        <v>26568</v>
      </c>
      <c r="E43">
        <f t="shared" si="3"/>
        <v>816</v>
      </c>
      <c r="F43">
        <f t="shared" si="4"/>
        <v>25752</v>
      </c>
      <c r="G43">
        <f t="shared" si="5"/>
        <v>49</v>
      </c>
      <c r="H43">
        <f t="shared" si="6"/>
        <v>25703</v>
      </c>
      <c r="I43">
        <f t="shared" si="8"/>
        <v>1677</v>
      </c>
      <c r="J43">
        <f t="shared" si="9"/>
        <v>24026</v>
      </c>
      <c r="K43">
        <f t="shared" si="10"/>
        <v>2106</v>
      </c>
      <c r="L43">
        <f t="shared" si="14"/>
        <v>21920</v>
      </c>
      <c r="M43">
        <f t="shared" si="12"/>
        <v>1851</v>
      </c>
      <c r="N43">
        <f t="shared" si="13"/>
        <v>20069</v>
      </c>
      <c r="O43">
        <f t="shared" si="15"/>
        <v>1503</v>
      </c>
      <c r="P43">
        <f t="shared" si="16"/>
        <v>18566</v>
      </c>
      <c r="Q43">
        <f t="shared" si="17"/>
        <v>1589</v>
      </c>
      <c r="R43">
        <f t="shared" si="18"/>
        <v>16977</v>
      </c>
      <c r="S43">
        <f t="shared" si="19"/>
        <v>8348</v>
      </c>
      <c r="U43">
        <f t="shared" si="20"/>
        <v>8629</v>
      </c>
      <c r="V43">
        <f t="shared" si="21"/>
        <v>6229</v>
      </c>
      <c r="W43">
        <f t="shared" si="22"/>
        <v>2400</v>
      </c>
    </row>
    <row r="44" spans="1:23" x14ac:dyDescent="0.35">
      <c r="A44">
        <v>43</v>
      </c>
      <c r="B44">
        <f t="shared" si="0"/>
        <v>31584</v>
      </c>
      <c r="C44">
        <f t="shared" si="1"/>
        <v>639</v>
      </c>
      <c r="D44">
        <f t="shared" si="2"/>
        <v>30945</v>
      </c>
      <c r="E44">
        <f t="shared" si="3"/>
        <v>859</v>
      </c>
      <c r="F44">
        <f t="shared" si="4"/>
        <v>30086</v>
      </c>
      <c r="G44">
        <f t="shared" si="5"/>
        <v>49</v>
      </c>
      <c r="H44">
        <f t="shared" si="6"/>
        <v>30037</v>
      </c>
      <c r="I44">
        <f t="shared" si="8"/>
        <v>1769</v>
      </c>
      <c r="J44">
        <f t="shared" si="9"/>
        <v>28268</v>
      </c>
      <c r="K44">
        <f t="shared" si="10"/>
        <v>2229</v>
      </c>
      <c r="L44">
        <f t="shared" si="14"/>
        <v>26039</v>
      </c>
      <c r="M44">
        <f t="shared" si="12"/>
        <v>1972</v>
      </c>
      <c r="N44">
        <f t="shared" si="13"/>
        <v>24067</v>
      </c>
      <c r="O44">
        <f t="shared" si="15"/>
        <v>1628</v>
      </c>
      <c r="P44">
        <f t="shared" si="16"/>
        <v>22439</v>
      </c>
      <c r="Q44">
        <f t="shared" si="17"/>
        <v>1730</v>
      </c>
      <c r="R44">
        <f t="shared" si="18"/>
        <v>20709</v>
      </c>
      <c r="S44">
        <f t="shared" si="19"/>
        <v>9573</v>
      </c>
      <c r="U44">
        <f t="shared" si="20"/>
        <v>11136</v>
      </c>
      <c r="V44">
        <f t="shared" si="21"/>
        <v>8166</v>
      </c>
      <c r="W44">
        <f t="shared" si="22"/>
        <v>2970</v>
      </c>
    </row>
    <row r="45" spans="1:23" x14ac:dyDescent="0.35">
      <c r="A45">
        <v>44</v>
      </c>
      <c r="B45">
        <f t="shared" si="0"/>
        <v>36703</v>
      </c>
      <c r="C45">
        <f t="shared" si="1"/>
        <v>671</v>
      </c>
      <c r="D45">
        <f t="shared" si="2"/>
        <v>36032</v>
      </c>
      <c r="E45">
        <f t="shared" si="3"/>
        <v>903</v>
      </c>
      <c r="F45">
        <f t="shared" si="4"/>
        <v>35129</v>
      </c>
      <c r="G45">
        <f t="shared" si="5"/>
        <v>50</v>
      </c>
      <c r="H45">
        <f t="shared" si="6"/>
        <v>35079</v>
      </c>
      <c r="I45">
        <f t="shared" si="8"/>
        <v>1862</v>
      </c>
      <c r="J45">
        <f t="shared" si="9"/>
        <v>33217</v>
      </c>
      <c r="K45">
        <f t="shared" si="10"/>
        <v>2353</v>
      </c>
      <c r="L45">
        <f t="shared" si="14"/>
        <v>30864</v>
      </c>
      <c r="M45">
        <f t="shared" si="12"/>
        <v>2097</v>
      </c>
      <c r="N45">
        <f t="shared" si="13"/>
        <v>28767</v>
      </c>
      <c r="O45">
        <f t="shared" si="15"/>
        <v>1758</v>
      </c>
      <c r="P45">
        <f t="shared" si="16"/>
        <v>27009</v>
      </c>
      <c r="Q45">
        <f t="shared" si="17"/>
        <v>1877</v>
      </c>
      <c r="R45">
        <f t="shared" si="18"/>
        <v>25132</v>
      </c>
      <c r="S45">
        <f t="shared" si="19"/>
        <v>10894</v>
      </c>
      <c r="U45">
        <f t="shared" si="20"/>
        <v>14238</v>
      </c>
      <c r="V45">
        <f t="shared" si="21"/>
        <v>10638</v>
      </c>
      <c r="W45">
        <f t="shared" si="22"/>
        <v>3600</v>
      </c>
    </row>
    <row r="46" spans="1:23" x14ac:dyDescent="0.35">
      <c r="A46">
        <v>45</v>
      </c>
      <c r="B46">
        <f t="shared" si="0"/>
        <v>42651</v>
      </c>
      <c r="C46">
        <f t="shared" si="1"/>
        <v>703</v>
      </c>
      <c r="D46">
        <f t="shared" si="2"/>
        <v>41948</v>
      </c>
      <c r="E46">
        <f t="shared" si="3"/>
        <v>948</v>
      </c>
      <c r="F46">
        <f t="shared" si="4"/>
        <v>41000</v>
      </c>
      <c r="G46">
        <f t="shared" si="5"/>
        <v>50</v>
      </c>
      <c r="H46">
        <f t="shared" si="6"/>
        <v>40950</v>
      </c>
      <c r="I46">
        <f t="shared" si="8"/>
        <v>1957</v>
      </c>
      <c r="J46">
        <f t="shared" si="9"/>
        <v>38993</v>
      </c>
      <c r="K46">
        <f t="shared" si="10"/>
        <v>2480</v>
      </c>
      <c r="L46">
        <f t="shared" si="14"/>
        <v>36513</v>
      </c>
      <c r="M46">
        <f t="shared" si="12"/>
        <v>2224</v>
      </c>
      <c r="N46">
        <f t="shared" si="13"/>
        <v>34289</v>
      </c>
      <c r="O46">
        <f t="shared" si="15"/>
        <v>1893</v>
      </c>
      <c r="P46">
        <f t="shared" si="16"/>
        <v>32396</v>
      </c>
      <c r="Q46">
        <f t="shared" si="17"/>
        <v>2030</v>
      </c>
      <c r="R46">
        <f t="shared" si="18"/>
        <v>30366</v>
      </c>
      <c r="S46">
        <f t="shared" si="19"/>
        <v>12310</v>
      </c>
      <c r="U46">
        <f t="shared" si="20"/>
        <v>18056</v>
      </c>
      <c r="V46">
        <f t="shared" si="21"/>
        <v>13766</v>
      </c>
      <c r="W46">
        <f t="shared" si="22"/>
        <v>4290</v>
      </c>
    </row>
    <row r="47" spans="1:23" x14ac:dyDescent="0.35">
      <c r="A47">
        <v>46</v>
      </c>
      <c r="B47">
        <f t="shared" si="0"/>
        <v>49562</v>
      </c>
      <c r="C47">
        <f t="shared" si="1"/>
        <v>735</v>
      </c>
      <c r="D47">
        <f t="shared" si="2"/>
        <v>48827</v>
      </c>
      <c r="E47">
        <f t="shared" si="3"/>
        <v>993</v>
      </c>
      <c r="F47">
        <f t="shared" si="4"/>
        <v>47834</v>
      </c>
      <c r="G47">
        <f t="shared" si="5"/>
        <v>50</v>
      </c>
      <c r="H47">
        <f t="shared" si="6"/>
        <v>47784</v>
      </c>
      <c r="I47">
        <f t="shared" si="8"/>
        <v>2054</v>
      </c>
      <c r="J47">
        <f t="shared" si="9"/>
        <v>45730</v>
      </c>
      <c r="K47">
        <f t="shared" si="10"/>
        <v>2609</v>
      </c>
      <c r="L47">
        <f t="shared" si="14"/>
        <v>43121</v>
      </c>
      <c r="M47">
        <f t="shared" si="12"/>
        <v>2354</v>
      </c>
      <c r="N47">
        <f t="shared" si="13"/>
        <v>40767</v>
      </c>
      <c r="O47">
        <f t="shared" si="15"/>
        <v>2033</v>
      </c>
      <c r="P47">
        <f t="shared" si="16"/>
        <v>38734</v>
      </c>
      <c r="Q47">
        <f t="shared" si="17"/>
        <v>2189</v>
      </c>
      <c r="R47">
        <f t="shared" si="18"/>
        <v>36545</v>
      </c>
      <c r="S47">
        <f t="shared" si="19"/>
        <v>13818</v>
      </c>
      <c r="U47">
        <f t="shared" si="20"/>
        <v>22727</v>
      </c>
      <c r="V47">
        <f t="shared" si="21"/>
        <v>17687</v>
      </c>
      <c r="W47">
        <f t="shared" si="22"/>
        <v>5040</v>
      </c>
    </row>
    <row r="48" spans="1:23" x14ac:dyDescent="0.35">
      <c r="A48">
        <v>47</v>
      </c>
      <c r="B48">
        <f t="shared" si="0"/>
        <v>57591</v>
      </c>
      <c r="C48">
        <f t="shared" si="1"/>
        <v>768</v>
      </c>
      <c r="D48">
        <f t="shared" si="2"/>
        <v>56823</v>
      </c>
      <c r="E48">
        <f t="shared" si="3"/>
        <v>1040</v>
      </c>
      <c r="F48">
        <f t="shared" si="4"/>
        <v>55783</v>
      </c>
      <c r="G48">
        <f t="shared" si="5"/>
        <v>51</v>
      </c>
      <c r="H48">
        <f t="shared" si="6"/>
        <v>55732</v>
      </c>
      <c r="I48">
        <f t="shared" si="8"/>
        <v>2153</v>
      </c>
      <c r="J48">
        <f t="shared" si="9"/>
        <v>53579</v>
      </c>
      <c r="K48">
        <f t="shared" si="10"/>
        <v>2740</v>
      </c>
      <c r="L48">
        <f t="shared" si="14"/>
        <v>50839</v>
      </c>
      <c r="M48">
        <f t="shared" si="12"/>
        <v>2486</v>
      </c>
      <c r="N48">
        <f t="shared" si="13"/>
        <v>48353</v>
      </c>
      <c r="O48">
        <f t="shared" si="15"/>
        <v>2178</v>
      </c>
      <c r="P48">
        <f t="shared" si="16"/>
        <v>46175</v>
      </c>
      <c r="Q48">
        <f t="shared" si="17"/>
        <v>2354</v>
      </c>
      <c r="R48">
        <f t="shared" si="18"/>
        <v>43821</v>
      </c>
      <c r="S48">
        <f t="shared" si="19"/>
        <v>15416</v>
      </c>
      <c r="U48">
        <f t="shared" si="20"/>
        <v>28405</v>
      </c>
      <c r="V48">
        <f t="shared" si="21"/>
        <v>22555</v>
      </c>
      <c r="W48">
        <f t="shared" si="22"/>
        <v>5850</v>
      </c>
    </row>
    <row r="49" spans="1:23" x14ac:dyDescent="0.35">
      <c r="A49">
        <v>48</v>
      </c>
      <c r="B49">
        <f t="shared" si="0"/>
        <v>66920</v>
      </c>
      <c r="C49">
        <f t="shared" si="1"/>
        <v>802</v>
      </c>
      <c r="D49">
        <f t="shared" si="2"/>
        <v>66118</v>
      </c>
      <c r="E49">
        <f t="shared" si="3"/>
        <v>1088</v>
      </c>
      <c r="F49">
        <f t="shared" si="4"/>
        <v>65030</v>
      </c>
      <c r="G49">
        <f t="shared" si="5"/>
        <v>51</v>
      </c>
      <c r="H49">
        <f t="shared" si="6"/>
        <v>64979</v>
      </c>
      <c r="I49">
        <f t="shared" si="8"/>
        <v>2254</v>
      </c>
      <c r="J49">
        <f t="shared" si="9"/>
        <v>62725</v>
      </c>
      <c r="K49">
        <f t="shared" si="10"/>
        <v>2873</v>
      </c>
      <c r="L49">
        <f t="shared" si="14"/>
        <v>59852</v>
      </c>
      <c r="M49">
        <f t="shared" si="12"/>
        <v>2621</v>
      </c>
      <c r="N49">
        <f t="shared" si="13"/>
        <v>57231</v>
      </c>
      <c r="O49">
        <f t="shared" si="15"/>
        <v>2328</v>
      </c>
      <c r="P49">
        <f t="shared" si="16"/>
        <v>54903</v>
      </c>
      <c r="Q49">
        <f t="shared" si="17"/>
        <v>2525</v>
      </c>
      <c r="R49">
        <f t="shared" si="18"/>
        <v>52378</v>
      </c>
      <c r="S49">
        <f t="shared" si="19"/>
        <v>17102</v>
      </c>
      <c r="U49">
        <f t="shared" si="20"/>
        <v>35276</v>
      </c>
      <c r="V49">
        <f t="shared" si="21"/>
        <v>28556</v>
      </c>
      <c r="W49">
        <f t="shared" si="22"/>
        <v>6720</v>
      </c>
    </row>
    <row r="50" spans="1:23" x14ac:dyDescent="0.35">
      <c r="A50">
        <v>49</v>
      </c>
      <c r="B50">
        <f t="shared" si="0"/>
        <v>77758</v>
      </c>
      <c r="C50">
        <f t="shared" si="1"/>
        <v>837</v>
      </c>
      <c r="D50">
        <f t="shared" si="2"/>
        <v>76921</v>
      </c>
      <c r="E50">
        <f t="shared" si="3"/>
        <v>1136</v>
      </c>
      <c r="F50">
        <f t="shared" si="4"/>
        <v>75785</v>
      </c>
      <c r="G50">
        <f t="shared" si="5"/>
        <v>51</v>
      </c>
      <c r="H50">
        <f t="shared" si="6"/>
        <v>75734</v>
      </c>
      <c r="I50">
        <f t="shared" si="8"/>
        <v>2356</v>
      </c>
      <c r="J50">
        <f t="shared" si="9"/>
        <v>73378</v>
      </c>
      <c r="K50">
        <f t="shared" si="10"/>
        <v>3008</v>
      </c>
      <c r="L50">
        <f t="shared" si="14"/>
        <v>70370</v>
      </c>
      <c r="M50">
        <f t="shared" si="12"/>
        <v>2759</v>
      </c>
      <c r="N50">
        <f t="shared" si="13"/>
        <v>67611</v>
      </c>
      <c r="O50">
        <f t="shared" si="15"/>
        <v>2483</v>
      </c>
      <c r="P50">
        <f t="shared" si="16"/>
        <v>65128</v>
      </c>
      <c r="Q50">
        <f t="shared" si="17"/>
        <v>2702</v>
      </c>
      <c r="R50">
        <f t="shared" si="18"/>
        <v>62426</v>
      </c>
      <c r="S50">
        <f t="shared" si="19"/>
        <v>18872</v>
      </c>
      <c r="U50">
        <f t="shared" si="20"/>
        <v>43554</v>
      </c>
      <c r="V50">
        <f t="shared" si="21"/>
        <v>35904</v>
      </c>
      <c r="W50">
        <f t="shared" si="22"/>
        <v>7650</v>
      </c>
    </row>
    <row r="51" spans="1:23" x14ac:dyDescent="0.35">
      <c r="A51">
        <v>50</v>
      </c>
      <c r="B51">
        <f t="shared" si="0"/>
        <v>90351</v>
      </c>
      <c r="C51">
        <f t="shared" si="1"/>
        <v>872</v>
      </c>
      <c r="D51">
        <f t="shared" si="2"/>
        <v>89479</v>
      </c>
      <c r="E51">
        <f t="shared" si="3"/>
        <v>1186</v>
      </c>
      <c r="F51">
        <f t="shared" si="4"/>
        <v>88293</v>
      </c>
      <c r="G51">
        <f t="shared" si="5"/>
        <v>51</v>
      </c>
      <c r="H51">
        <f t="shared" si="6"/>
        <v>88242</v>
      </c>
      <c r="I51">
        <f t="shared" si="8"/>
        <v>2460</v>
      </c>
      <c r="J51">
        <f t="shared" si="9"/>
        <v>85782</v>
      </c>
      <c r="K51">
        <f t="shared" si="10"/>
        <v>3146</v>
      </c>
      <c r="L51">
        <f t="shared" si="14"/>
        <v>82636</v>
      </c>
      <c r="M51">
        <f t="shared" si="12"/>
        <v>2900</v>
      </c>
      <c r="N51">
        <f t="shared" si="13"/>
        <v>79736</v>
      </c>
      <c r="O51">
        <f t="shared" si="15"/>
        <v>2643</v>
      </c>
      <c r="P51">
        <f t="shared" si="16"/>
        <v>77093</v>
      </c>
      <c r="Q51">
        <f t="shared" si="17"/>
        <v>2885</v>
      </c>
      <c r="R51">
        <f t="shared" si="18"/>
        <v>74208</v>
      </c>
      <c r="S51">
        <f t="shared" si="19"/>
        <v>20722</v>
      </c>
      <c r="U51">
        <f t="shared" si="20"/>
        <v>53486</v>
      </c>
      <c r="V51">
        <f t="shared" si="21"/>
        <v>44846</v>
      </c>
      <c r="W51">
        <f t="shared" si="22"/>
        <v>8640</v>
      </c>
    </row>
    <row r="52" spans="1:23" x14ac:dyDescent="0.35">
      <c r="A52">
        <v>51</v>
      </c>
      <c r="B52">
        <f t="shared" si="0"/>
        <v>104981</v>
      </c>
      <c r="C52">
        <f t="shared" si="1"/>
        <v>908</v>
      </c>
      <c r="D52">
        <f t="shared" si="2"/>
        <v>104073</v>
      </c>
      <c r="E52">
        <f t="shared" si="3"/>
        <v>1237</v>
      </c>
      <c r="F52">
        <f t="shared" si="4"/>
        <v>102836</v>
      </c>
      <c r="G52">
        <f t="shared" si="5"/>
        <v>52</v>
      </c>
      <c r="H52">
        <f t="shared" si="6"/>
        <v>102784</v>
      </c>
      <c r="I52">
        <f t="shared" si="8"/>
        <v>2566</v>
      </c>
      <c r="J52">
        <f t="shared" si="9"/>
        <v>100218</v>
      </c>
      <c r="K52">
        <f t="shared" si="10"/>
        <v>3285</v>
      </c>
      <c r="L52">
        <f t="shared" si="14"/>
        <v>96933</v>
      </c>
      <c r="M52">
        <f t="shared" si="12"/>
        <v>3043</v>
      </c>
      <c r="N52">
        <f t="shared" si="13"/>
        <v>93890</v>
      </c>
      <c r="O52">
        <f t="shared" si="15"/>
        <v>2808</v>
      </c>
      <c r="P52">
        <f t="shared" si="16"/>
        <v>91082</v>
      </c>
      <c r="Q52">
        <f t="shared" si="17"/>
        <v>3074</v>
      </c>
      <c r="R52">
        <f t="shared" si="18"/>
        <v>88008</v>
      </c>
      <c r="S52">
        <f t="shared" si="19"/>
        <v>22650</v>
      </c>
      <c r="U52">
        <f t="shared" si="20"/>
        <v>65358</v>
      </c>
      <c r="V52">
        <f t="shared" si="21"/>
        <v>55668</v>
      </c>
      <c r="W52">
        <f t="shared" si="22"/>
        <v>9690</v>
      </c>
    </row>
    <row r="53" spans="1:23" x14ac:dyDescent="0.35">
      <c r="A53">
        <v>52</v>
      </c>
      <c r="B53">
        <f t="shared" si="0"/>
        <v>121979</v>
      </c>
      <c r="C53">
        <f t="shared" si="1"/>
        <v>945</v>
      </c>
      <c r="D53">
        <f t="shared" si="2"/>
        <v>121034</v>
      </c>
      <c r="E53">
        <f t="shared" si="3"/>
        <v>1288</v>
      </c>
      <c r="F53">
        <f t="shared" si="4"/>
        <v>119746</v>
      </c>
      <c r="G53">
        <f t="shared" si="5"/>
        <v>52</v>
      </c>
      <c r="H53">
        <f t="shared" si="6"/>
        <v>119694</v>
      </c>
      <c r="I53">
        <f t="shared" si="8"/>
        <v>2673</v>
      </c>
      <c r="J53">
        <f t="shared" si="9"/>
        <v>117021</v>
      </c>
      <c r="K53">
        <f t="shared" si="10"/>
        <v>3427</v>
      </c>
      <c r="L53">
        <f t="shared" si="14"/>
        <v>113594</v>
      </c>
      <c r="M53">
        <f t="shared" si="12"/>
        <v>3189</v>
      </c>
      <c r="N53">
        <f t="shared" si="13"/>
        <v>110405</v>
      </c>
      <c r="O53">
        <f t="shared" si="15"/>
        <v>2978</v>
      </c>
      <c r="P53">
        <f t="shared" si="16"/>
        <v>107427</v>
      </c>
      <c r="Q53">
        <f t="shared" si="17"/>
        <v>3269</v>
      </c>
      <c r="R53">
        <f t="shared" si="18"/>
        <v>104158</v>
      </c>
      <c r="S53">
        <f t="shared" si="19"/>
        <v>24650</v>
      </c>
      <c r="U53">
        <f t="shared" si="20"/>
        <v>79508</v>
      </c>
      <c r="V53">
        <f t="shared" si="21"/>
        <v>68708</v>
      </c>
      <c r="W53">
        <f t="shared" si="22"/>
        <v>10800</v>
      </c>
    </row>
    <row r="54" spans="1:23" x14ac:dyDescent="0.35">
      <c r="A54">
        <v>53</v>
      </c>
      <c r="B54">
        <f t="shared" si="0"/>
        <v>141727</v>
      </c>
      <c r="C54">
        <f t="shared" si="1"/>
        <v>982</v>
      </c>
      <c r="D54">
        <f t="shared" si="2"/>
        <v>140745</v>
      </c>
      <c r="E54">
        <f t="shared" si="3"/>
        <v>1341</v>
      </c>
      <c r="F54">
        <f t="shared" si="4"/>
        <v>139404</v>
      </c>
      <c r="G54">
        <f t="shared" si="5"/>
        <v>52</v>
      </c>
      <c r="H54">
        <f t="shared" si="6"/>
        <v>139352</v>
      </c>
      <c r="I54">
        <f t="shared" si="8"/>
        <v>2783</v>
      </c>
      <c r="J54">
        <f t="shared" si="9"/>
        <v>136569</v>
      </c>
      <c r="K54">
        <f t="shared" si="10"/>
        <v>3571</v>
      </c>
      <c r="L54">
        <f t="shared" si="14"/>
        <v>132998</v>
      </c>
      <c r="M54">
        <f t="shared" si="12"/>
        <v>3338</v>
      </c>
      <c r="N54">
        <f t="shared" si="13"/>
        <v>129660</v>
      </c>
      <c r="O54">
        <f t="shared" si="15"/>
        <v>3153</v>
      </c>
      <c r="P54">
        <f t="shared" si="16"/>
        <v>126507</v>
      </c>
      <c r="Q54">
        <f t="shared" si="17"/>
        <v>3470</v>
      </c>
      <c r="R54">
        <f t="shared" si="18"/>
        <v>123037</v>
      </c>
      <c r="S54">
        <f t="shared" si="19"/>
        <v>26720</v>
      </c>
      <c r="U54">
        <f t="shared" si="20"/>
        <v>96317</v>
      </c>
      <c r="V54">
        <f t="shared" si="21"/>
        <v>84347</v>
      </c>
      <c r="W54">
        <f t="shared" si="22"/>
        <v>11970</v>
      </c>
    </row>
    <row r="55" spans="1:23" x14ac:dyDescent="0.35">
      <c r="A55">
        <v>54</v>
      </c>
      <c r="B55">
        <f t="shared" si="0"/>
        <v>164672</v>
      </c>
      <c r="C55">
        <f t="shared" si="1"/>
        <v>1020</v>
      </c>
      <c r="D55">
        <f t="shared" si="2"/>
        <v>163652</v>
      </c>
      <c r="E55">
        <f t="shared" si="3"/>
        <v>1394</v>
      </c>
      <c r="F55">
        <f t="shared" si="4"/>
        <v>162258</v>
      </c>
      <c r="G55">
        <f t="shared" si="5"/>
        <v>52</v>
      </c>
      <c r="H55">
        <f t="shared" si="6"/>
        <v>162206</v>
      </c>
      <c r="I55">
        <f t="shared" si="8"/>
        <v>2894</v>
      </c>
      <c r="J55">
        <f t="shared" si="9"/>
        <v>159312</v>
      </c>
      <c r="K55">
        <f t="shared" si="10"/>
        <v>3718</v>
      </c>
      <c r="L55">
        <f t="shared" si="14"/>
        <v>155594</v>
      </c>
      <c r="M55">
        <f t="shared" si="12"/>
        <v>3489</v>
      </c>
      <c r="N55">
        <f t="shared" si="13"/>
        <v>152105</v>
      </c>
      <c r="O55">
        <f t="shared" si="15"/>
        <v>3333</v>
      </c>
      <c r="P55">
        <f t="shared" si="16"/>
        <v>148772</v>
      </c>
      <c r="Q55">
        <f t="shared" si="17"/>
        <v>3677</v>
      </c>
      <c r="R55">
        <f t="shared" si="18"/>
        <v>145095</v>
      </c>
      <c r="S55">
        <f t="shared" si="19"/>
        <v>28856</v>
      </c>
      <c r="U55">
        <f t="shared" si="20"/>
        <v>116239</v>
      </c>
      <c r="V55">
        <f t="shared" si="21"/>
        <v>103039</v>
      </c>
      <c r="W55">
        <f t="shared" si="22"/>
        <v>13200</v>
      </c>
    </row>
    <row r="56" spans="1:23" x14ac:dyDescent="0.35">
      <c r="A56">
        <v>55</v>
      </c>
      <c r="B56">
        <f t="shared" si="0"/>
        <v>191330</v>
      </c>
      <c r="C56">
        <f t="shared" si="1"/>
        <v>1058</v>
      </c>
      <c r="D56">
        <f t="shared" si="2"/>
        <v>190272</v>
      </c>
      <c r="E56">
        <f t="shared" si="3"/>
        <v>1448</v>
      </c>
      <c r="F56">
        <f t="shared" si="4"/>
        <v>188824</v>
      </c>
      <c r="G56">
        <f t="shared" si="5"/>
        <v>53</v>
      </c>
      <c r="H56">
        <f t="shared" si="6"/>
        <v>188771</v>
      </c>
      <c r="I56">
        <f t="shared" si="8"/>
        <v>3007</v>
      </c>
      <c r="J56">
        <f t="shared" si="9"/>
        <v>185764</v>
      </c>
      <c r="K56">
        <f t="shared" si="10"/>
        <v>3866</v>
      </c>
      <c r="L56">
        <f t="shared" si="14"/>
        <v>181898</v>
      </c>
      <c r="M56">
        <f t="shared" si="12"/>
        <v>3644</v>
      </c>
      <c r="N56">
        <f t="shared" si="13"/>
        <v>178254</v>
      </c>
      <c r="O56">
        <f t="shared" si="15"/>
        <v>3518</v>
      </c>
      <c r="P56">
        <f t="shared" si="16"/>
        <v>174736</v>
      </c>
      <c r="Q56">
        <f t="shared" si="17"/>
        <v>3890</v>
      </c>
      <c r="R56">
        <f t="shared" si="18"/>
        <v>170846</v>
      </c>
      <c r="S56">
        <f t="shared" si="19"/>
        <v>31053</v>
      </c>
      <c r="U56">
        <f t="shared" si="20"/>
        <v>139793</v>
      </c>
      <c r="V56">
        <f t="shared" si="21"/>
        <v>125303</v>
      </c>
      <c r="W56">
        <f t="shared" si="22"/>
        <v>14490</v>
      </c>
    </row>
    <row r="57" spans="1:23" x14ac:dyDescent="0.35">
      <c r="A57">
        <v>56</v>
      </c>
      <c r="B57">
        <f t="shared" si="0"/>
        <v>222302</v>
      </c>
      <c r="C57">
        <f t="shared" si="1"/>
        <v>1098</v>
      </c>
      <c r="D57">
        <f t="shared" si="2"/>
        <v>221204</v>
      </c>
      <c r="E57">
        <f t="shared" si="3"/>
        <v>1504</v>
      </c>
      <c r="F57">
        <f t="shared" si="4"/>
        <v>219700</v>
      </c>
      <c r="G57">
        <f t="shared" si="5"/>
        <v>53</v>
      </c>
      <c r="H57">
        <f t="shared" si="6"/>
        <v>219647</v>
      </c>
      <c r="I57">
        <f t="shared" si="8"/>
        <v>3122</v>
      </c>
      <c r="J57">
        <f t="shared" si="9"/>
        <v>216525</v>
      </c>
      <c r="K57">
        <f t="shared" si="10"/>
        <v>4016</v>
      </c>
      <c r="L57">
        <f t="shared" si="14"/>
        <v>212509</v>
      </c>
      <c r="M57">
        <f t="shared" si="12"/>
        <v>3800</v>
      </c>
      <c r="N57">
        <f t="shared" si="13"/>
        <v>208709</v>
      </c>
      <c r="O57">
        <f t="shared" si="15"/>
        <v>3708</v>
      </c>
      <c r="P57">
        <f t="shared" si="16"/>
        <v>205001</v>
      </c>
      <c r="Q57">
        <f t="shared" si="17"/>
        <v>4109</v>
      </c>
      <c r="R57">
        <f t="shared" si="18"/>
        <v>200892</v>
      </c>
      <c r="S57">
        <f t="shared" si="19"/>
        <v>33308</v>
      </c>
      <c r="U57">
        <f t="shared" si="20"/>
        <v>167584</v>
      </c>
      <c r="V57">
        <f t="shared" si="21"/>
        <v>151744</v>
      </c>
      <c r="W57">
        <f t="shared" si="22"/>
        <v>15840</v>
      </c>
    </row>
    <row r="58" spans="1:23" x14ac:dyDescent="0.35">
      <c r="A58">
        <v>57</v>
      </c>
      <c r="B58">
        <f t="shared" si="0"/>
        <v>258286</v>
      </c>
      <c r="C58">
        <f t="shared" si="1"/>
        <v>1138</v>
      </c>
      <c r="D58">
        <f t="shared" si="2"/>
        <v>257148</v>
      </c>
      <c r="E58">
        <f t="shared" si="3"/>
        <v>1560</v>
      </c>
      <c r="F58">
        <f t="shared" si="4"/>
        <v>255588</v>
      </c>
      <c r="G58">
        <f t="shared" si="5"/>
        <v>53</v>
      </c>
      <c r="H58">
        <f t="shared" si="6"/>
        <v>255535</v>
      </c>
      <c r="I58">
        <f t="shared" si="8"/>
        <v>3238</v>
      </c>
      <c r="J58">
        <f t="shared" si="9"/>
        <v>252297</v>
      </c>
      <c r="K58">
        <f t="shared" si="10"/>
        <v>4169</v>
      </c>
      <c r="L58">
        <f t="shared" si="14"/>
        <v>248128</v>
      </c>
      <c r="M58">
        <f t="shared" si="12"/>
        <v>3960</v>
      </c>
      <c r="N58">
        <f t="shared" si="13"/>
        <v>244168</v>
      </c>
      <c r="O58">
        <f t="shared" si="15"/>
        <v>3903</v>
      </c>
      <c r="P58">
        <f t="shared" si="16"/>
        <v>240265</v>
      </c>
      <c r="Q58">
        <f t="shared" si="17"/>
        <v>4334</v>
      </c>
      <c r="R58">
        <f t="shared" si="18"/>
        <v>235931</v>
      </c>
      <c r="S58">
        <f t="shared" si="19"/>
        <v>35619</v>
      </c>
      <c r="U58">
        <f t="shared" si="20"/>
        <v>200312</v>
      </c>
      <c r="V58">
        <f t="shared" si="21"/>
        <v>183062</v>
      </c>
      <c r="W58">
        <f t="shared" si="22"/>
        <v>17250</v>
      </c>
    </row>
    <row r="59" spans="1:23" x14ac:dyDescent="0.35">
      <c r="A59">
        <v>58</v>
      </c>
      <c r="B59">
        <f t="shared" si="0"/>
        <v>300094</v>
      </c>
      <c r="C59">
        <f t="shared" si="1"/>
        <v>1178</v>
      </c>
      <c r="D59">
        <f t="shared" si="2"/>
        <v>298916</v>
      </c>
      <c r="E59">
        <f t="shared" si="3"/>
        <v>1617</v>
      </c>
      <c r="F59">
        <f t="shared" si="4"/>
        <v>297299</v>
      </c>
      <c r="G59">
        <f t="shared" si="5"/>
        <v>53</v>
      </c>
      <c r="H59">
        <f t="shared" si="6"/>
        <v>297246</v>
      </c>
      <c r="I59">
        <f t="shared" si="8"/>
        <v>3356</v>
      </c>
      <c r="J59">
        <f t="shared" si="9"/>
        <v>293890</v>
      </c>
      <c r="K59">
        <f t="shared" si="10"/>
        <v>4324</v>
      </c>
      <c r="L59">
        <f t="shared" si="14"/>
        <v>289566</v>
      </c>
      <c r="M59">
        <f t="shared" si="12"/>
        <v>4122</v>
      </c>
      <c r="N59">
        <f t="shared" si="13"/>
        <v>285444</v>
      </c>
      <c r="O59">
        <f t="shared" si="15"/>
        <v>4103</v>
      </c>
      <c r="P59">
        <f t="shared" si="16"/>
        <v>281341</v>
      </c>
      <c r="Q59">
        <f t="shared" si="17"/>
        <v>4565</v>
      </c>
      <c r="R59">
        <f t="shared" si="18"/>
        <v>276776</v>
      </c>
      <c r="S59">
        <f t="shared" si="19"/>
        <v>37982</v>
      </c>
      <c r="U59">
        <f t="shared" si="20"/>
        <v>238794</v>
      </c>
      <c r="V59">
        <f t="shared" si="21"/>
        <v>220074</v>
      </c>
      <c r="W59">
        <f t="shared" si="22"/>
        <v>18720</v>
      </c>
    </row>
    <row r="60" spans="1:23" x14ac:dyDescent="0.35">
      <c r="A60">
        <v>59</v>
      </c>
      <c r="B60">
        <f t="shared" si="0"/>
        <v>348668</v>
      </c>
      <c r="C60">
        <f t="shared" si="1"/>
        <v>1220</v>
      </c>
      <c r="D60">
        <f t="shared" si="2"/>
        <v>347448</v>
      </c>
      <c r="E60">
        <f t="shared" si="3"/>
        <v>1675</v>
      </c>
      <c r="F60">
        <f t="shared" si="4"/>
        <v>345773</v>
      </c>
      <c r="G60">
        <f t="shared" si="5"/>
        <v>54</v>
      </c>
      <c r="H60">
        <f t="shared" si="6"/>
        <v>345719</v>
      </c>
      <c r="I60">
        <f t="shared" si="8"/>
        <v>3476</v>
      </c>
      <c r="J60">
        <f t="shared" si="9"/>
        <v>342243</v>
      </c>
      <c r="K60">
        <f t="shared" si="10"/>
        <v>4481</v>
      </c>
      <c r="L60">
        <f t="shared" si="14"/>
        <v>337762</v>
      </c>
      <c r="M60">
        <f t="shared" si="12"/>
        <v>4287</v>
      </c>
      <c r="N60">
        <f t="shared" si="13"/>
        <v>333475</v>
      </c>
      <c r="O60">
        <f t="shared" si="15"/>
        <v>4308</v>
      </c>
      <c r="P60">
        <f t="shared" si="16"/>
        <v>329167</v>
      </c>
      <c r="Q60">
        <f t="shared" si="17"/>
        <v>4802</v>
      </c>
      <c r="R60">
        <f t="shared" si="18"/>
        <v>324365</v>
      </c>
      <c r="S60">
        <f t="shared" si="19"/>
        <v>40393</v>
      </c>
      <c r="U60">
        <f t="shared" si="20"/>
        <v>283972</v>
      </c>
      <c r="V60">
        <f t="shared" si="21"/>
        <v>263722</v>
      </c>
      <c r="W60">
        <f t="shared" si="22"/>
        <v>20250</v>
      </c>
    </row>
    <row r="61" spans="1:23" x14ac:dyDescent="0.35">
      <c r="A61">
        <v>60</v>
      </c>
      <c r="B61">
        <f t="shared" si="0"/>
        <v>405103</v>
      </c>
      <c r="C61">
        <f t="shared" si="1"/>
        <v>1262</v>
      </c>
      <c r="D61">
        <f t="shared" si="2"/>
        <v>403841</v>
      </c>
      <c r="E61">
        <f t="shared" si="3"/>
        <v>1735</v>
      </c>
      <c r="F61">
        <f t="shared" si="4"/>
        <v>402106</v>
      </c>
      <c r="G61">
        <f t="shared" si="5"/>
        <v>54</v>
      </c>
      <c r="H61">
        <f t="shared" si="6"/>
        <v>402052</v>
      </c>
      <c r="I61">
        <f t="shared" si="8"/>
        <v>3598</v>
      </c>
      <c r="J61">
        <f t="shared" si="9"/>
        <v>398454</v>
      </c>
      <c r="K61">
        <f t="shared" si="10"/>
        <v>4641</v>
      </c>
      <c r="L61">
        <f t="shared" si="14"/>
        <v>393813</v>
      </c>
      <c r="M61">
        <f t="shared" si="12"/>
        <v>4455</v>
      </c>
      <c r="N61">
        <f t="shared" si="13"/>
        <v>389358</v>
      </c>
      <c r="O61">
        <f t="shared" si="15"/>
        <v>4518</v>
      </c>
      <c r="P61">
        <f t="shared" si="16"/>
        <v>384840</v>
      </c>
      <c r="Q61">
        <f t="shared" si="17"/>
        <v>5045</v>
      </c>
      <c r="R61">
        <f t="shared" si="18"/>
        <v>379795</v>
      </c>
      <c r="S61">
        <f t="shared" si="19"/>
        <v>42851</v>
      </c>
      <c r="U61">
        <f t="shared" si="20"/>
        <v>336944</v>
      </c>
      <c r="V61">
        <f t="shared" si="21"/>
        <v>315104</v>
      </c>
      <c r="W61">
        <f t="shared" si="22"/>
        <v>21840</v>
      </c>
    </row>
    <row r="62" spans="1:23" x14ac:dyDescent="0.35">
      <c r="A62">
        <v>61</v>
      </c>
      <c r="B62">
        <f t="shared" si="0"/>
        <v>470671</v>
      </c>
      <c r="C62">
        <f t="shared" si="1"/>
        <v>1304</v>
      </c>
      <c r="D62">
        <f t="shared" si="2"/>
        <v>469367</v>
      </c>
      <c r="E62">
        <f t="shared" si="3"/>
        <v>1795</v>
      </c>
      <c r="F62">
        <f t="shared" si="4"/>
        <v>467572</v>
      </c>
      <c r="G62">
        <f t="shared" si="5"/>
        <v>54</v>
      </c>
      <c r="H62">
        <f t="shared" si="6"/>
        <v>467518</v>
      </c>
      <c r="I62">
        <f t="shared" si="8"/>
        <v>3722</v>
      </c>
      <c r="J62">
        <f t="shared" si="9"/>
        <v>463796</v>
      </c>
      <c r="K62">
        <f t="shared" si="10"/>
        <v>4803</v>
      </c>
      <c r="L62">
        <f t="shared" si="14"/>
        <v>458993</v>
      </c>
      <c r="M62">
        <f t="shared" si="12"/>
        <v>4625</v>
      </c>
      <c r="N62">
        <f t="shared" si="13"/>
        <v>454368</v>
      </c>
      <c r="O62">
        <f t="shared" si="15"/>
        <v>4733</v>
      </c>
      <c r="P62">
        <f t="shared" si="16"/>
        <v>449635</v>
      </c>
      <c r="Q62">
        <f t="shared" si="17"/>
        <v>5294</v>
      </c>
      <c r="R62">
        <f t="shared" si="18"/>
        <v>444341</v>
      </c>
      <c r="S62">
        <f t="shared" si="19"/>
        <v>45353</v>
      </c>
      <c r="U62">
        <f t="shared" si="20"/>
        <v>398988</v>
      </c>
      <c r="V62">
        <f t="shared" si="21"/>
        <v>375498</v>
      </c>
      <c r="W62">
        <f t="shared" si="22"/>
        <v>23490</v>
      </c>
    </row>
    <row r="63" spans="1:23" x14ac:dyDescent="0.35">
      <c r="A63">
        <v>62</v>
      </c>
      <c r="B63">
        <f t="shared" si="0"/>
        <v>546849</v>
      </c>
      <c r="C63">
        <f t="shared" si="1"/>
        <v>1348</v>
      </c>
      <c r="D63">
        <f t="shared" si="2"/>
        <v>545501</v>
      </c>
      <c r="E63">
        <f t="shared" si="3"/>
        <v>1856</v>
      </c>
      <c r="F63">
        <f t="shared" si="4"/>
        <v>543645</v>
      </c>
      <c r="G63">
        <f t="shared" si="5"/>
        <v>54</v>
      </c>
      <c r="H63">
        <f t="shared" si="6"/>
        <v>543591</v>
      </c>
      <c r="I63">
        <f t="shared" si="8"/>
        <v>3847</v>
      </c>
      <c r="J63">
        <f t="shared" si="9"/>
        <v>539744</v>
      </c>
      <c r="K63">
        <f t="shared" si="10"/>
        <v>4967</v>
      </c>
      <c r="L63">
        <f t="shared" si="14"/>
        <v>534777</v>
      </c>
      <c r="M63">
        <f t="shared" si="12"/>
        <v>4798</v>
      </c>
      <c r="N63">
        <f t="shared" si="13"/>
        <v>529979</v>
      </c>
      <c r="O63">
        <f t="shared" si="15"/>
        <v>4953</v>
      </c>
      <c r="P63">
        <f t="shared" si="16"/>
        <v>525026</v>
      </c>
      <c r="Q63">
        <f t="shared" si="17"/>
        <v>5549</v>
      </c>
      <c r="R63">
        <f t="shared" si="18"/>
        <v>519477</v>
      </c>
      <c r="S63">
        <f t="shared" si="19"/>
        <v>47898</v>
      </c>
      <c r="U63">
        <f t="shared" si="20"/>
        <v>471579</v>
      </c>
      <c r="V63">
        <f t="shared" si="21"/>
        <v>446379</v>
      </c>
      <c r="W63">
        <f t="shared" si="22"/>
        <v>25200</v>
      </c>
    </row>
    <row r="64" spans="1:23" x14ac:dyDescent="0.35">
      <c r="A64">
        <v>63</v>
      </c>
      <c r="B64">
        <f t="shared" si="0"/>
        <v>635357</v>
      </c>
      <c r="C64">
        <f t="shared" si="1"/>
        <v>1392</v>
      </c>
      <c r="D64">
        <f t="shared" si="2"/>
        <v>633965</v>
      </c>
      <c r="E64">
        <f t="shared" si="3"/>
        <v>1918</v>
      </c>
      <c r="F64">
        <f t="shared" si="4"/>
        <v>632047</v>
      </c>
      <c r="G64">
        <f t="shared" si="5"/>
        <v>54</v>
      </c>
      <c r="H64">
        <f t="shared" si="6"/>
        <v>631993</v>
      </c>
      <c r="I64">
        <f t="shared" si="8"/>
        <v>3974</v>
      </c>
      <c r="J64">
        <f t="shared" si="9"/>
        <v>628019</v>
      </c>
      <c r="K64">
        <f t="shared" si="10"/>
        <v>5133</v>
      </c>
      <c r="L64">
        <f t="shared" si="14"/>
        <v>622886</v>
      </c>
      <c r="M64">
        <f t="shared" si="12"/>
        <v>4974</v>
      </c>
      <c r="N64">
        <f t="shared" si="13"/>
        <v>617912</v>
      </c>
      <c r="O64">
        <f t="shared" si="15"/>
        <v>5178</v>
      </c>
      <c r="P64">
        <f t="shared" si="16"/>
        <v>612734</v>
      </c>
      <c r="Q64">
        <f t="shared" si="17"/>
        <v>5810</v>
      </c>
      <c r="R64">
        <f t="shared" si="18"/>
        <v>606924</v>
      </c>
      <c r="S64">
        <f t="shared" si="19"/>
        <v>50483</v>
      </c>
      <c r="U64">
        <f t="shared" si="20"/>
        <v>556441</v>
      </c>
      <c r="V64">
        <f t="shared" si="21"/>
        <v>529471</v>
      </c>
      <c r="W64">
        <f t="shared" si="22"/>
        <v>26970</v>
      </c>
    </row>
    <row r="65" spans="1:23" x14ac:dyDescent="0.35">
      <c r="A65">
        <v>64</v>
      </c>
      <c r="B65">
        <f t="shared" si="0"/>
        <v>738188</v>
      </c>
      <c r="C65">
        <f t="shared" si="1"/>
        <v>1436</v>
      </c>
      <c r="D65">
        <f t="shared" si="2"/>
        <v>736752</v>
      </c>
      <c r="E65">
        <f t="shared" si="3"/>
        <v>1981</v>
      </c>
      <c r="F65">
        <f t="shared" si="4"/>
        <v>734771</v>
      </c>
      <c r="G65">
        <f t="shared" si="5"/>
        <v>55</v>
      </c>
      <c r="H65">
        <f t="shared" si="6"/>
        <v>734716</v>
      </c>
      <c r="I65">
        <f t="shared" si="8"/>
        <v>4103</v>
      </c>
      <c r="J65">
        <f t="shared" si="9"/>
        <v>730613</v>
      </c>
      <c r="K65">
        <f t="shared" si="10"/>
        <v>5302</v>
      </c>
      <c r="L65">
        <f t="shared" si="14"/>
        <v>725311</v>
      </c>
      <c r="M65">
        <f t="shared" si="12"/>
        <v>5153</v>
      </c>
      <c r="N65">
        <f t="shared" si="13"/>
        <v>720158</v>
      </c>
      <c r="O65">
        <f t="shared" si="15"/>
        <v>5408</v>
      </c>
      <c r="P65">
        <f t="shared" si="16"/>
        <v>714750</v>
      </c>
      <c r="Q65">
        <f t="shared" si="17"/>
        <v>6077</v>
      </c>
      <c r="R65">
        <f t="shared" si="18"/>
        <v>708673</v>
      </c>
      <c r="S65">
        <f t="shared" si="19"/>
        <v>53107</v>
      </c>
      <c r="U65">
        <f t="shared" si="20"/>
        <v>655566</v>
      </c>
      <c r="V65">
        <f t="shared" si="21"/>
        <v>626766</v>
      </c>
      <c r="W65">
        <f t="shared" si="22"/>
        <v>28800</v>
      </c>
    </row>
    <row r="66" spans="1:23" x14ac:dyDescent="0.35">
      <c r="A66">
        <v>65</v>
      </c>
      <c r="B66">
        <f t="shared" si="0"/>
        <v>857660</v>
      </c>
      <c r="C66">
        <f t="shared" si="1"/>
        <v>1482</v>
      </c>
      <c r="D66">
        <f t="shared" si="2"/>
        <v>856178</v>
      </c>
      <c r="E66">
        <f t="shared" si="3"/>
        <v>2045</v>
      </c>
      <c r="F66">
        <f t="shared" si="4"/>
        <v>854133</v>
      </c>
      <c r="G66">
        <f t="shared" si="5"/>
        <v>55</v>
      </c>
      <c r="H66">
        <f t="shared" si="6"/>
        <v>854078</v>
      </c>
      <c r="I66">
        <f t="shared" si="8"/>
        <v>4234</v>
      </c>
      <c r="J66">
        <f t="shared" si="9"/>
        <v>849844</v>
      </c>
      <c r="K66">
        <f t="shared" si="10"/>
        <v>5473</v>
      </c>
      <c r="L66">
        <f t="shared" si="14"/>
        <v>844371</v>
      </c>
      <c r="M66">
        <f t="shared" si="12"/>
        <v>5334</v>
      </c>
      <c r="N66">
        <f t="shared" si="13"/>
        <v>839037</v>
      </c>
      <c r="O66">
        <f t="shared" si="15"/>
        <v>5643</v>
      </c>
      <c r="P66">
        <f t="shared" si="16"/>
        <v>833394</v>
      </c>
      <c r="Q66">
        <f t="shared" si="17"/>
        <v>6350</v>
      </c>
      <c r="R66">
        <f t="shared" si="18"/>
        <v>827044</v>
      </c>
      <c r="S66">
        <f t="shared" si="19"/>
        <v>55768</v>
      </c>
      <c r="U66">
        <f t="shared" si="20"/>
        <v>771276</v>
      </c>
      <c r="V66">
        <f t="shared" si="21"/>
        <v>740586</v>
      </c>
      <c r="W66">
        <f t="shared" si="22"/>
        <v>30690</v>
      </c>
    </row>
    <row r="67" spans="1:23" x14ac:dyDescent="0.35">
      <c r="A67">
        <v>66</v>
      </c>
      <c r="B67">
        <f t="shared" ref="B67:B100" si="23">_xlfn.CEILING.MATH(50*EXP(A67*0.15)-52)</f>
        <v>996467</v>
      </c>
      <c r="C67">
        <f t="shared" ref="C67:C100" si="24">_xlfn.CEILING.MATH(HARMEAN(B67,5+($A67)*($A67)*0.35)/2)</f>
        <v>1528</v>
      </c>
      <c r="D67">
        <f t="shared" ref="D67:D100" si="25">B67-C67</f>
        <v>994939</v>
      </c>
      <c r="E67">
        <f t="shared" ref="E67:E100" si="26">_xlfn.CEILING.MATH(HARMEAN(D67,1+($A67-1)*($A67-1)*0.5)/2)</f>
        <v>2110</v>
      </c>
      <c r="F67">
        <f t="shared" ref="F67:F100" si="27">D67-E67</f>
        <v>992829</v>
      </c>
      <c r="G67">
        <f t="shared" ref="G67:G100" si="28">_xlfn.CEILING.MATH(HARMEAN(F67,15*LOG(A67+0.1)))</f>
        <v>55</v>
      </c>
      <c r="H67">
        <f t="shared" ref="H67:H100" si="29">F67-G67</f>
        <v>992774</v>
      </c>
      <c r="I67">
        <f t="shared" si="8"/>
        <v>4367</v>
      </c>
      <c r="J67">
        <f t="shared" si="9"/>
        <v>988407</v>
      </c>
      <c r="K67">
        <f t="shared" si="10"/>
        <v>5646</v>
      </c>
      <c r="L67">
        <f t="shared" si="14"/>
        <v>982761</v>
      </c>
      <c r="M67">
        <f t="shared" si="12"/>
        <v>5518</v>
      </c>
      <c r="N67">
        <f t="shared" si="13"/>
        <v>977243</v>
      </c>
      <c r="O67">
        <f t="shared" si="15"/>
        <v>5883</v>
      </c>
      <c r="P67">
        <f t="shared" si="16"/>
        <v>971360</v>
      </c>
      <c r="Q67">
        <f t="shared" si="17"/>
        <v>6629</v>
      </c>
      <c r="R67">
        <f t="shared" si="18"/>
        <v>964731</v>
      </c>
      <c r="S67">
        <f t="shared" si="19"/>
        <v>58467</v>
      </c>
      <c r="U67">
        <f t="shared" si="20"/>
        <v>906264</v>
      </c>
      <c r="V67">
        <f t="shared" si="21"/>
        <v>873624</v>
      </c>
      <c r="W67">
        <f t="shared" si="22"/>
        <v>32640</v>
      </c>
    </row>
    <row r="68" spans="1:23" x14ac:dyDescent="0.35">
      <c r="A68">
        <v>67</v>
      </c>
      <c r="B68">
        <f t="shared" si="23"/>
        <v>1157738</v>
      </c>
      <c r="C68">
        <f t="shared" si="24"/>
        <v>1575</v>
      </c>
      <c r="D68">
        <f t="shared" si="25"/>
        <v>1156163</v>
      </c>
      <c r="E68">
        <f t="shared" si="26"/>
        <v>2175</v>
      </c>
      <c r="F68">
        <f t="shared" si="27"/>
        <v>1153988</v>
      </c>
      <c r="G68">
        <f t="shared" si="28"/>
        <v>55</v>
      </c>
      <c r="H68">
        <f t="shared" si="29"/>
        <v>1153933</v>
      </c>
      <c r="I68">
        <f t="shared" si="8"/>
        <v>4502</v>
      </c>
      <c r="J68">
        <f t="shared" si="9"/>
        <v>1149431</v>
      </c>
      <c r="K68">
        <f t="shared" si="10"/>
        <v>5822</v>
      </c>
      <c r="L68">
        <f t="shared" si="14"/>
        <v>1143609</v>
      </c>
      <c r="M68">
        <f t="shared" si="12"/>
        <v>5705</v>
      </c>
      <c r="N68">
        <f t="shared" si="13"/>
        <v>1137904</v>
      </c>
      <c r="O68">
        <f t="shared" si="15"/>
        <v>6128</v>
      </c>
      <c r="P68">
        <f t="shared" si="16"/>
        <v>1131776</v>
      </c>
      <c r="Q68">
        <f t="shared" si="17"/>
        <v>6914</v>
      </c>
      <c r="R68">
        <f t="shared" si="18"/>
        <v>1124862</v>
      </c>
      <c r="S68">
        <f t="shared" si="19"/>
        <v>61201</v>
      </c>
      <c r="U68">
        <f t="shared" si="20"/>
        <v>1063661</v>
      </c>
      <c r="V68">
        <f t="shared" ref="V68:V99" si="30">U68-W68</f>
        <v>1029011</v>
      </c>
      <c r="W68">
        <f t="shared" si="22"/>
        <v>34650</v>
      </c>
    </row>
    <row r="69" spans="1:23" x14ac:dyDescent="0.35">
      <c r="A69">
        <v>68</v>
      </c>
      <c r="B69">
        <f t="shared" si="23"/>
        <v>1345108</v>
      </c>
      <c r="C69">
        <f t="shared" si="24"/>
        <v>1622</v>
      </c>
      <c r="D69">
        <f t="shared" si="25"/>
        <v>1343486</v>
      </c>
      <c r="E69">
        <f t="shared" si="26"/>
        <v>2242</v>
      </c>
      <c r="F69">
        <f t="shared" si="27"/>
        <v>1341244</v>
      </c>
      <c r="G69">
        <f t="shared" si="28"/>
        <v>55</v>
      </c>
      <c r="H69">
        <f t="shared" si="29"/>
        <v>1341189</v>
      </c>
      <c r="I69">
        <f t="shared" si="8"/>
        <v>4638</v>
      </c>
      <c r="J69">
        <f t="shared" si="9"/>
        <v>1336551</v>
      </c>
      <c r="K69">
        <f t="shared" si="10"/>
        <v>6000</v>
      </c>
      <c r="L69">
        <f t="shared" si="14"/>
        <v>1330551</v>
      </c>
      <c r="M69">
        <f t="shared" si="12"/>
        <v>5895</v>
      </c>
      <c r="N69">
        <f t="shared" si="13"/>
        <v>1324656</v>
      </c>
      <c r="O69">
        <f t="shared" si="15"/>
        <v>6378</v>
      </c>
      <c r="P69">
        <f t="shared" si="16"/>
        <v>1318278</v>
      </c>
      <c r="Q69">
        <f t="shared" si="17"/>
        <v>7205</v>
      </c>
      <c r="R69">
        <f t="shared" si="18"/>
        <v>1311073</v>
      </c>
      <c r="S69">
        <f t="shared" si="19"/>
        <v>63971</v>
      </c>
      <c r="U69">
        <f t="shared" si="20"/>
        <v>1247102</v>
      </c>
      <c r="V69">
        <f t="shared" si="30"/>
        <v>1210382</v>
      </c>
      <c r="W69">
        <f t="shared" si="22"/>
        <v>36720</v>
      </c>
    </row>
    <row r="70" spans="1:23" x14ac:dyDescent="0.35">
      <c r="A70">
        <v>69</v>
      </c>
      <c r="B70">
        <f t="shared" si="23"/>
        <v>1562801</v>
      </c>
      <c r="C70">
        <f t="shared" si="24"/>
        <v>1670</v>
      </c>
      <c r="D70">
        <f t="shared" si="25"/>
        <v>1561131</v>
      </c>
      <c r="E70">
        <f t="shared" si="26"/>
        <v>2310</v>
      </c>
      <c r="F70">
        <f t="shared" si="27"/>
        <v>1558821</v>
      </c>
      <c r="G70">
        <f t="shared" si="28"/>
        <v>56</v>
      </c>
      <c r="H70">
        <f t="shared" si="29"/>
        <v>1558765</v>
      </c>
      <c r="I70">
        <f t="shared" si="8"/>
        <v>4777</v>
      </c>
      <c r="J70">
        <f t="shared" si="9"/>
        <v>1553988</v>
      </c>
      <c r="K70">
        <f t="shared" si="10"/>
        <v>6180</v>
      </c>
      <c r="L70">
        <f t="shared" si="14"/>
        <v>1547808</v>
      </c>
      <c r="M70">
        <f t="shared" si="12"/>
        <v>6088</v>
      </c>
      <c r="N70">
        <f t="shared" si="13"/>
        <v>1541720</v>
      </c>
      <c r="O70">
        <f t="shared" si="15"/>
        <v>6633</v>
      </c>
      <c r="P70">
        <f t="shared" si="16"/>
        <v>1535087</v>
      </c>
      <c r="Q70">
        <f t="shared" si="17"/>
        <v>7502</v>
      </c>
      <c r="R70">
        <f t="shared" si="18"/>
        <v>1527585</v>
      </c>
      <c r="S70">
        <f t="shared" si="19"/>
        <v>66776</v>
      </c>
      <c r="U70">
        <f t="shared" si="20"/>
        <v>1460809</v>
      </c>
      <c r="V70">
        <f t="shared" si="30"/>
        <v>1421959</v>
      </c>
      <c r="W70">
        <f t="shared" si="22"/>
        <v>38850</v>
      </c>
    </row>
    <row r="71" spans="1:23" x14ac:dyDescent="0.35">
      <c r="A71">
        <v>70</v>
      </c>
      <c r="B71">
        <f t="shared" si="23"/>
        <v>1815724</v>
      </c>
      <c r="C71">
        <f t="shared" si="24"/>
        <v>1719</v>
      </c>
      <c r="D71">
        <f t="shared" si="25"/>
        <v>1814005</v>
      </c>
      <c r="E71">
        <f t="shared" si="26"/>
        <v>2379</v>
      </c>
      <c r="F71">
        <f t="shared" si="27"/>
        <v>1811626</v>
      </c>
      <c r="G71">
        <f t="shared" si="28"/>
        <v>56</v>
      </c>
      <c r="H71">
        <f t="shared" si="29"/>
        <v>1811570</v>
      </c>
      <c r="I71">
        <f t="shared" ref="I71:I100" si="31">_xlfn.CEILING.MATH(HARMEAN(H71,30+($A71)*($A71))/2)</f>
        <v>4917</v>
      </c>
      <c r="J71">
        <f t="shared" si="9"/>
        <v>1806653</v>
      </c>
      <c r="K71">
        <f t="shared" si="10"/>
        <v>6363</v>
      </c>
      <c r="L71">
        <f t="shared" si="14"/>
        <v>1800290</v>
      </c>
      <c r="M71">
        <f t="shared" si="12"/>
        <v>6283</v>
      </c>
      <c r="N71">
        <f t="shared" si="13"/>
        <v>1794007</v>
      </c>
      <c r="O71">
        <f t="shared" si="15"/>
        <v>6893</v>
      </c>
      <c r="P71">
        <f t="shared" si="16"/>
        <v>1787114</v>
      </c>
      <c r="Q71">
        <f t="shared" si="17"/>
        <v>7805</v>
      </c>
      <c r="R71">
        <f t="shared" si="18"/>
        <v>1779309</v>
      </c>
      <c r="S71">
        <f t="shared" si="19"/>
        <v>69616</v>
      </c>
      <c r="U71">
        <f t="shared" si="20"/>
        <v>1709693</v>
      </c>
      <c r="V71">
        <f t="shared" si="30"/>
        <v>1668653</v>
      </c>
      <c r="W71">
        <f t="shared" si="22"/>
        <v>41040</v>
      </c>
    </row>
    <row r="72" spans="1:23" x14ac:dyDescent="0.35">
      <c r="A72">
        <v>71</v>
      </c>
      <c r="B72">
        <f t="shared" si="23"/>
        <v>2109578</v>
      </c>
      <c r="C72">
        <f t="shared" si="24"/>
        <v>1768</v>
      </c>
      <c r="D72">
        <f t="shared" si="25"/>
        <v>2107810</v>
      </c>
      <c r="E72">
        <f t="shared" si="26"/>
        <v>2449</v>
      </c>
      <c r="F72">
        <f t="shared" si="27"/>
        <v>2105361</v>
      </c>
      <c r="G72">
        <f t="shared" si="28"/>
        <v>56</v>
      </c>
      <c r="H72">
        <f t="shared" si="29"/>
        <v>2105305</v>
      </c>
      <c r="I72">
        <f t="shared" si="31"/>
        <v>5059</v>
      </c>
      <c r="J72">
        <f t="shared" si="9"/>
        <v>2100246</v>
      </c>
      <c r="K72">
        <f t="shared" si="10"/>
        <v>6548</v>
      </c>
      <c r="L72">
        <f t="shared" si="14"/>
        <v>2093698</v>
      </c>
      <c r="M72">
        <f t="shared" si="12"/>
        <v>6482</v>
      </c>
      <c r="N72">
        <f t="shared" si="13"/>
        <v>2087216</v>
      </c>
      <c r="O72">
        <f t="shared" si="15"/>
        <v>7158</v>
      </c>
      <c r="P72">
        <f t="shared" si="16"/>
        <v>2080058</v>
      </c>
      <c r="Q72">
        <f t="shared" si="17"/>
        <v>8114</v>
      </c>
      <c r="R72">
        <f t="shared" si="18"/>
        <v>2071944</v>
      </c>
      <c r="S72">
        <f t="shared" si="19"/>
        <v>72490</v>
      </c>
      <c r="U72">
        <f t="shared" si="20"/>
        <v>1999454</v>
      </c>
      <c r="V72">
        <f t="shared" si="30"/>
        <v>1956164</v>
      </c>
      <c r="W72">
        <f t="shared" si="22"/>
        <v>43290</v>
      </c>
    </row>
    <row r="73" spans="1:23" x14ac:dyDescent="0.35">
      <c r="A73">
        <v>72</v>
      </c>
      <c r="B73">
        <f t="shared" si="23"/>
        <v>2450989</v>
      </c>
      <c r="C73">
        <f t="shared" si="24"/>
        <v>1819</v>
      </c>
      <c r="D73">
        <f t="shared" si="25"/>
        <v>2449170</v>
      </c>
      <c r="E73">
        <f t="shared" si="26"/>
        <v>2519</v>
      </c>
      <c r="F73">
        <f t="shared" si="27"/>
        <v>2446651</v>
      </c>
      <c r="G73">
        <f t="shared" si="28"/>
        <v>56</v>
      </c>
      <c r="H73">
        <f t="shared" si="29"/>
        <v>2446595</v>
      </c>
      <c r="I73">
        <f t="shared" si="31"/>
        <v>5203</v>
      </c>
      <c r="J73">
        <f t="shared" si="9"/>
        <v>2441392</v>
      </c>
      <c r="K73">
        <f t="shared" si="10"/>
        <v>6736</v>
      </c>
      <c r="L73">
        <f t="shared" si="14"/>
        <v>2434656</v>
      </c>
      <c r="M73">
        <f t="shared" si="12"/>
        <v>6683</v>
      </c>
      <c r="N73">
        <f t="shared" si="13"/>
        <v>2427973</v>
      </c>
      <c r="O73">
        <f t="shared" si="15"/>
        <v>7428</v>
      </c>
      <c r="P73">
        <f t="shared" si="16"/>
        <v>2420545</v>
      </c>
      <c r="Q73">
        <f t="shared" si="17"/>
        <v>8429</v>
      </c>
      <c r="R73">
        <f t="shared" si="18"/>
        <v>2412116</v>
      </c>
      <c r="S73">
        <f t="shared" si="19"/>
        <v>75400</v>
      </c>
      <c r="U73">
        <f t="shared" si="20"/>
        <v>2336716</v>
      </c>
      <c r="V73">
        <f t="shared" si="30"/>
        <v>2291116</v>
      </c>
      <c r="W73">
        <f t="shared" si="22"/>
        <v>45600</v>
      </c>
    </row>
    <row r="74" spans="1:23" x14ac:dyDescent="0.35">
      <c r="A74">
        <v>73</v>
      </c>
      <c r="B74">
        <f t="shared" si="23"/>
        <v>2847651</v>
      </c>
      <c r="C74">
        <f t="shared" si="24"/>
        <v>1869</v>
      </c>
      <c r="D74">
        <f t="shared" si="25"/>
        <v>2845782</v>
      </c>
      <c r="E74">
        <f t="shared" si="26"/>
        <v>2591</v>
      </c>
      <c r="F74">
        <f t="shared" si="27"/>
        <v>2843191</v>
      </c>
      <c r="G74">
        <f t="shared" si="28"/>
        <v>56</v>
      </c>
      <c r="H74">
        <f t="shared" si="29"/>
        <v>2843135</v>
      </c>
      <c r="I74">
        <f t="shared" si="31"/>
        <v>5349</v>
      </c>
      <c r="J74">
        <f t="shared" si="9"/>
        <v>2837786</v>
      </c>
      <c r="K74">
        <f t="shared" si="10"/>
        <v>6926</v>
      </c>
      <c r="L74">
        <f t="shared" si="14"/>
        <v>2830860</v>
      </c>
      <c r="M74">
        <f t="shared" si="12"/>
        <v>6887</v>
      </c>
      <c r="N74">
        <f t="shared" si="13"/>
        <v>2823973</v>
      </c>
      <c r="O74">
        <f t="shared" si="15"/>
        <v>7703</v>
      </c>
      <c r="P74">
        <f t="shared" si="16"/>
        <v>2816270</v>
      </c>
      <c r="Q74">
        <f t="shared" si="17"/>
        <v>8750</v>
      </c>
      <c r="R74">
        <f t="shared" si="18"/>
        <v>2807520</v>
      </c>
      <c r="S74">
        <f t="shared" si="19"/>
        <v>78344</v>
      </c>
      <c r="U74">
        <f t="shared" si="20"/>
        <v>2729176</v>
      </c>
      <c r="V74">
        <f t="shared" si="30"/>
        <v>2681206</v>
      </c>
      <c r="W74">
        <f t="shared" si="22"/>
        <v>47970</v>
      </c>
    </row>
    <row r="75" spans="1:23" x14ac:dyDescent="0.35">
      <c r="A75">
        <v>74</v>
      </c>
      <c r="B75">
        <f t="shared" si="23"/>
        <v>3308507</v>
      </c>
      <c r="C75">
        <f t="shared" si="24"/>
        <v>1921</v>
      </c>
      <c r="D75">
        <f t="shared" si="25"/>
        <v>3306586</v>
      </c>
      <c r="E75">
        <f t="shared" si="26"/>
        <v>2664</v>
      </c>
      <c r="F75">
        <f t="shared" si="27"/>
        <v>3303922</v>
      </c>
      <c r="G75">
        <f t="shared" si="28"/>
        <v>57</v>
      </c>
      <c r="H75">
        <f t="shared" si="29"/>
        <v>3303865</v>
      </c>
      <c r="I75">
        <f t="shared" si="31"/>
        <v>5497</v>
      </c>
      <c r="J75">
        <f t="shared" si="9"/>
        <v>3298368</v>
      </c>
      <c r="K75">
        <f t="shared" si="10"/>
        <v>7119</v>
      </c>
      <c r="L75">
        <f t="shared" si="14"/>
        <v>3291249</v>
      </c>
      <c r="M75">
        <f t="shared" si="12"/>
        <v>7094</v>
      </c>
      <c r="N75">
        <f t="shared" si="13"/>
        <v>3284155</v>
      </c>
      <c r="O75">
        <f t="shared" si="15"/>
        <v>7983</v>
      </c>
      <c r="P75">
        <f t="shared" si="16"/>
        <v>3276172</v>
      </c>
      <c r="Q75">
        <f t="shared" si="17"/>
        <v>9077</v>
      </c>
      <c r="R75">
        <f t="shared" si="18"/>
        <v>3267095</v>
      </c>
      <c r="S75">
        <f t="shared" si="19"/>
        <v>81323</v>
      </c>
      <c r="U75">
        <f t="shared" si="20"/>
        <v>3185772</v>
      </c>
      <c r="V75">
        <f t="shared" si="30"/>
        <v>3135372</v>
      </c>
      <c r="W75">
        <f t="shared" si="22"/>
        <v>50400</v>
      </c>
    </row>
    <row r="76" spans="1:23" x14ac:dyDescent="0.35">
      <c r="A76">
        <v>75</v>
      </c>
      <c r="B76">
        <f t="shared" si="23"/>
        <v>3843944</v>
      </c>
      <c r="C76">
        <f t="shared" si="24"/>
        <v>1973</v>
      </c>
      <c r="D76">
        <f t="shared" si="25"/>
        <v>3841971</v>
      </c>
      <c r="E76">
        <f t="shared" si="26"/>
        <v>2738</v>
      </c>
      <c r="F76">
        <f t="shared" si="27"/>
        <v>3839233</v>
      </c>
      <c r="G76">
        <f t="shared" si="28"/>
        <v>57</v>
      </c>
      <c r="H76">
        <f t="shared" si="29"/>
        <v>3839176</v>
      </c>
      <c r="I76">
        <f t="shared" si="31"/>
        <v>5647</v>
      </c>
      <c r="J76">
        <f t="shared" ref="J76:J100" si="32">H76-I76</f>
        <v>3833529</v>
      </c>
      <c r="K76">
        <f t="shared" ref="K76:K100" si="33">_xlfn.CEILING.MATH(HARMEAN(J76,($A76)*($A76)*1.3+15)/2)</f>
        <v>7314</v>
      </c>
      <c r="L76">
        <f t="shared" ref="L76:L100" si="34">J76-K76</f>
        <v>3826215</v>
      </c>
      <c r="M76">
        <f t="shared" si="12"/>
        <v>7304</v>
      </c>
      <c r="N76">
        <f t="shared" si="13"/>
        <v>3818911</v>
      </c>
      <c r="O76">
        <f t="shared" si="15"/>
        <v>8268</v>
      </c>
      <c r="P76">
        <f t="shared" si="16"/>
        <v>3810643</v>
      </c>
      <c r="Q76">
        <f t="shared" si="17"/>
        <v>9410</v>
      </c>
      <c r="R76">
        <f t="shared" si="18"/>
        <v>3801233</v>
      </c>
      <c r="S76">
        <f t="shared" si="19"/>
        <v>84337</v>
      </c>
      <c r="U76">
        <f t="shared" si="20"/>
        <v>3716896</v>
      </c>
      <c r="V76">
        <f t="shared" si="30"/>
        <v>3664006</v>
      </c>
      <c r="W76">
        <f t="shared" si="22"/>
        <v>52890</v>
      </c>
    </row>
    <row r="77" spans="1:23" x14ac:dyDescent="0.35">
      <c r="A77">
        <v>76</v>
      </c>
      <c r="B77">
        <f t="shared" si="23"/>
        <v>4466035</v>
      </c>
      <c r="C77">
        <f t="shared" si="24"/>
        <v>2026</v>
      </c>
      <c r="D77">
        <f t="shared" si="25"/>
        <v>4464009</v>
      </c>
      <c r="E77">
        <f t="shared" si="26"/>
        <v>2812</v>
      </c>
      <c r="F77">
        <f t="shared" si="27"/>
        <v>4461197</v>
      </c>
      <c r="G77">
        <f t="shared" si="28"/>
        <v>57</v>
      </c>
      <c r="H77">
        <f t="shared" si="29"/>
        <v>4461140</v>
      </c>
      <c r="I77">
        <f t="shared" si="31"/>
        <v>5799</v>
      </c>
      <c r="J77">
        <f t="shared" si="32"/>
        <v>4455341</v>
      </c>
      <c r="K77">
        <f t="shared" si="33"/>
        <v>7512</v>
      </c>
      <c r="L77">
        <f t="shared" si="34"/>
        <v>4447829</v>
      </c>
      <c r="M77">
        <f t="shared" si="12"/>
        <v>7517</v>
      </c>
      <c r="N77">
        <f t="shared" si="13"/>
        <v>4440312</v>
      </c>
      <c r="O77">
        <f t="shared" si="15"/>
        <v>8558</v>
      </c>
      <c r="P77">
        <f t="shared" si="16"/>
        <v>4431754</v>
      </c>
      <c r="Q77">
        <f t="shared" si="17"/>
        <v>9749</v>
      </c>
      <c r="R77">
        <f t="shared" si="18"/>
        <v>4422005</v>
      </c>
      <c r="S77">
        <f t="shared" si="19"/>
        <v>87387</v>
      </c>
      <c r="U77">
        <f t="shared" si="20"/>
        <v>4334618</v>
      </c>
      <c r="V77">
        <f t="shared" si="30"/>
        <v>4279178</v>
      </c>
      <c r="W77">
        <f t="shared" si="22"/>
        <v>55440</v>
      </c>
    </row>
    <row r="78" spans="1:23" x14ac:dyDescent="0.35">
      <c r="A78">
        <v>77</v>
      </c>
      <c r="B78">
        <f t="shared" si="23"/>
        <v>5188800</v>
      </c>
      <c r="C78">
        <f t="shared" si="24"/>
        <v>2080</v>
      </c>
      <c r="D78">
        <f t="shared" si="25"/>
        <v>5186720</v>
      </c>
      <c r="E78">
        <f t="shared" si="26"/>
        <v>2888</v>
      </c>
      <c r="F78">
        <f t="shared" si="27"/>
        <v>5183832</v>
      </c>
      <c r="G78">
        <f t="shared" si="28"/>
        <v>57</v>
      </c>
      <c r="H78">
        <f t="shared" si="29"/>
        <v>5183775</v>
      </c>
      <c r="I78">
        <f t="shared" si="31"/>
        <v>5953</v>
      </c>
      <c r="J78">
        <f t="shared" si="32"/>
        <v>5177822</v>
      </c>
      <c r="K78">
        <f t="shared" si="33"/>
        <v>7712</v>
      </c>
      <c r="L78">
        <f t="shared" si="34"/>
        <v>5170110</v>
      </c>
      <c r="M78">
        <f t="shared" si="12"/>
        <v>7732</v>
      </c>
      <c r="N78">
        <f t="shared" si="13"/>
        <v>5162378</v>
      </c>
      <c r="O78">
        <f t="shared" si="15"/>
        <v>8853</v>
      </c>
      <c r="P78">
        <f t="shared" si="16"/>
        <v>5153525</v>
      </c>
      <c r="Q78">
        <f t="shared" si="17"/>
        <v>10094</v>
      </c>
      <c r="R78">
        <f t="shared" si="18"/>
        <v>5143431</v>
      </c>
      <c r="S78">
        <f t="shared" si="19"/>
        <v>90473</v>
      </c>
      <c r="U78">
        <f t="shared" si="20"/>
        <v>5052958</v>
      </c>
      <c r="V78">
        <f t="shared" si="30"/>
        <v>4994908</v>
      </c>
      <c r="W78">
        <f t="shared" si="22"/>
        <v>58050</v>
      </c>
    </row>
    <row r="79" spans="1:23" x14ac:dyDescent="0.35">
      <c r="A79">
        <v>78</v>
      </c>
      <c r="B79">
        <f t="shared" si="23"/>
        <v>6028534</v>
      </c>
      <c r="C79">
        <f t="shared" si="24"/>
        <v>2134</v>
      </c>
      <c r="D79">
        <f t="shared" si="25"/>
        <v>6026400</v>
      </c>
      <c r="E79">
        <f t="shared" si="26"/>
        <v>2965</v>
      </c>
      <c r="F79">
        <f t="shared" si="27"/>
        <v>6023435</v>
      </c>
      <c r="G79">
        <f t="shared" si="28"/>
        <v>57</v>
      </c>
      <c r="H79">
        <f t="shared" si="29"/>
        <v>6023378</v>
      </c>
      <c r="I79">
        <f t="shared" si="31"/>
        <v>6108</v>
      </c>
      <c r="J79">
        <f t="shared" si="32"/>
        <v>6017270</v>
      </c>
      <c r="K79">
        <f t="shared" si="33"/>
        <v>7914</v>
      </c>
      <c r="L79">
        <f t="shared" si="34"/>
        <v>6009356</v>
      </c>
      <c r="M79">
        <f t="shared" si="12"/>
        <v>7951</v>
      </c>
      <c r="N79">
        <f t="shared" si="13"/>
        <v>6001405</v>
      </c>
      <c r="O79">
        <f t="shared" si="15"/>
        <v>9153</v>
      </c>
      <c r="P79">
        <f t="shared" si="16"/>
        <v>5992252</v>
      </c>
      <c r="Q79">
        <f t="shared" si="17"/>
        <v>10445</v>
      </c>
      <c r="R79">
        <f t="shared" si="18"/>
        <v>5981807</v>
      </c>
      <c r="S79">
        <f t="shared" si="19"/>
        <v>93595</v>
      </c>
      <c r="U79">
        <f t="shared" si="20"/>
        <v>5888212</v>
      </c>
      <c r="V79">
        <f t="shared" si="30"/>
        <v>5827492</v>
      </c>
      <c r="W79">
        <f t="shared" si="22"/>
        <v>60720</v>
      </c>
    </row>
    <row r="80" spans="1:23" x14ac:dyDescent="0.35">
      <c r="A80">
        <v>79</v>
      </c>
      <c r="B80">
        <f t="shared" si="23"/>
        <v>7004166</v>
      </c>
      <c r="C80">
        <f t="shared" si="24"/>
        <v>2189</v>
      </c>
      <c r="D80">
        <f t="shared" si="25"/>
        <v>7001977</v>
      </c>
      <c r="E80">
        <f t="shared" si="26"/>
        <v>3042</v>
      </c>
      <c r="F80">
        <f t="shared" si="27"/>
        <v>6998935</v>
      </c>
      <c r="G80">
        <f t="shared" si="28"/>
        <v>57</v>
      </c>
      <c r="H80">
        <f t="shared" si="29"/>
        <v>6998878</v>
      </c>
      <c r="I80">
        <f t="shared" si="31"/>
        <v>6266</v>
      </c>
      <c r="J80">
        <f t="shared" si="32"/>
        <v>6992612</v>
      </c>
      <c r="K80">
        <f t="shared" si="33"/>
        <v>8119</v>
      </c>
      <c r="L80">
        <f t="shared" si="34"/>
        <v>6984493</v>
      </c>
      <c r="M80">
        <f t="shared" ref="M80:M100" si="35">_xlfn.CEILING.MATH(HARMEAN(L80,($A80)*($A80-10)*1.5+5)/2)</f>
        <v>8172</v>
      </c>
      <c r="N80">
        <f t="shared" ref="N80:N100" si="36">L80-M80</f>
        <v>6976321</v>
      </c>
      <c r="O80">
        <f t="shared" si="15"/>
        <v>9458</v>
      </c>
      <c r="P80">
        <f t="shared" si="16"/>
        <v>6966863</v>
      </c>
      <c r="Q80">
        <f t="shared" si="17"/>
        <v>10802</v>
      </c>
      <c r="R80">
        <f t="shared" si="18"/>
        <v>6956061</v>
      </c>
      <c r="S80">
        <f t="shared" si="19"/>
        <v>96754</v>
      </c>
      <c r="U80">
        <f t="shared" si="20"/>
        <v>6859307</v>
      </c>
      <c r="V80">
        <f t="shared" si="30"/>
        <v>6795857</v>
      </c>
      <c r="W80">
        <f t="shared" si="22"/>
        <v>63450</v>
      </c>
    </row>
    <row r="81" spans="1:23" x14ac:dyDescent="0.35">
      <c r="A81">
        <v>80</v>
      </c>
      <c r="B81">
        <f t="shared" si="23"/>
        <v>8137688</v>
      </c>
      <c r="C81">
        <f t="shared" si="24"/>
        <v>2245</v>
      </c>
      <c r="D81">
        <f t="shared" si="25"/>
        <v>8135443</v>
      </c>
      <c r="E81">
        <f t="shared" si="26"/>
        <v>3121</v>
      </c>
      <c r="F81">
        <f t="shared" si="27"/>
        <v>8132322</v>
      </c>
      <c r="G81">
        <f t="shared" si="28"/>
        <v>58</v>
      </c>
      <c r="H81">
        <f t="shared" si="29"/>
        <v>8132264</v>
      </c>
      <c r="I81">
        <f t="shared" si="31"/>
        <v>6425</v>
      </c>
      <c r="J81">
        <f t="shared" si="32"/>
        <v>8125839</v>
      </c>
      <c r="K81">
        <f t="shared" si="33"/>
        <v>8327</v>
      </c>
      <c r="L81">
        <f t="shared" si="34"/>
        <v>8117512</v>
      </c>
      <c r="M81">
        <f t="shared" si="35"/>
        <v>8397</v>
      </c>
      <c r="N81">
        <f t="shared" si="36"/>
        <v>8109115</v>
      </c>
      <c r="O81">
        <f t="shared" si="15"/>
        <v>9768</v>
      </c>
      <c r="P81">
        <f t="shared" si="16"/>
        <v>8099347</v>
      </c>
      <c r="Q81">
        <f t="shared" si="17"/>
        <v>11165</v>
      </c>
      <c r="R81">
        <f t="shared" si="18"/>
        <v>8088182</v>
      </c>
      <c r="S81">
        <f t="shared" si="19"/>
        <v>99950</v>
      </c>
      <c r="U81">
        <f t="shared" si="20"/>
        <v>7988232</v>
      </c>
      <c r="V81">
        <f t="shared" si="30"/>
        <v>7921992</v>
      </c>
      <c r="W81">
        <f t="shared" si="22"/>
        <v>66240</v>
      </c>
    </row>
    <row r="82" spans="1:23" x14ac:dyDescent="0.35">
      <c r="A82">
        <v>81</v>
      </c>
      <c r="B82">
        <f t="shared" si="23"/>
        <v>9454653</v>
      </c>
      <c r="C82">
        <f t="shared" si="24"/>
        <v>2301</v>
      </c>
      <c r="D82">
        <f t="shared" si="25"/>
        <v>9452352</v>
      </c>
      <c r="E82">
        <f t="shared" si="26"/>
        <v>3200</v>
      </c>
      <c r="F82">
        <f t="shared" si="27"/>
        <v>9449152</v>
      </c>
      <c r="G82">
        <f t="shared" si="28"/>
        <v>58</v>
      </c>
      <c r="H82">
        <f t="shared" si="29"/>
        <v>9449094</v>
      </c>
      <c r="I82">
        <f t="shared" si="31"/>
        <v>6587</v>
      </c>
      <c r="J82">
        <f t="shared" si="32"/>
        <v>9442507</v>
      </c>
      <c r="K82">
        <f t="shared" si="33"/>
        <v>8537</v>
      </c>
      <c r="L82">
        <f t="shared" si="34"/>
        <v>9433970</v>
      </c>
      <c r="M82">
        <f t="shared" si="35"/>
        <v>8624</v>
      </c>
      <c r="N82">
        <f t="shared" si="36"/>
        <v>9425346</v>
      </c>
      <c r="O82">
        <f t="shared" si="15"/>
        <v>10083</v>
      </c>
      <c r="P82">
        <f t="shared" si="16"/>
        <v>9415263</v>
      </c>
      <c r="Q82">
        <f t="shared" si="17"/>
        <v>11534</v>
      </c>
      <c r="R82">
        <f t="shared" si="18"/>
        <v>9403729</v>
      </c>
      <c r="S82">
        <f t="shared" si="19"/>
        <v>103184</v>
      </c>
      <c r="U82">
        <f t="shared" si="20"/>
        <v>9300545</v>
      </c>
      <c r="V82">
        <f t="shared" si="30"/>
        <v>9231455</v>
      </c>
      <c r="W82">
        <f t="shared" si="22"/>
        <v>69090</v>
      </c>
    </row>
    <row r="83" spans="1:23" x14ac:dyDescent="0.35">
      <c r="A83">
        <v>82</v>
      </c>
      <c r="B83">
        <f t="shared" si="23"/>
        <v>10984748</v>
      </c>
      <c r="C83">
        <f t="shared" si="24"/>
        <v>2358</v>
      </c>
      <c r="D83">
        <f t="shared" si="25"/>
        <v>10982390</v>
      </c>
      <c r="E83">
        <f t="shared" si="26"/>
        <v>3281</v>
      </c>
      <c r="F83">
        <f t="shared" si="27"/>
        <v>10979109</v>
      </c>
      <c r="G83">
        <f t="shared" si="28"/>
        <v>58</v>
      </c>
      <c r="H83">
        <f t="shared" si="29"/>
        <v>10979051</v>
      </c>
      <c r="I83">
        <f t="shared" si="31"/>
        <v>6750</v>
      </c>
      <c r="J83">
        <f t="shared" si="32"/>
        <v>10972301</v>
      </c>
      <c r="K83">
        <f t="shared" si="33"/>
        <v>8750</v>
      </c>
      <c r="L83">
        <f t="shared" si="34"/>
        <v>10963551</v>
      </c>
      <c r="M83">
        <f t="shared" si="35"/>
        <v>8854</v>
      </c>
      <c r="N83">
        <f t="shared" si="36"/>
        <v>10954697</v>
      </c>
      <c r="O83">
        <f t="shared" si="15"/>
        <v>10403</v>
      </c>
      <c r="P83">
        <f t="shared" si="16"/>
        <v>10944294</v>
      </c>
      <c r="Q83">
        <f t="shared" si="17"/>
        <v>11909</v>
      </c>
      <c r="R83">
        <f t="shared" si="18"/>
        <v>10932385</v>
      </c>
      <c r="S83">
        <f t="shared" si="19"/>
        <v>106456</v>
      </c>
      <c r="U83">
        <f t="shared" si="20"/>
        <v>10825929</v>
      </c>
      <c r="V83">
        <f t="shared" si="30"/>
        <v>10753929</v>
      </c>
      <c r="W83">
        <f t="shared" si="22"/>
        <v>72000</v>
      </c>
    </row>
    <row r="84" spans="1:23" x14ac:dyDescent="0.35">
      <c r="A84">
        <v>83</v>
      </c>
      <c r="B84">
        <f t="shared" si="23"/>
        <v>12762465</v>
      </c>
      <c r="C84">
        <f t="shared" si="24"/>
        <v>2416</v>
      </c>
      <c r="D84">
        <f t="shared" si="25"/>
        <v>12760049</v>
      </c>
      <c r="E84">
        <f t="shared" si="26"/>
        <v>3363</v>
      </c>
      <c r="F84">
        <f t="shared" si="27"/>
        <v>12756686</v>
      </c>
      <c r="G84">
        <f t="shared" si="28"/>
        <v>58</v>
      </c>
      <c r="H84">
        <f t="shared" si="29"/>
        <v>12756628</v>
      </c>
      <c r="I84">
        <f t="shared" si="31"/>
        <v>6916</v>
      </c>
      <c r="J84">
        <f t="shared" si="32"/>
        <v>12749712</v>
      </c>
      <c r="K84">
        <f t="shared" si="33"/>
        <v>8965</v>
      </c>
      <c r="L84">
        <f t="shared" si="34"/>
        <v>12740747</v>
      </c>
      <c r="M84">
        <f t="shared" si="35"/>
        <v>9088</v>
      </c>
      <c r="N84">
        <f t="shared" si="36"/>
        <v>12731659</v>
      </c>
      <c r="O84">
        <f t="shared" ref="O84:O100" si="37">_xlfn.CEILING.MATH(($A84-17)*($A84-18)*2.5+3)</f>
        <v>10728</v>
      </c>
      <c r="P84">
        <f t="shared" ref="P84:P100" si="38">N84-O84</f>
        <v>12720931</v>
      </c>
      <c r="Q84">
        <f t="shared" si="17"/>
        <v>12290</v>
      </c>
      <c r="R84">
        <f t="shared" si="18"/>
        <v>12708641</v>
      </c>
      <c r="S84">
        <f t="shared" si="19"/>
        <v>109766</v>
      </c>
      <c r="U84">
        <f t="shared" si="20"/>
        <v>12598875</v>
      </c>
      <c r="V84">
        <f t="shared" si="30"/>
        <v>12523905</v>
      </c>
      <c r="W84">
        <f t="shared" si="22"/>
        <v>74970</v>
      </c>
    </row>
    <row r="85" spans="1:23" x14ac:dyDescent="0.35">
      <c r="A85">
        <v>84</v>
      </c>
      <c r="B85">
        <f t="shared" si="23"/>
        <v>14827877</v>
      </c>
      <c r="C85">
        <f t="shared" si="24"/>
        <v>2475</v>
      </c>
      <c r="D85">
        <f t="shared" si="25"/>
        <v>14825402</v>
      </c>
      <c r="E85">
        <f t="shared" si="26"/>
        <v>3445</v>
      </c>
      <c r="F85">
        <f t="shared" si="27"/>
        <v>14821957</v>
      </c>
      <c r="G85">
        <f t="shared" si="28"/>
        <v>58</v>
      </c>
      <c r="H85">
        <f t="shared" si="29"/>
        <v>14821899</v>
      </c>
      <c r="I85">
        <f t="shared" si="31"/>
        <v>7083</v>
      </c>
      <c r="J85">
        <f t="shared" si="32"/>
        <v>14814816</v>
      </c>
      <c r="K85">
        <f t="shared" si="33"/>
        <v>9183</v>
      </c>
      <c r="L85">
        <f t="shared" si="34"/>
        <v>14805633</v>
      </c>
      <c r="M85">
        <f t="shared" si="35"/>
        <v>9324</v>
      </c>
      <c r="N85">
        <f t="shared" si="36"/>
        <v>14796309</v>
      </c>
      <c r="O85">
        <f t="shared" si="37"/>
        <v>11058</v>
      </c>
      <c r="P85">
        <f t="shared" si="38"/>
        <v>14785251</v>
      </c>
      <c r="Q85">
        <f t="shared" si="17"/>
        <v>12677</v>
      </c>
      <c r="R85">
        <f t="shared" si="18"/>
        <v>14772574</v>
      </c>
      <c r="S85">
        <f t="shared" si="19"/>
        <v>113116</v>
      </c>
      <c r="U85">
        <f t="shared" si="20"/>
        <v>14659458</v>
      </c>
      <c r="V85">
        <f t="shared" si="30"/>
        <v>14581458</v>
      </c>
      <c r="W85">
        <f t="shared" si="22"/>
        <v>78000</v>
      </c>
    </row>
    <row r="86" spans="1:23" x14ac:dyDescent="0.35">
      <c r="A86">
        <v>85</v>
      </c>
      <c r="B86">
        <f t="shared" si="23"/>
        <v>17227543</v>
      </c>
      <c r="C86">
        <f t="shared" si="24"/>
        <v>2534</v>
      </c>
      <c r="D86">
        <f t="shared" si="25"/>
        <v>17225009</v>
      </c>
      <c r="E86">
        <f t="shared" si="26"/>
        <v>3529</v>
      </c>
      <c r="F86">
        <f t="shared" si="27"/>
        <v>17221480</v>
      </c>
      <c r="G86">
        <f t="shared" si="28"/>
        <v>58</v>
      </c>
      <c r="H86">
        <f t="shared" si="29"/>
        <v>17221422</v>
      </c>
      <c r="I86">
        <f t="shared" si="31"/>
        <v>7252</v>
      </c>
      <c r="J86">
        <f t="shared" si="32"/>
        <v>17214170</v>
      </c>
      <c r="K86">
        <f t="shared" si="33"/>
        <v>9403</v>
      </c>
      <c r="L86">
        <f t="shared" si="34"/>
        <v>17204767</v>
      </c>
      <c r="M86">
        <f t="shared" si="35"/>
        <v>9563</v>
      </c>
      <c r="N86">
        <f t="shared" si="36"/>
        <v>17195204</v>
      </c>
      <c r="O86">
        <f t="shared" si="37"/>
        <v>11393</v>
      </c>
      <c r="P86">
        <f t="shared" si="38"/>
        <v>17183811</v>
      </c>
      <c r="Q86">
        <f t="shared" ref="Q86:Q100" si="39">_xlfn.CEILING.MATH(($A86-20)*($A86-18)*3+5)</f>
        <v>13070</v>
      </c>
      <c r="R86">
        <f t="shared" ref="R86:R100" si="40">P86-Q86</f>
        <v>17170741</v>
      </c>
      <c r="S86">
        <f t="shared" si="19"/>
        <v>116505</v>
      </c>
      <c r="U86">
        <f t="shared" si="20"/>
        <v>17054236</v>
      </c>
      <c r="V86">
        <f t="shared" si="30"/>
        <v>16973146</v>
      </c>
      <c r="W86">
        <f t="shared" si="22"/>
        <v>81090</v>
      </c>
    </row>
    <row r="87" spans="1:23" x14ac:dyDescent="0.35">
      <c r="A87">
        <v>86</v>
      </c>
      <c r="B87">
        <f t="shared" si="23"/>
        <v>20015558</v>
      </c>
      <c r="C87">
        <f t="shared" si="24"/>
        <v>2594</v>
      </c>
      <c r="D87">
        <f t="shared" si="25"/>
        <v>20012964</v>
      </c>
      <c r="E87">
        <f t="shared" si="26"/>
        <v>3613</v>
      </c>
      <c r="F87">
        <f t="shared" si="27"/>
        <v>20009351</v>
      </c>
      <c r="G87">
        <f t="shared" si="28"/>
        <v>59</v>
      </c>
      <c r="H87">
        <f t="shared" si="29"/>
        <v>20009292</v>
      </c>
      <c r="I87">
        <f t="shared" si="31"/>
        <v>7424</v>
      </c>
      <c r="J87">
        <f t="shared" si="32"/>
        <v>20001868</v>
      </c>
      <c r="K87">
        <f t="shared" si="33"/>
        <v>9626</v>
      </c>
      <c r="L87">
        <f t="shared" si="34"/>
        <v>19992242</v>
      </c>
      <c r="M87">
        <f t="shared" si="35"/>
        <v>9805</v>
      </c>
      <c r="N87">
        <f t="shared" si="36"/>
        <v>19982437</v>
      </c>
      <c r="O87">
        <f t="shared" si="37"/>
        <v>11733</v>
      </c>
      <c r="P87">
        <f t="shared" si="38"/>
        <v>19970704</v>
      </c>
      <c r="Q87">
        <f t="shared" si="39"/>
        <v>13469</v>
      </c>
      <c r="R87">
        <f t="shared" si="40"/>
        <v>19957235</v>
      </c>
      <c r="S87">
        <f t="shared" si="19"/>
        <v>119933</v>
      </c>
      <c r="U87">
        <f t="shared" si="20"/>
        <v>19837302</v>
      </c>
      <c r="V87">
        <f t="shared" si="30"/>
        <v>19753062</v>
      </c>
      <c r="W87">
        <f t="shared" si="22"/>
        <v>84240</v>
      </c>
    </row>
    <row r="88" spans="1:23" x14ac:dyDescent="0.35">
      <c r="A88">
        <v>87</v>
      </c>
      <c r="B88">
        <f t="shared" si="23"/>
        <v>23254769</v>
      </c>
      <c r="C88">
        <f t="shared" si="24"/>
        <v>2654</v>
      </c>
      <c r="D88">
        <f t="shared" si="25"/>
        <v>23252115</v>
      </c>
      <c r="E88">
        <f t="shared" si="26"/>
        <v>3699</v>
      </c>
      <c r="F88">
        <f t="shared" si="27"/>
        <v>23248416</v>
      </c>
      <c r="G88">
        <f t="shared" si="28"/>
        <v>59</v>
      </c>
      <c r="H88">
        <f t="shared" si="29"/>
        <v>23248357</v>
      </c>
      <c r="I88">
        <f t="shared" si="31"/>
        <v>7597</v>
      </c>
      <c r="J88">
        <f t="shared" si="32"/>
        <v>23240760</v>
      </c>
      <c r="K88">
        <f t="shared" si="33"/>
        <v>9851</v>
      </c>
      <c r="L88">
        <f t="shared" si="34"/>
        <v>23230909</v>
      </c>
      <c r="M88">
        <f t="shared" si="35"/>
        <v>10050</v>
      </c>
      <c r="N88">
        <f t="shared" si="36"/>
        <v>23220859</v>
      </c>
      <c r="O88">
        <f t="shared" si="37"/>
        <v>12078</v>
      </c>
      <c r="P88">
        <f t="shared" si="38"/>
        <v>23208781</v>
      </c>
      <c r="Q88">
        <f t="shared" si="39"/>
        <v>13874</v>
      </c>
      <c r="R88">
        <f t="shared" si="40"/>
        <v>23194907</v>
      </c>
      <c r="S88">
        <f t="shared" si="19"/>
        <v>123402</v>
      </c>
      <c r="U88">
        <f t="shared" si="20"/>
        <v>23071505</v>
      </c>
      <c r="V88">
        <f t="shared" si="30"/>
        <v>22984055</v>
      </c>
      <c r="W88">
        <f t="shared" si="22"/>
        <v>87450</v>
      </c>
    </row>
    <row r="89" spans="1:23" x14ac:dyDescent="0.35">
      <c r="A89">
        <v>88</v>
      </c>
      <c r="B89">
        <f t="shared" si="23"/>
        <v>27018195</v>
      </c>
      <c r="C89">
        <f t="shared" si="24"/>
        <v>2716</v>
      </c>
      <c r="D89">
        <f t="shared" si="25"/>
        <v>27015479</v>
      </c>
      <c r="E89">
        <f t="shared" si="26"/>
        <v>3785</v>
      </c>
      <c r="F89">
        <f t="shared" si="27"/>
        <v>27011694</v>
      </c>
      <c r="G89">
        <f t="shared" si="28"/>
        <v>59</v>
      </c>
      <c r="H89">
        <f t="shared" si="29"/>
        <v>27011635</v>
      </c>
      <c r="I89">
        <f t="shared" si="31"/>
        <v>7772</v>
      </c>
      <c r="J89">
        <f t="shared" si="32"/>
        <v>27003863</v>
      </c>
      <c r="K89">
        <f t="shared" si="33"/>
        <v>10079</v>
      </c>
      <c r="L89">
        <f t="shared" si="34"/>
        <v>26993784</v>
      </c>
      <c r="M89">
        <f t="shared" si="35"/>
        <v>10298</v>
      </c>
      <c r="N89">
        <f t="shared" si="36"/>
        <v>26983486</v>
      </c>
      <c r="O89">
        <f t="shared" si="37"/>
        <v>12428</v>
      </c>
      <c r="P89">
        <f t="shared" si="38"/>
        <v>26971058</v>
      </c>
      <c r="Q89">
        <f t="shared" si="39"/>
        <v>14285</v>
      </c>
      <c r="R89">
        <f t="shared" si="40"/>
        <v>26956773</v>
      </c>
      <c r="S89">
        <f t="shared" si="19"/>
        <v>126912</v>
      </c>
      <c r="U89">
        <f t="shared" si="20"/>
        <v>26829861</v>
      </c>
      <c r="V89">
        <f t="shared" si="30"/>
        <v>26739141</v>
      </c>
      <c r="W89">
        <f t="shared" si="22"/>
        <v>90720</v>
      </c>
    </row>
    <row r="90" spans="1:23" x14ac:dyDescent="0.35">
      <c r="A90">
        <v>89</v>
      </c>
      <c r="B90">
        <f t="shared" si="23"/>
        <v>31390673</v>
      </c>
      <c r="C90">
        <f t="shared" si="24"/>
        <v>2778</v>
      </c>
      <c r="D90">
        <f t="shared" si="25"/>
        <v>31387895</v>
      </c>
      <c r="E90">
        <f t="shared" si="26"/>
        <v>3873</v>
      </c>
      <c r="F90">
        <f t="shared" si="27"/>
        <v>31384022</v>
      </c>
      <c r="G90">
        <f t="shared" si="28"/>
        <v>59</v>
      </c>
      <c r="H90">
        <f t="shared" si="29"/>
        <v>31383963</v>
      </c>
      <c r="I90">
        <f t="shared" si="31"/>
        <v>7949</v>
      </c>
      <c r="J90">
        <f t="shared" si="32"/>
        <v>31376014</v>
      </c>
      <c r="K90">
        <f t="shared" si="33"/>
        <v>10309</v>
      </c>
      <c r="L90">
        <f t="shared" si="34"/>
        <v>31365705</v>
      </c>
      <c r="M90">
        <f t="shared" si="35"/>
        <v>10548</v>
      </c>
      <c r="N90">
        <f t="shared" si="36"/>
        <v>31355157</v>
      </c>
      <c r="O90">
        <f t="shared" si="37"/>
        <v>12783</v>
      </c>
      <c r="P90">
        <f t="shared" si="38"/>
        <v>31342374</v>
      </c>
      <c r="Q90">
        <f t="shared" si="39"/>
        <v>14702</v>
      </c>
      <c r="R90">
        <f t="shared" si="40"/>
        <v>31327672</v>
      </c>
      <c r="S90">
        <f t="shared" si="19"/>
        <v>130463</v>
      </c>
      <c r="U90">
        <f t="shared" si="20"/>
        <v>31197209</v>
      </c>
      <c r="V90">
        <f t="shared" si="30"/>
        <v>31103159</v>
      </c>
      <c r="W90">
        <f t="shared" si="22"/>
        <v>94050</v>
      </c>
    </row>
    <row r="91" spans="1:23" x14ac:dyDescent="0.35">
      <c r="A91">
        <v>90</v>
      </c>
      <c r="B91">
        <f t="shared" si="23"/>
        <v>36470767</v>
      </c>
      <c r="C91">
        <f t="shared" si="24"/>
        <v>2840</v>
      </c>
      <c r="D91">
        <f t="shared" si="25"/>
        <v>36467927</v>
      </c>
      <c r="E91">
        <f t="shared" si="26"/>
        <v>3962</v>
      </c>
      <c r="F91">
        <f t="shared" si="27"/>
        <v>36463965</v>
      </c>
      <c r="G91">
        <f t="shared" si="28"/>
        <v>59</v>
      </c>
      <c r="H91">
        <f t="shared" si="29"/>
        <v>36463906</v>
      </c>
      <c r="I91">
        <f t="shared" si="31"/>
        <v>8129</v>
      </c>
      <c r="J91">
        <f t="shared" si="32"/>
        <v>36455777</v>
      </c>
      <c r="K91">
        <f t="shared" si="33"/>
        <v>10542</v>
      </c>
      <c r="L91">
        <f t="shared" si="34"/>
        <v>36445235</v>
      </c>
      <c r="M91">
        <f t="shared" si="35"/>
        <v>10802</v>
      </c>
      <c r="N91">
        <f t="shared" si="36"/>
        <v>36434433</v>
      </c>
      <c r="O91">
        <f t="shared" si="37"/>
        <v>13143</v>
      </c>
      <c r="P91">
        <f t="shared" si="38"/>
        <v>36421290</v>
      </c>
      <c r="Q91">
        <f t="shared" si="39"/>
        <v>15125</v>
      </c>
      <c r="R91">
        <f t="shared" si="40"/>
        <v>36406165</v>
      </c>
      <c r="S91">
        <f t="shared" si="19"/>
        <v>134055</v>
      </c>
      <c r="U91">
        <f t="shared" si="20"/>
        <v>36272110</v>
      </c>
      <c r="V91">
        <f t="shared" si="30"/>
        <v>36174670</v>
      </c>
      <c r="W91">
        <f t="shared" si="22"/>
        <v>97440</v>
      </c>
    </row>
    <row r="92" spans="1:23" x14ac:dyDescent="0.35">
      <c r="A92">
        <v>91</v>
      </c>
      <c r="B92">
        <f t="shared" si="23"/>
        <v>42372994</v>
      </c>
      <c r="C92">
        <f t="shared" si="24"/>
        <v>2904</v>
      </c>
      <c r="D92">
        <f t="shared" si="25"/>
        <v>42370090</v>
      </c>
      <c r="E92">
        <f t="shared" si="26"/>
        <v>4051</v>
      </c>
      <c r="F92">
        <f t="shared" si="27"/>
        <v>42366039</v>
      </c>
      <c r="G92">
        <f t="shared" si="28"/>
        <v>59</v>
      </c>
      <c r="H92">
        <f t="shared" si="29"/>
        <v>42365980</v>
      </c>
      <c r="I92">
        <f t="shared" si="31"/>
        <v>8310</v>
      </c>
      <c r="J92">
        <f t="shared" si="32"/>
        <v>42357670</v>
      </c>
      <c r="K92">
        <f t="shared" si="33"/>
        <v>10778</v>
      </c>
      <c r="L92">
        <f t="shared" si="34"/>
        <v>42346892</v>
      </c>
      <c r="M92">
        <f t="shared" si="35"/>
        <v>11059</v>
      </c>
      <c r="N92">
        <f t="shared" si="36"/>
        <v>42335833</v>
      </c>
      <c r="O92">
        <f t="shared" si="37"/>
        <v>13508</v>
      </c>
      <c r="P92">
        <f t="shared" si="38"/>
        <v>42322325</v>
      </c>
      <c r="Q92">
        <f t="shared" si="39"/>
        <v>15554</v>
      </c>
      <c r="R92">
        <f t="shared" si="40"/>
        <v>42306771</v>
      </c>
      <c r="S92">
        <f t="shared" si="19"/>
        <v>137689</v>
      </c>
      <c r="U92">
        <f t="shared" si="20"/>
        <v>42169082</v>
      </c>
      <c r="V92">
        <f t="shared" si="30"/>
        <v>42068192</v>
      </c>
      <c r="W92">
        <f t="shared" si="22"/>
        <v>100890</v>
      </c>
    </row>
    <row r="93" spans="1:23" x14ac:dyDescent="0.35">
      <c r="A93">
        <v>92</v>
      </c>
      <c r="B93">
        <f t="shared" si="23"/>
        <v>49230404</v>
      </c>
      <c r="C93">
        <f t="shared" si="24"/>
        <v>2968</v>
      </c>
      <c r="D93">
        <f t="shared" si="25"/>
        <v>49227436</v>
      </c>
      <c r="E93">
        <f t="shared" si="26"/>
        <v>4142</v>
      </c>
      <c r="F93">
        <f t="shared" si="27"/>
        <v>49223294</v>
      </c>
      <c r="G93">
        <f t="shared" si="28"/>
        <v>59</v>
      </c>
      <c r="H93">
        <f t="shared" si="29"/>
        <v>49223235</v>
      </c>
      <c r="I93">
        <f t="shared" si="31"/>
        <v>8493</v>
      </c>
      <c r="J93">
        <f t="shared" si="32"/>
        <v>49214742</v>
      </c>
      <c r="K93">
        <f t="shared" si="33"/>
        <v>11016</v>
      </c>
      <c r="L93">
        <f t="shared" si="34"/>
        <v>49203726</v>
      </c>
      <c r="M93">
        <f t="shared" si="35"/>
        <v>11319</v>
      </c>
      <c r="N93">
        <f t="shared" si="36"/>
        <v>49192407</v>
      </c>
      <c r="O93">
        <f t="shared" si="37"/>
        <v>13878</v>
      </c>
      <c r="P93">
        <f t="shared" si="38"/>
        <v>49178529</v>
      </c>
      <c r="Q93">
        <f t="shared" si="39"/>
        <v>15989</v>
      </c>
      <c r="R93">
        <f t="shared" si="40"/>
        <v>49162540</v>
      </c>
      <c r="S93">
        <f t="shared" si="19"/>
        <v>141365</v>
      </c>
      <c r="U93">
        <f t="shared" si="20"/>
        <v>49021175</v>
      </c>
      <c r="V93">
        <f t="shared" si="30"/>
        <v>48916775</v>
      </c>
      <c r="W93">
        <f t="shared" si="22"/>
        <v>104400</v>
      </c>
    </row>
    <row r="94" spans="1:23" x14ac:dyDescent="0.35">
      <c r="A94">
        <v>93</v>
      </c>
      <c r="B94">
        <f t="shared" si="23"/>
        <v>57197578</v>
      </c>
      <c r="C94">
        <f t="shared" si="24"/>
        <v>3032</v>
      </c>
      <c r="D94">
        <f t="shared" si="25"/>
        <v>57194546</v>
      </c>
      <c r="E94">
        <f t="shared" si="26"/>
        <v>4233</v>
      </c>
      <c r="F94">
        <f t="shared" si="27"/>
        <v>57190313</v>
      </c>
      <c r="G94">
        <f t="shared" si="28"/>
        <v>60</v>
      </c>
      <c r="H94">
        <f t="shared" si="29"/>
        <v>57190253</v>
      </c>
      <c r="I94">
        <f t="shared" si="31"/>
        <v>8678</v>
      </c>
      <c r="J94">
        <f t="shared" si="32"/>
        <v>57181575</v>
      </c>
      <c r="K94">
        <f t="shared" si="33"/>
        <v>11257</v>
      </c>
      <c r="L94">
        <f t="shared" si="34"/>
        <v>57170318</v>
      </c>
      <c r="M94">
        <f t="shared" si="35"/>
        <v>11582</v>
      </c>
      <c r="N94">
        <f t="shared" si="36"/>
        <v>57158736</v>
      </c>
      <c r="O94">
        <f t="shared" si="37"/>
        <v>14253</v>
      </c>
      <c r="P94">
        <f t="shared" si="38"/>
        <v>57144483</v>
      </c>
      <c r="Q94">
        <f t="shared" si="39"/>
        <v>16430</v>
      </c>
      <c r="R94">
        <f t="shared" si="40"/>
        <v>57128053</v>
      </c>
      <c r="S94">
        <f t="shared" si="19"/>
        <v>145083</v>
      </c>
      <c r="U94">
        <f t="shared" si="20"/>
        <v>56982970</v>
      </c>
      <c r="V94">
        <f t="shared" si="30"/>
        <v>56875000</v>
      </c>
      <c r="W94">
        <f t="shared" si="22"/>
        <v>107970</v>
      </c>
    </row>
    <row r="95" spans="1:23" x14ac:dyDescent="0.35">
      <c r="A95">
        <v>94</v>
      </c>
      <c r="B95">
        <f t="shared" si="23"/>
        <v>66454113</v>
      </c>
      <c r="C95">
        <f t="shared" si="24"/>
        <v>3098</v>
      </c>
      <c r="D95">
        <f t="shared" si="25"/>
        <v>66451015</v>
      </c>
      <c r="E95">
        <f t="shared" si="26"/>
        <v>4326</v>
      </c>
      <c r="F95">
        <f t="shared" si="27"/>
        <v>66446689</v>
      </c>
      <c r="G95">
        <f t="shared" si="28"/>
        <v>60</v>
      </c>
      <c r="H95">
        <f t="shared" si="29"/>
        <v>66446629</v>
      </c>
      <c r="I95">
        <f t="shared" si="31"/>
        <v>8865</v>
      </c>
      <c r="J95">
        <f t="shared" si="32"/>
        <v>66437764</v>
      </c>
      <c r="K95">
        <f t="shared" si="33"/>
        <v>11500</v>
      </c>
      <c r="L95">
        <f t="shared" si="34"/>
        <v>66426264</v>
      </c>
      <c r="M95">
        <f t="shared" si="35"/>
        <v>11847</v>
      </c>
      <c r="N95">
        <f t="shared" si="36"/>
        <v>66414417</v>
      </c>
      <c r="O95">
        <f t="shared" si="37"/>
        <v>14633</v>
      </c>
      <c r="P95">
        <f t="shared" si="38"/>
        <v>66399784</v>
      </c>
      <c r="Q95">
        <f t="shared" si="39"/>
        <v>16877</v>
      </c>
      <c r="R95">
        <f t="shared" si="40"/>
        <v>66382907</v>
      </c>
      <c r="S95">
        <f t="shared" si="19"/>
        <v>148844</v>
      </c>
      <c r="U95">
        <f t="shared" si="20"/>
        <v>66234063</v>
      </c>
      <c r="V95">
        <f t="shared" si="30"/>
        <v>66122463</v>
      </c>
      <c r="W95">
        <f t="shared" si="22"/>
        <v>111600</v>
      </c>
    </row>
    <row r="96" spans="1:23" x14ac:dyDescent="0.35">
      <c r="A96">
        <v>95</v>
      </c>
      <c r="B96">
        <f t="shared" si="23"/>
        <v>77208672</v>
      </c>
      <c r="C96">
        <f t="shared" si="24"/>
        <v>3164</v>
      </c>
      <c r="D96">
        <f t="shared" si="25"/>
        <v>77205508</v>
      </c>
      <c r="E96">
        <f t="shared" si="26"/>
        <v>4419</v>
      </c>
      <c r="F96">
        <f t="shared" si="27"/>
        <v>77201089</v>
      </c>
      <c r="G96">
        <f t="shared" si="28"/>
        <v>60</v>
      </c>
      <c r="H96">
        <f t="shared" si="29"/>
        <v>77201029</v>
      </c>
      <c r="I96">
        <f t="shared" si="31"/>
        <v>9054</v>
      </c>
      <c r="J96">
        <f t="shared" si="32"/>
        <v>77191975</v>
      </c>
      <c r="K96">
        <f t="shared" si="33"/>
        <v>11746</v>
      </c>
      <c r="L96">
        <f t="shared" si="34"/>
        <v>77180229</v>
      </c>
      <c r="M96">
        <f t="shared" si="35"/>
        <v>12116</v>
      </c>
      <c r="N96">
        <f t="shared" si="36"/>
        <v>77168113</v>
      </c>
      <c r="O96">
        <f t="shared" si="37"/>
        <v>15018</v>
      </c>
      <c r="P96">
        <f t="shared" si="38"/>
        <v>77153095</v>
      </c>
      <c r="Q96">
        <f t="shared" si="39"/>
        <v>17330</v>
      </c>
      <c r="R96">
        <f t="shared" si="40"/>
        <v>77135765</v>
      </c>
      <c r="S96">
        <f t="shared" ref="S96:S100" si="41">_xlfn.CEILING.MATH(HARMEAN(R96,($A96)*($A96-25)*23)/2)</f>
        <v>152648</v>
      </c>
      <c r="U96">
        <f t="shared" ref="U96:U100" si="42">R96-S96</f>
        <v>76983117</v>
      </c>
      <c r="V96">
        <f t="shared" si="30"/>
        <v>76867827</v>
      </c>
      <c r="W96">
        <f t="shared" si="22"/>
        <v>115290</v>
      </c>
    </row>
    <row r="97" spans="1:23" x14ac:dyDescent="0.35">
      <c r="A97">
        <v>96</v>
      </c>
      <c r="B97">
        <f t="shared" si="23"/>
        <v>89703687</v>
      </c>
      <c r="C97">
        <f t="shared" si="24"/>
        <v>3231</v>
      </c>
      <c r="D97">
        <f t="shared" si="25"/>
        <v>89700456</v>
      </c>
      <c r="E97">
        <f t="shared" si="26"/>
        <v>4514</v>
      </c>
      <c r="F97">
        <f t="shared" si="27"/>
        <v>89695942</v>
      </c>
      <c r="G97">
        <f t="shared" si="28"/>
        <v>60</v>
      </c>
      <c r="H97">
        <f t="shared" si="29"/>
        <v>89695882</v>
      </c>
      <c r="I97">
        <f t="shared" si="31"/>
        <v>9246</v>
      </c>
      <c r="J97">
        <f t="shared" si="32"/>
        <v>89686636</v>
      </c>
      <c r="K97">
        <f t="shared" si="33"/>
        <v>11995</v>
      </c>
      <c r="L97">
        <f t="shared" si="34"/>
        <v>89674641</v>
      </c>
      <c r="M97">
        <f t="shared" si="35"/>
        <v>12388</v>
      </c>
      <c r="N97">
        <f t="shared" si="36"/>
        <v>89662253</v>
      </c>
      <c r="O97">
        <f t="shared" si="37"/>
        <v>15408</v>
      </c>
      <c r="P97">
        <f t="shared" si="38"/>
        <v>89646845</v>
      </c>
      <c r="Q97">
        <f t="shared" si="39"/>
        <v>17789</v>
      </c>
      <c r="R97">
        <f t="shared" si="40"/>
        <v>89629056</v>
      </c>
      <c r="S97">
        <f t="shared" si="41"/>
        <v>156495</v>
      </c>
      <c r="U97">
        <f t="shared" si="42"/>
        <v>89472561</v>
      </c>
      <c r="V97">
        <f t="shared" si="30"/>
        <v>89353521</v>
      </c>
      <c r="W97">
        <f t="shared" si="22"/>
        <v>119040</v>
      </c>
    </row>
    <row r="98" spans="1:23" x14ac:dyDescent="0.35">
      <c r="A98">
        <v>97</v>
      </c>
      <c r="B98">
        <f t="shared" si="23"/>
        <v>104220824</v>
      </c>
      <c r="C98">
        <f t="shared" si="24"/>
        <v>3299</v>
      </c>
      <c r="D98">
        <f t="shared" si="25"/>
        <v>104217525</v>
      </c>
      <c r="E98">
        <f t="shared" si="26"/>
        <v>4609</v>
      </c>
      <c r="F98">
        <f t="shared" si="27"/>
        <v>104212916</v>
      </c>
      <c r="G98">
        <f t="shared" si="28"/>
        <v>60</v>
      </c>
      <c r="H98">
        <f t="shared" si="29"/>
        <v>104212856</v>
      </c>
      <c r="I98">
        <f t="shared" si="31"/>
        <v>9439</v>
      </c>
      <c r="J98">
        <f t="shared" si="32"/>
        <v>104203417</v>
      </c>
      <c r="K98">
        <f t="shared" si="33"/>
        <v>12246</v>
      </c>
      <c r="L98">
        <f t="shared" si="34"/>
        <v>104191171</v>
      </c>
      <c r="M98">
        <f t="shared" si="35"/>
        <v>12662</v>
      </c>
      <c r="N98">
        <f t="shared" si="36"/>
        <v>104178509</v>
      </c>
      <c r="O98">
        <f t="shared" si="37"/>
        <v>15803</v>
      </c>
      <c r="P98">
        <f t="shared" si="38"/>
        <v>104162706</v>
      </c>
      <c r="Q98">
        <f t="shared" si="39"/>
        <v>18254</v>
      </c>
      <c r="R98">
        <f t="shared" si="40"/>
        <v>104144452</v>
      </c>
      <c r="S98">
        <f t="shared" si="41"/>
        <v>160385</v>
      </c>
      <c r="U98">
        <f t="shared" si="42"/>
        <v>103984067</v>
      </c>
      <c r="V98">
        <f t="shared" si="30"/>
        <v>103861217</v>
      </c>
      <c r="W98">
        <f t="shared" si="22"/>
        <v>122850</v>
      </c>
    </row>
    <row r="99" spans="1:23" x14ac:dyDescent="0.35">
      <c r="A99">
        <v>98</v>
      </c>
      <c r="B99">
        <f t="shared" si="23"/>
        <v>121087330</v>
      </c>
      <c r="C99">
        <f t="shared" si="24"/>
        <v>3367</v>
      </c>
      <c r="D99">
        <f t="shared" si="25"/>
        <v>121083963</v>
      </c>
      <c r="E99">
        <f t="shared" si="26"/>
        <v>4706</v>
      </c>
      <c r="F99">
        <f t="shared" si="27"/>
        <v>121079257</v>
      </c>
      <c r="G99">
        <f t="shared" si="28"/>
        <v>60</v>
      </c>
      <c r="H99">
        <f t="shared" si="29"/>
        <v>121079197</v>
      </c>
      <c r="I99">
        <f t="shared" si="31"/>
        <v>9634</v>
      </c>
      <c r="J99">
        <f t="shared" si="32"/>
        <v>121069563</v>
      </c>
      <c r="K99">
        <f t="shared" si="33"/>
        <v>12499</v>
      </c>
      <c r="L99">
        <f t="shared" si="34"/>
        <v>121057064</v>
      </c>
      <c r="M99">
        <f t="shared" si="35"/>
        <v>12940</v>
      </c>
      <c r="N99">
        <f t="shared" si="36"/>
        <v>121044124</v>
      </c>
      <c r="O99">
        <f t="shared" si="37"/>
        <v>16203</v>
      </c>
      <c r="P99">
        <f t="shared" si="38"/>
        <v>121027921</v>
      </c>
      <c r="Q99">
        <f t="shared" si="39"/>
        <v>18725</v>
      </c>
      <c r="R99">
        <f t="shared" si="40"/>
        <v>121009196</v>
      </c>
      <c r="S99">
        <f t="shared" si="41"/>
        <v>164319</v>
      </c>
      <c r="U99">
        <f t="shared" si="42"/>
        <v>120844877</v>
      </c>
      <c r="V99">
        <f t="shared" si="30"/>
        <v>120718157</v>
      </c>
      <c r="W99">
        <f t="shared" si="22"/>
        <v>126720</v>
      </c>
    </row>
    <row r="100" spans="1:23" x14ac:dyDescent="0.35">
      <c r="A100">
        <v>99</v>
      </c>
      <c r="B100">
        <f t="shared" si="23"/>
        <v>140683415</v>
      </c>
      <c r="C100">
        <f t="shared" si="24"/>
        <v>3436</v>
      </c>
      <c r="D100">
        <f t="shared" si="25"/>
        <v>140679979</v>
      </c>
      <c r="E100">
        <f t="shared" si="26"/>
        <v>4803</v>
      </c>
      <c r="F100">
        <f t="shared" si="27"/>
        <v>140675176</v>
      </c>
      <c r="G100">
        <f t="shared" si="28"/>
        <v>60</v>
      </c>
      <c r="H100">
        <f t="shared" si="29"/>
        <v>140675116</v>
      </c>
      <c r="I100">
        <f t="shared" si="31"/>
        <v>9831</v>
      </c>
      <c r="J100">
        <f t="shared" si="32"/>
        <v>140665285</v>
      </c>
      <c r="K100">
        <f t="shared" si="33"/>
        <v>12756</v>
      </c>
      <c r="L100">
        <f t="shared" si="34"/>
        <v>140652529</v>
      </c>
      <c r="M100">
        <f t="shared" si="35"/>
        <v>13221</v>
      </c>
      <c r="N100">
        <f t="shared" si="36"/>
        <v>140639308</v>
      </c>
      <c r="O100">
        <f t="shared" si="37"/>
        <v>16608</v>
      </c>
      <c r="P100">
        <f t="shared" si="38"/>
        <v>140622700</v>
      </c>
      <c r="Q100">
        <f t="shared" si="39"/>
        <v>19202</v>
      </c>
      <c r="R100">
        <f t="shared" si="40"/>
        <v>140603498</v>
      </c>
      <c r="S100">
        <f t="shared" si="41"/>
        <v>168297</v>
      </c>
      <c r="U100">
        <f t="shared" si="42"/>
        <v>140435201</v>
      </c>
      <c r="V100">
        <f t="shared" ref="V100:V131" si="43">U100-W100</f>
        <v>140304551</v>
      </c>
      <c r="W100">
        <f t="shared" si="22"/>
        <v>130650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F496-21DF-4D75-944B-D0E992A731B3}">
  <dimension ref="A1:AH100"/>
  <sheetViews>
    <sheetView topLeftCell="S1" workbookViewId="0">
      <selection activeCell="Z11" sqref="Z11"/>
    </sheetView>
  </sheetViews>
  <sheetFormatPr defaultRowHeight="14.15" x14ac:dyDescent="0.35"/>
  <cols>
    <col min="3" max="15" width="9.2109375" bestFit="1" customWidth="1"/>
    <col min="16" max="16" width="10.140625" bestFit="1" customWidth="1"/>
    <col min="17" max="17" width="9.2109375" bestFit="1" customWidth="1"/>
    <col min="19" max="19" width="11.640625" customWidth="1"/>
    <col min="20" max="20" width="15.640625" customWidth="1"/>
    <col min="21" max="21" width="11.92578125" style="3" customWidth="1"/>
    <col min="23" max="23" width="9" customWidth="1"/>
    <col min="24" max="24" width="9.7109375" customWidth="1"/>
    <col min="25" max="25" width="8.42578125" customWidth="1"/>
    <col min="26" max="26" width="10.85546875" customWidth="1"/>
    <col min="27" max="27" width="10.2109375" customWidth="1"/>
    <col min="28" max="28" width="9.0703125" customWidth="1"/>
    <col min="29" max="29" width="12.42578125" customWidth="1"/>
    <col min="30" max="30" width="12.640625" customWidth="1"/>
    <col min="31" max="31" width="12.140625" customWidth="1"/>
    <col min="32" max="32" width="9.7109375" customWidth="1"/>
  </cols>
  <sheetData>
    <row r="1" spans="1:34" x14ac:dyDescent="0.35">
      <c r="C1" t="s">
        <v>4</v>
      </c>
      <c r="D1" t="s">
        <v>1</v>
      </c>
      <c r="E1" t="s">
        <v>0</v>
      </c>
      <c r="F1" t="s">
        <v>9</v>
      </c>
      <c r="H1" t="s">
        <v>8</v>
      </c>
      <c r="J1" t="s">
        <v>10</v>
      </c>
      <c r="L1" t="s">
        <v>7</v>
      </c>
      <c r="M1" t="s">
        <v>2</v>
      </c>
      <c r="N1" t="s">
        <v>5</v>
      </c>
      <c r="O1" t="s">
        <v>6</v>
      </c>
      <c r="P1" t="s">
        <v>140</v>
      </c>
      <c r="Q1" t="s">
        <v>3</v>
      </c>
    </row>
    <row r="2" spans="1:34" x14ac:dyDescent="0.35">
      <c r="C2">
        <v>1</v>
      </c>
      <c r="D2">
        <v>1</v>
      </c>
      <c r="E2">
        <v>1</v>
      </c>
      <c r="F2">
        <v>4</v>
      </c>
      <c r="H2">
        <v>1</v>
      </c>
      <c r="J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s="2" t="s">
        <v>32</v>
      </c>
      <c r="T2" s="2" t="s">
        <v>130</v>
      </c>
      <c r="U2" s="4">
        <v>6.9999999999999999E-4</v>
      </c>
      <c r="V2" s="2" t="s">
        <v>29</v>
      </c>
      <c r="W2" t="str">
        <f>CONCATENATE("popneed_intoxicants = ",D2)</f>
        <v>popneed_intoxicants = 1</v>
      </c>
      <c r="X2" t="str">
        <f>CONCATENATE("popneed_heating = ",E2)</f>
        <v>popneed_heating = 1</v>
      </c>
      <c r="Y2" t="str">
        <f t="shared" ref="Y2:Y15" si="0">CONCATENATE("popneed_basic_food = ",F2)</f>
        <v>popneed_basic_food = 4</v>
      </c>
      <c r="Z2" t="str">
        <f>CONCATENATE("popneed_simple_clothing = ",H2)</f>
        <v>popneed_simple_clothing = 1</v>
      </c>
      <c r="AG2" t="s">
        <v>30</v>
      </c>
      <c r="AH2" t="s">
        <v>30</v>
      </c>
    </row>
    <row r="3" spans="1:34" x14ac:dyDescent="0.35">
      <c r="C3">
        <v>2</v>
      </c>
      <c r="D3">
        <v>2</v>
      </c>
      <c r="E3">
        <v>7</v>
      </c>
      <c r="F3">
        <v>5</v>
      </c>
      <c r="H3">
        <v>2</v>
      </c>
      <c r="J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2" t="s">
        <v>33</v>
      </c>
      <c r="T3" s="2" t="s">
        <v>130</v>
      </c>
      <c r="U3" s="4">
        <v>1.6000000000000001E-3</v>
      </c>
      <c r="V3" s="2" t="s">
        <v>29</v>
      </c>
      <c r="W3" t="str">
        <f t="shared" ref="W3:W66" si="1">CONCATENATE("popneed_intoxicants = ",D3)</f>
        <v>popneed_intoxicants = 2</v>
      </c>
      <c r="X3" t="str">
        <f t="shared" ref="X3:X66" si="2">CONCATENATE("popneed_heating = ",E3)</f>
        <v>popneed_heating = 7</v>
      </c>
      <c r="Y3" t="str">
        <f t="shared" si="0"/>
        <v>popneed_basic_food = 5</v>
      </c>
      <c r="Z3" t="str">
        <f>CONCATENATE("popneed_simple_clothing = ",H3)</f>
        <v>popneed_simple_clothing = 2</v>
      </c>
      <c r="AG3" t="s">
        <v>30</v>
      </c>
      <c r="AH3" t="s">
        <v>30</v>
      </c>
    </row>
    <row r="4" spans="1:34" x14ac:dyDescent="0.35">
      <c r="A4">
        <v>9.0899999999999995E-2</v>
      </c>
      <c r="B4">
        <v>0.16666</v>
      </c>
      <c r="C4">
        <v>3</v>
      </c>
      <c r="D4">
        <v>6</v>
      </c>
      <c r="E4">
        <v>11</v>
      </c>
      <c r="F4">
        <v>7</v>
      </c>
      <c r="H4">
        <v>3</v>
      </c>
      <c r="J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 s="2" t="s">
        <v>34</v>
      </c>
      <c r="T4" s="2" t="s">
        <v>130</v>
      </c>
      <c r="U4" s="4">
        <v>2.7000000000000001E-3</v>
      </c>
      <c r="V4" s="2" t="s">
        <v>29</v>
      </c>
      <c r="W4" t="str">
        <f t="shared" si="1"/>
        <v>popneed_intoxicants = 6</v>
      </c>
      <c r="X4" t="str">
        <f t="shared" si="2"/>
        <v>popneed_heating = 11</v>
      </c>
      <c r="Y4" t="str">
        <f t="shared" si="0"/>
        <v>popneed_basic_food = 7</v>
      </c>
      <c r="Z4" t="str">
        <f>CONCATENATE("popneed_simple_clothing = ",H4)</f>
        <v>popneed_simple_clothing = 3</v>
      </c>
      <c r="AG4" t="s">
        <v>30</v>
      </c>
      <c r="AH4" t="s">
        <v>30</v>
      </c>
    </row>
    <row r="5" spans="1:34" x14ac:dyDescent="0.35">
      <c r="A5">
        <v>0.18179999999999999</v>
      </c>
      <c r="B5">
        <v>0.33332000000000001</v>
      </c>
      <c r="C5">
        <v>4</v>
      </c>
      <c r="D5">
        <v>12</v>
      </c>
      <c r="E5">
        <v>14</v>
      </c>
      <c r="F5">
        <v>9</v>
      </c>
      <c r="H5">
        <v>5</v>
      </c>
      <c r="J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 s="2" t="s">
        <v>35</v>
      </c>
      <c r="T5" s="2" t="s">
        <v>130</v>
      </c>
      <c r="U5" s="4">
        <v>4.0000000000000001E-3</v>
      </c>
      <c r="V5" s="2" t="s">
        <v>29</v>
      </c>
      <c r="W5" t="str">
        <f t="shared" si="1"/>
        <v>popneed_intoxicants = 12</v>
      </c>
      <c r="X5" t="str">
        <f t="shared" si="2"/>
        <v>popneed_heating = 14</v>
      </c>
      <c r="Y5" t="str">
        <f t="shared" si="0"/>
        <v>popneed_basic_food = 9</v>
      </c>
      <c r="Z5" t="str">
        <f>CONCATENATE("popneed_simple_clothing = ",H5)</f>
        <v>popneed_simple_clothing = 5</v>
      </c>
      <c r="AG5" t="s">
        <v>30</v>
      </c>
      <c r="AH5" t="s">
        <v>30</v>
      </c>
    </row>
    <row r="6" spans="1:34" x14ac:dyDescent="0.35">
      <c r="A6">
        <v>0.2727</v>
      </c>
      <c r="B6">
        <v>0.49997999999999998</v>
      </c>
      <c r="C6">
        <v>5</v>
      </c>
      <c r="D6">
        <v>14</v>
      </c>
      <c r="E6">
        <v>17</v>
      </c>
      <c r="F6">
        <v>11</v>
      </c>
      <c r="H6">
        <v>8</v>
      </c>
      <c r="J6">
        <v>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 s="2" t="s">
        <v>36</v>
      </c>
      <c r="T6" s="2" t="s">
        <v>130</v>
      </c>
      <c r="U6" s="4">
        <v>5.4000000000000003E-3</v>
      </c>
      <c r="V6" s="2" t="s">
        <v>29</v>
      </c>
      <c r="W6" t="str">
        <f t="shared" si="1"/>
        <v>popneed_intoxicants = 14</v>
      </c>
      <c r="X6" t="str">
        <f t="shared" si="2"/>
        <v>popneed_heating = 17</v>
      </c>
      <c r="Y6" t="str">
        <f t="shared" si="0"/>
        <v>popneed_basic_food = 11</v>
      </c>
      <c r="Z6" t="str">
        <f>CONCATENATE("popneed_simple_clothing = ",H6," popneed_crude_items = ",J6)</f>
        <v>popneed_simple_clothing = 8 popneed_crude_items = 4</v>
      </c>
      <c r="AG6" t="s">
        <v>30</v>
      </c>
      <c r="AH6" t="s">
        <v>30</v>
      </c>
    </row>
    <row r="7" spans="1:34" x14ac:dyDescent="0.35">
      <c r="A7">
        <v>0.36359999999999998</v>
      </c>
      <c r="B7">
        <v>0.66664000000000001</v>
      </c>
      <c r="C7">
        <v>6</v>
      </c>
      <c r="D7">
        <v>19</v>
      </c>
      <c r="E7">
        <v>19</v>
      </c>
      <c r="F7">
        <v>15</v>
      </c>
      <c r="H7">
        <v>11</v>
      </c>
      <c r="J7">
        <v>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 s="2" t="s">
        <v>37</v>
      </c>
      <c r="T7" s="2" t="s">
        <v>130</v>
      </c>
      <c r="U7" s="4">
        <v>7.1000000000000004E-3</v>
      </c>
      <c r="V7" s="2" t="s">
        <v>29</v>
      </c>
      <c r="W7" t="str">
        <f t="shared" si="1"/>
        <v>popneed_intoxicants = 19</v>
      </c>
      <c r="X7" t="str">
        <f t="shared" si="2"/>
        <v>popneed_heating = 19</v>
      </c>
      <c r="Y7" t="str">
        <f t="shared" si="0"/>
        <v>popneed_basic_food = 15</v>
      </c>
      <c r="Z7" t="str">
        <f t="shared" ref="Z7:Z10" si="3">CONCATENATE("popneed_simple_clothing = ",H7," popneed_crude_items = ",J7)</f>
        <v>popneed_simple_clothing = 11 popneed_crude_items = 7</v>
      </c>
      <c r="AG7" t="s">
        <v>30</v>
      </c>
      <c r="AH7" t="s">
        <v>30</v>
      </c>
    </row>
    <row r="8" spans="1:34" x14ac:dyDescent="0.35">
      <c r="A8">
        <v>0.45450000000000002</v>
      </c>
      <c r="B8">
        <v>0.83330000000000004</v>
      </c>
      <c r="C8">
        <v>7</v>
      </c>
      <c r="D8">
        <v>25</v>
      </c>
      <c r="E8">
        <v>21</v>
      </c>
      <c r="F8">
        <v>18</v>
      </c>
      <c r="H8">
        <v>16</v>
      </c>
      <c r="J8">
        <v>11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s="2" t="s">
        <v>38</v>
      </c>
      <c r="T8" s="2" t="s">
        <v>130</v>
      </c>
      <c r="U8" s="4">
        <v>9.1000000000000004E-3</v>
      </c>
      <c r="V8" s="2" t="s">
        <v>29</v>
      </c>
      <c r="W8" t="str">
        <f t="shared" si="1"/>
        <v>popneed_intoxicants = 25</v>
      </c>
      <c r="X8" t="str">
        <f t="shared" si="2"/>
        <v>popneed_heating = 21</v>
      </c>
      <c r="Y8" t="str">
        <f t="shared" si="0"/>
        <v>popneed_basic_food = 18</v>
      </c>
      <c r="Z8" t="str">
        <f t="shared" si="3"/>
        <v>popneed_simple_clothing = 16 popneed_crude_items = 11</v>
      </c>
      <c r="AG8" t="s">
        <v>30</v>
      </c>
      <c r="AH8" t="s">
        <v>30</v>
      </c>
    </row>
    <row r="9" spans="1:34" x14ac:dyDescent="0.35">
      <c r="A9">
        <v>0.5454</v>
      </c>
      <c r="B9">
        <v>0.99995999999999996</v>
      </c>
      <c r="C9">
        <v>8</v>
      </c>
      <c r="D9">
        <v>33</v>
      </c>
      <c r="E9">
        <v>23</v>
      </c>
      <c r="F9">
        <v>23</v>
      </c>
      <c r="H9">
        <v>20</v>
      </c>
      <c r="J9">
        <v>16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 s="2" t="s">
        <v>39</v>
      </c>
      <c r="T9" s="2" t="s">
        <v>130</v>
      </c>
      <c r="U9" s="4">
        <v>1.15E-2</v>
      </c>
      <c r="V9" s="2" t="s">
        <v>29</v>
      </c>
      <c r="W9" t="str">
        <f t="shared" si="1"/>
        <v>popneed_intoxicants = 33</v>
      </c>
      <c r="X9" t="str">
        <f t="shared" si="2"/>
        <v>popneed_heating = 23</v>
      </c>
      <c r="Y9" t="str">
        <f t="shared" si="0"/>
        <v>popneed_basic_food = 23</v>
      </c>
      <c r="Z9" t="str">
        <f t="shared" si="3"/>
        <v>popneed_simple_clothing = 20 popneed_crude_items = 16</v>
      </c>
      <c r="AG9" t="s">
        <v>30</v>
      </c>
      <c r="AH9" t="s">
        <v>30</v>
      </c>
    </row>
    <row r="10" spans="1:34" x14ac:dyDescent="0.35">
      <c r="A10">
        <v>0.63629999999999998</v>
      </c>
      <c r="C10">
        <v>9</v>
      </c>
      <c r="D10">
        <v>41</v>
      </c>
      <c r="E10">
        <v>25</v>
      </c>
      <c r="F10">
        <v>27</v>
      </c>
      <c r="H10">
        <v>26</v>
      </c>
      <c r="I10" t="s">
        <v>28</v>
      </c>
      <c r="J10">
        <v>22</v>
      </c>
      <c r="K10" t="s">
        <v>28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 s="2" t="s">
        <v>40</v>
      </c>
      <c r="T10" s="2" t="s">
        <v>130</v>
      </c>
      <c r="U10" s="4">
        <v>1.4100000000000001E-2</v>
      </c>
      <c r="V10" s="2" t="s">
        <v>29</v>
      </c>
      <c r="W10" t="str">
        <f t="shared" si="1"/>
        <v>popneed_intoxicants = 41</v>
      </c>
      <c r="X10" t="str">
        <f t="shared" si="2"/>
        <v>popneed_heating = 25</v>
      </c>
      <c r="Y10" t="str">
        <f t="shared" si="0"/>
        <v>popneed_basic_food = 27</v>
      </c>
      <c r="Z10" t="str">
        <f t="shared" si="3"/>
        <v>popneed_simple_clothing = 26 popneed_crude_items = 22</v>
      </c>
      <c r="AG10" t="s">
        <v>30</v>
      </c>
      <c r="AH10" t="s">
        <v>30</v>
      </c>
    </row>
    <row r="11" spans="1:34" x14ac:dyDescent="0.35">
      <c r="A11">
        <v>0.72719999999999996</v>
      </c>
      <c r="C11">
        <v>10</v>
      </c>
      <c r="D11">
        <v>50</v>
      </c>
      <c r="E11">
        <v>27</v>
      </c>
      <c r="F11">
        <v>33</v>
      </c>
      <c r="H11">
        <v>33</v>
      </c>
      <c r="I11">
        <f t="shared" ref="I11:I16" si="4">_xlfn.CEILING.MATH(H11*B4)</f>
        <v>6</v>
      </c>
      <c r="J11">
        <v>25</v>
      </c>
      <c r="K11">
        <f t="shared" ref="K11:K16" si="5">_xlfn.CEILING.MATH(J11*B4)</f>
        <v>5</v>
      </c>
      <c r="L11">
        <v>5</v>
      </c>
      <c r="M11">
        <v>0</v>
      </c>
      <c r="N11">
        <v>0</v>
      </c>
      <c r="O11">
        <v>0</v>
      </c>
      <c r="P11">
        <v>0</v>
      </c>
      <c r="Q11">
        <v>0</v>
      </c>
      <c r="S11" s="2" t="s">
        <v>41</v>
      </c>
      <c r="T11" s="2" t="s">
        <v>130</v>
      </c>
      <c r="U11" s="4">
        <v>1.7299999999999999E-2</v>
      </c>
      <c r="V11" s="2" t="s">
        <v>29</v>
      </c>
      <c r="W11" t="str">
        <f t="shared" si="1"/>
        <v>popneed_intoxicants = 50</v>
      </c>
      <c r="X11" t="str">
        <f t="shared" si="2"/>
        <v>popneed_heating = 27</v>
      </c>
      <c r="Y11" t="str">
        <f t="shared" si="0"/>
        <v>popneed_basic_food = 33</v>
      </c>
      <c r="Z11" t="str">
        <f>CONCATENATE("popneed_simple_clothing = ",H11-I11,"  popneed_standard_clothing = ",I11," popneed_crude_items = ",J11-K11,"  popneed_household_items = ",K11)</f>
        <v>popneed_simple_clothing = 27  popneed_standard_clothing = 6 popneed_crude_items = 20  popneed_household_items = 5</v>
      </c>
      <c r="AA11" t="str">
        <f>CONCATENATE("popneed_health = ",L11)</f>
        <v>popneed_health = 5</v>
      </c>
      <c r="AG11" t="s">
        <v>30</v>
      </c>
      <c r="AH11" t="s">
        <v>30</v>
      </c>
    </row>
    <row r="12" spans="1:34" x14ac:dyDescent="0.35">
      <c r="A12">
        <v>0.81810000000000005</v>
      </c>
      <c r="C12">
        <v>11</v>
      </c>
      <c r="D12">
        <v>61</v>
      </c>
      <c r="E12">
        <v>28</v>
      </c>
      <c r="F12">
        <v>39</v>
      </c>
      <c r="H12">
        <v>40</v>
      </c>
      <c r="I12">
        <f t="shared" si="4"/>
        <v>14</v>
      </c>
      <c r="J12">
        <v>34</v>
      </c>
      <c r="K12">
        <f t="shared" si="5"/>
        <v>12</v>
      </c>
      <c r="L12">
        <v>7</v>
      </c>
      <c r="M12">
        <v>0</v>
      </c>
      <c r="N12">
        <v>0</v>
      </c>
      <c r="O12">
        <v>0</v>
      </c>
      <c r="P12">
        <v>0</v>
      </c>
      <c r="Q12">
        <v>0</v>
      </c>
      <c r="S12" s="2" t="s">
        <v>42</v>
      </c>
      <c r="T12" s="2" t="s">
        <v>130</v>
      </c>
      <c r="U12" s="4">
        <v>2.0900000000000002E-2</v>
      </c>
      <c r="V12" s="2" t="s">
        <v>29</v>
      </c>
      <c r="W12" t="str">
        <f t="shared" si="1"/>
        <v>popneed_intoxicants = 61</v>
      </c>
      <c r="X12" t="str">
        <f t="shared" si="2"/>
        <v>popneed_heating = 28</v>
      </c>
      <c r="Y12" t="str">
        <f t="shared" si="0"/>
        <v>popneed_basic_food = 39</v>
      </c>
      <c r="Z12" t="str">
        <f t="shared" ref="Z12:Z15" si="6">CONCATENATE("popneed_simple_clothing = ",H12-I12,"  popneed_standard_clothing = ",I12," popneed_crude_items = ",J12-K12,"  popneed_household_items = ",K12)</f>
        <v>popneed_simple_clothing = 26  popneed_standard_clothing = 14 popneed_crude_items = 22  popneed_household_items = 12</v>
      </c>
      <c r="AA12" t="str">
        <f t="shared" ref="AA12:AA75" si="7">CONCATENATE("popneed_health = ",L12)</f>
        <v>popneed_health = 7</v>
      </c>
      <c r="AG12" t="s">
        <v>30</v>
      </c>
      <c r="AH12" t="s">
        <v>30</v>
      </c>
    </row>
    <row r="13" spans="1:34" x14ac:dyDescent="0.35">
      <c r="A13">
        <v>0.90900000000000003</v>
      </c>
      <c r="C13">
        <v>12</v>
      </c>
      <c r="D13">
        <v>74</v>
      </c>
      <c r="E13">
        <v>30</v>
      </c>
      <c r="F13">
        <v>46</v>
      </c>
      <c r="H13">
        <v>48</v>
      </c>
      <c r="I13">
        <f t="shared" si="4"/>
        <v>24</v>
      </c>
      <c r="J13">
        <v>42</v>
      </c>
      <c r="K13">
        <f t="shared" si="5"/>
        <v>21</v>
      </c>
      <c r="L13">
        <v>11</v>
      </c>
      <c r="M13">
        <v>0</v>
      </c>
      <c r="N13">
        <v>0</v>
      </c>
      <c r="O13">
        <v>0</v>
      </c>
      <c r="P13">
        <v>0</v>
      </c>
      <c r="Q13">
        <v>0</v>
      </c>
      <c r="S13" s="2" t="s">
        <v>43</v>
      </c>
      <c r="T13" s="2" t="s">
        <v>130</v>
      </c>
      <c r="U13" s="4">
        <v>2.5100000000000001E-2</v>
      </c>
      <c r="V13" s="2" t="s">
        <v>29</v>
      </c>
      <c r="W13" t="str">
        <f t="shared" si="1"/>
        <v>popneed_intoxicants = 74</v>
      </c>
      <c r="X13" t="str">
        <f t="shared" si="2"/>
        <v>popneed_heating = 30</v>
      </c>
      <c r="Y13" t="str">
        <f t="shared" si="0"/>
        <v>popneed_basic_food = 46</v>
      </c>
      <c r="Z13" t="str">
        <f t="shared" si="6"/>
        <v>popneed_simple_clothing = 24  popneed_standard_clothing = 24 popneed_crude_items = 21  popneed_household_items = 21</v>
      </c>
      <c r="AA13" t="str">
        <f t="shared" si="7"/>
        <v>popneed_health = 11</v>
      </c>
      <c r="AG13" t="s">
        <v>30</v>
      </c>
      <c r="AH13" t="s">
        <v>30</v>
      </c>
    </row>
    <row r="14" spans="1:34" x14ac:dyDescent="0.35">
      <c r="A14">
        <v>0.99990000000000001</v>
      </c>
      <c r="C14">
        <v>13</v>
      </c>
      <c r="D14">
        <v>89</v>
      </c>
      <c r="E14">
        <v>31</v>
      </c>
      <c r="F14">
        <v>53</v>
      </c>
      <c r="H14">
        <v>57</v>
      </c>
      <c r="I14">
        <f t="shared" si="4"/>
        <v>38</v>
      </c>
      <c r="J14">
        <v>54</v>
      </c>
      <c r="K14">
        <f t="shared" si="5"/>
        <v>36</v>
      </c>
      <c r="L14">
        <v>16</v>
      </c>
      <c r="M14">
        <v>0</v>
      </c>
      <c r="N14">
        <v>0</v>
      </c>
      <c r="O14">
        <v>0</v>
      </c>
      <c r="P14">
        <v>0</v>
      </c>
      <c r="Q14">
        <v>0</v>
      </c>
      <c r="S14" s="2" t="s">
        <v>44</v>
      </c>
      <c r="T14" s="2" t="s">
        <v>130</v>
      </c>
      <c r="U14" s="4">
        <v>3.0000000000000002E-2</v>
      </c>
      <c r="V14" s="2" t="s">
        <v>29</v>
      </c>
      <c r="W14" t="str">
        <f t="shared" si="1"/>
        <v>popneed_intoxicants = 89</v>
      </c>
      <c r="X14" t="str">
        <f t="shared" si="2"/>
        <v>popneed_heating = 31</v>
      </c>
      <c r="Y14" t="str">
        <f t="shared" si="0"/>
        <v>popneed_basic_food = 53</v>
      </c>
      <c r="Z14" t="str">
        <f t="shared" si="6"/>
        <v>popneed_simple_clothing = 19  popneed_standard_clothing = 38 popneed_crude_items = 18  popneed_household_items = 36</v>
      </c>
      <c r="AA14" t="str">
        <f t="shared" si="7"/>
        <v>popneed_health = 16</v>
      </c>
      <c r="AG14" t="s">
        <v>30</v>
      </c>
      <c r="AH14" t="s">
        <v>30</v>
      </c>
    </row>
    <row r="15" spans="1:34" x14ac:dyDescent="0.35">
      <c r="C15">
        <v>14</v>
      </c>
      <c r="D15">
        <v>105</v>
      </c>
      <c r="E15">
        <v>33</v>
      </c>
      <c r="F15">
        <v>62</v>
      </c>
      <c r="G15" t="s">
        <v>27</v>
      </c>
      <c r="H15">
        <v>67</v>
      </c>
      <c r="I15">
        <f t="shared" si="4"/>
        <v>56</v>
      </c>
      <c r="J15">
        <v>68</v>
      </c>
      <c r="K15">
        <f t="shared" si="5"/>
        <v>57</v>
      </c>
      <c r="L15">
        <v>18</v>
      </c>
      <c r="M15">
        <v>0</v>
      </c>
      <c r="N15">
        <v>0</v>
      </c>
      <c r="O15">
        <v>4</v>
      </c>
      <c r="P15">
        <v>0</v>
      </c>
      <c r="Q15">
        <v>0</v>
      </c>
      <c r="S15" s="2" t="s">
        <v>45</v>
      </c>
      <c r="T15" s="2" t="s">
        <v>130</v>
      </c>
      <c r="U15" s="4">
        <v>3.5700000000000003E-2</v>
      </c>
      <c r="V15" s="2" t="s">
        <v>29</v>
      </c>
      <c r="W15" t="str">
        <f t="shared" si="1"/>
        <v>popneed_intoxicants = 105</v>
      </c>
      <c r="X15" t="str">
        <f t="shared" si="2"/>
        <v>popneed_heating = 33</v>
      </c>
      <c r="Y15" t="str">
        <f t="shared" si="0"/>
        <v>popneed_basic_food = 62</v>
      </c>
      <c r="Z15" t="str">
        <f t="shared" si="6"/>
        <v>popneed_simple_clothing = 11  popneed_standard_clothing = 56 popneed_crude_items = 11  popneed_household_items = 57</v>
      </c>
      <c r="AA15" t="str">
        <f t="shared" si="7"/>
        <v>popneed_health = 18</v>
      </c>
      <c r="AD15" t="str">
        <f t="shared" ref="AD15:AD30" si="8">CONCATENATE("popneed_services = ",O15)</f>
        <v>popneed_services = 4</v>
      </c>
      <c r="AG15" t="s">
        <v>30</v>
      </c>
      <c r="AH15" t="s">
        <v>30</v>
      </c>
    </row>
    <row r="16" spans="1:34" x14ac:dyDescent="0.35">
      <c r="C16">
        <v>15</v>
      </c>
      <c r="D16">
        <v>124</v>
      </c>
      <c r="E16">
        <v>34</v>
      </c>
      <c r="F16">
        <v>70</v>
      </c>
      <c r="G16">
        <f t="shared" ref="G16:G26" si="9">_xlfn.CEILING.MATH(F16*A4)</f>
        <v>7</v>
      </c>
      <c r="H16">
        <v>78</v>
      </c>
      <c r="I16">
        <f t="shared" si="4"/>
        <v>78</v>
      </c>
      <c r="J16">
        <v>85</v>
      </c>
      <c r="K16">
        <f t="shared" si="5"/>
        <v>85</v>
      </c>
      <c r="L16">
        <v>26</v>
      </c>
      <c r="M16">
        <v>0</v>
      </c>
      <c r="N16">
        <v>0</v>
      </c>
      <c r="O16">
        <v>6</v>
      </c>
      <c r="P16">
        <v>0</v>
      </c>
      <c r="Q16">
        <v>0</v>
      </c>
      <c r="S16" s="2" t="s">
        <v>46</v>
      </c>
      <c r="T16" s="2" t="s">
        <v>130</v>
      </c>
      <c r="U16" s="4">
        <v>4.2300000000000004E-2</v>
      </c>
      <c r="V16" s="2" t="s">
        <v>29</v>
      </c>
      <c r="W16" t="str">
        <f t="shared" si="1"/>
        <v>popneed_intoxicants = 124</v>
      </c>
      <c r="X16" t="str">
        <f t="shared" si="2"/>
        <v>popneed_heating = 34</v>
      </c>
      <c r="Y16" t="str">
        <f t="shared" ref="Y16:Y25" si="10">CONCATENATE("popneed_basic_food = ",F16-G16,"  popneed_luxury_food = ",G16)</f>
        <v>popneed_basic_food = 63  popneed_luxury_food = 7</v>
      </c>
      <c r="Z16" t="str">
        <f>CONCATENATE("popneed_standard_clothing = ",H16," popneed_household_items = ",J16)</f>
        <v>popneed_standard_clothing = 78 popneed_household_items = 85</v>
      </c>
      <c r="AA16" t="str">
        <f t="shared" si="7"/>
        <v>popneed_health = 26</v>
      </c>
      <c r="AD16" t="str">
        <f t="shared" si="8"/>
        <v>popneed_services = 6</v>
      </c>
      <c r="AG16" t="s">
        <v>30</v>
      </c>
      <c r="AH16" t="s">
        <v>30</v>
      </c>
    </row>
    <row r="17" spans="3:34" x14ac:dyDescent="0.35">
      <c r="C17">
        <v>16</v>
      </c>
      <c r="D17">
        <v>146</v>
      </c>
      <c r="E17">
        <v>35</v>
      </c>
      <c r="F17">
        <v>80</v>
      </c>
      <c r="G17">
        <f t="shared" si="9"/>
        <v>15</v>
      </c>
      <c r="H17">
        <v>90</v>
      </c>
      <c r="J17">
        <v>105</v>
      </c>
      <c r="L17">
        <v>34</v>
      </c>
      <c r="M17">
        <v>0</v>
      </c>
      <c r="N17">
        <v>0</v>
      </c>
      <c r="O17">
        <v>10</v>
      </c>
      <c r="P17">
        <v>0</v>
      </c>
      <c r="Q17">
        <v>0</v>
      </c>
      <c r="S17" s="2" t="s">
        <v>47</v>
      </c>
      <c r="T17" s="2" t="s">
        <v>130</v>
      </c>
      <c r="U17" s="4">
        <v>0.05</v>
      </c>
      <c r="V17" s="2" t="s">
        <v>29</v>
      </c>
      <c r="W17" t="str">
        <f t="shared" si="1"/>
        <v>popneed_intoxicants = 146</v>
      </c>
      <c r="X17" t="str">
        <f t="shared" si="2"/>
        <v>popneed_heating = 35</v>
      </c>
      <c r="Y17" t="str">
        <f t="shared" si="10"/>
        <v>popneed_basic_food = 65  popneed_luxury_food = 15</v>
      </c>
      <c r="Z17" t="str">
        <f t="shared" ref="Z17:Z25" si="11">CONCATENATE("popneed_standard_clothing = ",H17," popneed_household_items = ",J17)</f>
        <v>popneed_standard_clothing = 90 popneed_household_items = 105</v>
      </c>
      <c r="AA17" t="str">
        <f t="shared" si="7"/>
        <v>popneed_health = 34</v>
      </c>
      <c r="AD17" t="str">
        <f t="shared" si="8"/>
        <v>popneed_services = 10</v>
      </c>
      <c r="AG17" t="s">
        <v>30</v>
      </c>
      <c r="AH17" t="s">
        <v>30</v>
      </c>
    </row>
    <row r="18" spans="3:34" x14ac:dyDescent="0.35">
      <c r="C18">
        <v>17</v>
      </c>
      <c r="D18">
        <v>170</v>
      </c>
      <c r="E18">
        <v>36</v>
      </c>
      <c r="F18">
        <v>90</v>
      </c>
      <c r="G18">
        <f t="shared" si="9"/>
        <v>25</v>
      </c>
      <c r="H18">
        <v>103</v>
      </c>
      <c r="J18">
        <v>128</v>
      </c>
      <c r="L18">
        <v>47</v>
      </c>
      <c r="M18">
        <v>0</v>
      </c>
      <c r="N18">
        <v>0</v>
      </c>
      <c r="O18">
        <v>15</v>
      </c>
      <c r="P18">
        <v>0</v>
      </c>
      <c r="Q18">
        <v>0</v>
      </c>
      <c r="S18" s="2" t="s">
        <v>48</v>
      </c>
      <c r="T18" s="2" t="s">
        <v>130</v>
      </c>
      <c r="U18" s="4">
        <v>5.8900000000000001E-2</v>
      </c>
      <c r="V18" s="2" t="s">
        <v>29</v>
      </c>
      <c r="W18" t="str">
        <f t="shared" si="1"/>
        <v>popneed_intoxicants = 170</v>
      </c>
      <c r="X18" t="str">
        <f t="shared" si="2"/>
        <v>popneed_heating = 36</v>
      </c>
      <c r="Y18" t="str">
        <f t="shared" si="10"/>
        <v>popneed_basic_food = 65  popneed_luxury_food = 25</v>
      </c>
      <c r="Z18" t="str">
        <f t="shared" si="11"/>
        <v>popneed_standard_clothing = 103 popneed_household_items = 128</v>
      </c>
      <c r="AA18" t="str">
        <f t="shared" si="7"/>
        <v>popneed_health = 47</v>
      </c>
      <c r="AD18" t="str">
        <f t="shared" si="8"/>
        <v>popneed_services = 15</v>
      </c>
      <c r="AG18" t="s">
        <v>30</v>
      </c>
      <c r="AH18" t="s">
        <v>30</v>
      </c>
    </row>
    <row r="19" spans="3:34" x14ac:dyDescent="0.35">
      <c r="C19">
        <v>18</v>
      </c>
      <c r="D19">
        <v>196</v>
      </c>
      <c r="E19">
        <v>37</v>
      </c>
      <c r="F19">
        <v>102</v>
      </c>
      <c r="G19">
        <f t="shared" si="9"/>
        <v>38</v>
      </c>
      <c r="H19">
        <v>117</v>
      </c>
      <c r="J19">
        <v>155</v>
      </c>
      <c r="L19">
        <v>62</v>
      </c>
      <c r="M19">
        <v>3</v>
      </c>
      <c r="N19">
        <v>0</v>
      </c>
      <c r="O19">
        <v>20</v>
      </c>
      <c r="P19">
        <v>0</v>
      </c>
      <c r="Q19">
        <v>0</v>
      </c>
      <c r="S19" s="2" t="s">
        <v>49</v>
      </c>
      <c r="T19" s="2" t="s">
        <v>130</v>
      </c>
      <c r="U19" s="4">
        <v>6.9199999999999998E-2</v>
      </c>
      <c r="V19" s="2" t="s">
        <v>29</v>
      </c>
      <c r="W19" t="str">
        <f t="shared" si="1"/>
        <v>popneed_intoxicants = 196</v>
      </c>
      <c r="X19" t="str">
        <f t="shared" si="2"/>
        <v>popneed_heating = 37</v>
      </c>
      <c r="Y19" t="str">
        <f t="shared" si="10"/>
        <v>popneed_basic_food = 64  popneed_luxury_food = 38</v>
      </c>
      <c r="Z19" t="str">
        <f t="shared" si="11"/>
        <v>popneed_standard_clothing = 117 popneed_household_items = 155</v>
      </c>
      <c r="AA19" t="str">
        <f t="shared" si="7"/>
        <v>popneed_health = 62</v>
      </c>
      <c r="AB19" t="str">
        <f t="shared" ref="AB19:AB50" si="12">CONCATENATE("popneed_free_movement = ",M19)</f>
        <v>popneed_free_movement = 3</v>
      </c>
      <c r="AD19" t="str">
        <f t="shared" si="8"/>
        <v>popneed_services = 20</v>
      </c>
      <c r="AG19" t="s">
        <v>30</v>
      </c>
      <c r="AH19" t="s">
        <v>30</v>
      </c>
    </row>
    <row r="20" spans="3:34" x14ac:dyDescent="0.35">
      <c r="C20">
        <v>19</v>
      </c>
      <c r="D20">
        <v>225</v>
      </c>
      <c r="E20">
        <v>38</v>
      </c>
      <c r="F20">
        <v>114</v>
      </c>
      <c r="G20">
        <f t="shared" si="9"/>
        <v>52</v>
      </c>
      <c r="H20">
        <v>133</v>
      </c>
      <c r="J20">
        <v>187</v>
      </c>
      <c r="L20">
        <v>81</v>
      </c>
      <c r="M20">
        <v>8</v>
      </c>
      <c r="N20">
        <v>0</v>
      </c>
      <c r="O20">
        <v>27</v>
      </c>
      <c r="P20">
        <v>0</v>
      </c>
      <c r="Q20">
        <v>0</v>
      </c>
      <c r="S20" s="2" t="s">
        <v>50</v>
      </c>
      <c r="T20" s="2" t="s">
        <v>130</v>
      </c>
      <c r="U20" s="4">
        <v>8.1299999999999997E-2</v>
      </c>
      <c r="V20" s="2" t="s">
        <v>29</v>
      </c>
      <c r="W20" t="str">
        <f t="shared" si="1"/>
        <v>popneed_intoxicants = 225</v>
      </c>
      <c r="X20" t="str">
        <f t="shared" si="2"/>
        <v>popneed_heating = 38</v>
      </c>
      <c r="Y20" t="str">
        <f t="shared" si="10"/>
        <v>popneed_basic_food = 62  popneed_luxury_food = 52</v>
      </c>
      <c r="Z20" t="str">
        <f t="shared" si="11"/>
        <v>popneed_standard_clothing = 133 popneed_household_items = 187</v>
      </c>
      <c r="AA20" t="str">
        <f t="shared" si="7"/>
        <v>popneed_health = 81</v>
      </c>
      <c r="AB20" t="str">
        <f t="shared" si="12"/>
        <v>popneed_free_movement = 8</v>
      </c>
      <c r="AD20" t="str">
        <f t="shared" si="8"/>
        <v>popneed_services = 27</v>
      </c>
      <c r="AG20" t="s">
        <v>30</v>
      </c>
      <c r="AH20" t="s">
        <v>30</v>
      </c>
    </row>
    <row r="21" spans="3:34" x14ac:dyDescent="0.35">
      <c r="C21">
        <v>20</v>
      </c>
      <c r="D21">
        <v>258</v>
      </c>
      <c r="E21">
        <v>39</v>
      </c>
      <c r="F21">
        <v>126</v>
      </c>
      <c r="G21">
        <f t="shared" si="9"/>
        <v>69</v>
      </c>
      <c r="H21">
        <v>149</v>
      </c>
      <c r="J21">
        <v>223</v>
      </c>
      <c r="L21">
        <v>105</v>
      </c>
      <c r="M21">
        <v>18</v>
      </c>
      <c r="N21">
        <v>5</v>
      </c>
      <c r="O21">
        <v>30</v>
      </c>
      <c r="P21">
        <v>0</v>
      </c>
      <c r="Q21">
        <v>0</v>
      </c>
      <c r="S21" s="2" t="s">
        <v>51</v>
      </c>
      <c r="T21" s="2" t="s">
        <v>130</v>
      </c>
      <c r="U21" s="4">
        <v>9.530000000000001E-2</v>
      </c>
      <c r="V21" s="2" t="s">
        <v>29</v>
      </c>
      <c r="W21" t="str">
        <f t="shared" si="1"/>
        <v>popneed_intoxicants = 258</v>
      </c>
      <c r="X21" t="str">
        <f t="shared" si="2"/>
        <v>popneed_heating = 39</v>
      </c>
      <c r="Y21" t="str">
        <f t="shared" si="10"/>
        <v>popneed_basic_food = 57  popneed_luxury_food = 69</v>
      </c>
      <c r="Z21" t="str">
        <f t="shared" si="11"/>
        <v>popneed_standard_clothing = 149 popneed_household_items = 223</v>
      </c>
      <c r="AA21" t="str">
        <f t="shared" si="7"/>
        <v>popneed_health = 105</v>
      </c>
      <c r="AB21" t="str">
        <f t="shared" si="12"/>
        <v>popneed_free_movement = 18</v>
      </c>
      <c r="AC21" t="str">
        <f>CONCATENATE("popneed_communication = ",N21)</f>
        <v>popneed_communication = 5</v>
      </c>
      <c r="AD21" t="str">
        <f t="shared" si="8"/>
        <v>popneed_services = 30</v>
      </c>
      <c r="AG21" t="s">
        <v>30</v>
      </c>
      <c r="AH21" t="s">
        <v>30</v>
      </c>
    </row>
    <row r="22" spans="3:34" x14ac:dyDescent="0.35">
      <c r="C22">
        <v>21</v>
      </c>
      <c r="D22">
        <v>293</v>
      </c>
      <c r="E22">
        <v>39</v>
      </c>
      <c r="F22">
        <v>140</v>
      </c>
      <c r="G22">
        <f t="shared" si="9"/>
        <v>90</v>
      </c>
      <c r="H22">
        <v>167</v>
      </c>
      <c r="J22">
        <v>264</v>
      </c>
      <c r="L22">
        <v>133</v>
      </c>
      <c r="M22">
        <v>33</v>
      </c>
      <c r="N22">
        <v>14</v>
      </c>
      <c r="O22">
        <v>32</v>
      </c>
      <c r="P22">
        <v>0</v>
      </c>
      <c r="Q22">
        <v>0</v>
      </c>
      <c r="S22" s="2" t="s">
        <v>52</v>
      </c>
      <c r="T22" s="2" t="s">
        <v>130</v>
      </c>
      <c r="U22" s="4">
        <v>0.1115</v>
      </c>
      <c r="V22" s="2" t="s">
        <v>29</v>
      </c>
      <c r="W22" t="str">
        <f t="shared" si="1"/>
        <v>popneed_intoxicants = 293</v>
      </c>
      <c r="X22" t="str">
        <f t="shared" si="2"/>
        <v>popneed_heating = 39</v>
      </c>
      <c r="Y22" t="str">
        <f t="shared" si="10"/>
        <v>popneed_basic_food = 50  popneed_luxury_food = 90</v>
      </c>
      <c r="Z22" t="str">
        <f t="shared" si="11"/>
        <v>popneed_standard_clothing = 167 popneed_household_items = 264</v>
      </c>
      <c r="AA22" t="str">
        <f t="shared" si="7"/>
        <v>popneed_health = 133</v>
      </c>
      <c r="AB22" t="str">
        <f t="shared" si="12"/>
        <v>popneed_free_movement = 33</v>
      </c>
      <c r="AC22" t="str">
        <f t="shared" ref="AC22:AC85" si="13">CONCATENATE("popneed_communication = ",N22)</f>
        <v>popneed_communication = 14</v>
      </c>
      <c r="AD22" t="str">
        <f t="shared" si="8"/>
        <v>popneed_services = 32</v>
      </c>
      <c r="AG22" t="s">
        <v>30</v>
      </c>
      <c r="AH22" t="s">
        <v>30</v>
      </c>
    </row>
    <row r="23" spans="3:34" x14ac:dyDescent="0.35">
      <c r="C23">
        <v>22</v>
      </c>
      <c r="D23">
        <v>331</v>
      </c>
      <c r="E23">
        <v>40</v>
      </c>
      <c r="F23">
        <v>154</v>
      </c>
      <c r="G23">
        <f t="shared" si="9"/>
        <v>112</v>
      </c>
      <c r="H23">
        <v>186</v>
      </c>
      <c r="J23">
        <v>309</v>
      </c>
      <c r="L23">
        <v>167</v>
      </c>
      <c r="M23">
        <v>53</v>
      </c>
      <c r="N23">
        <v>29</v>
      </c>
      <c r="O23">
        <v>35</v>
      </c>
      <c r="P23">
        <v>0</v>
      </c>
      <c r="Q23">
        <v>0</v>
      </c>
      <c r="S23" s="2" t="s">
        <v>53</v>
      </c>
      <c r="T23" s="2" t="s">
        <v>130</v>
      </c>
      <c r="U23" s="4">
        <v>0.13040000000000002</v>
      </c>
      <c r="V23" s="2" t="s">
        <v>29</v>
      </c>
      <c r="W23" t="str">
        <f t="shared" si="1"/>
        <v>popneed_intoxicants = 331</v>
      </c>
      <c r="X23" t="str">
        <f t="shared" si="2"/>
        <v>popneed_heating = 40</v>
      </c>
      <c r="Y23" t="str">
        <f t="shared" si="10"/>
        <v>popneed_basic_food = 42  popneed_luxury_food = 112</v>
      </c>
      <c r="Z23" t="str">
        <f t="shared" si="11"/>
        <v>popneed_standard_clothing = 186 popneed_household_items = 309</v>
      </c>
      <c r="AA23" t="str">
        <f t="shared" si="7"/>
        <v>popneed_health = 167</v>
      </c>
      <c r="AB23" t="str">
        <f t="shared" si="12"/>
        <v>popneed_free_movement = 53</v>
      </c>
      <c r="AC23" t="str">
        <f t="shared" si="13"/>
        <v>popneed_communication = 29</v>
      </c>
      <c r="AD23" t="str">
        <f t="shared" si="8"/>
        <v>popneed_services = 35</v>
      </c>
      <c r="AG23" t="s">
        <v>30</v>
      </c>
      <c r="AH23" t="s">
        <v>30</v>
      </c>
    </row>
    <row r="24" spans="3:34" x14ac:dyDescent="0.35">
      <c r="C24">
        <v>23</v>
      </c>
      <c r="D24">
        <v>372</v>
      </c>
      <c r="E24">
        <v>41</v>
      </c>
      <c r="F24">
        <v>170</v>
      </c>
      <c r="G24">
        <f t="shared" si="9"/>
        <v>140</v>
      </c>
      <c r="H24">
        <v>207</v>
      </c>
      <c r="J24">
        <v>360</v>
      </c>
      <c r="L24">
        <v>205</v>
      </c>
      <c r="M24">
        <v>78</v>
      </c>
      <c r="N24">
        <v>50</v>
      </c>
      <c r="O24">
        <v>41</v>
      </c>
      <c r="P24">
        <v>0</v>
      </c>
      <c r="Q24">
        <v>0</v>
      </c>
      <c r="S24" s="2" t="s">
        <v>54</v>
      </c>
      <c r="T24" s="2" t="s">
        <v>130</v>
      </c>
      <c r="U24" s="4">
        <v>0.15240000000000001</v>
      </c>
      <c r="V24" s="2" t="s">
        <v>29</v>
      </c>
      <c r="W24" t="str">
        <f t="shared" si="1"/>
        <v>popneed_intoxicants = 372</v>
      </c>
      <c r="X24" t="str">
        <f t="shared" si="2"/>
        <v>popneed_heating = 41</v>
      </c>
      <c r="Y24" t="str">
        <f t="shared" si="10"/>
        <v>popneed_basic_food = 30  popneed_luxury_food = 140</v>
      </c>
      <c r="Z24" t="str">
        <f t="shared" si="11"/>
        <v>popneed_standard_clothing = 207 popneed_household_items = 360</v>
      </c>
      <c r="AA24" t="str">
        <f t="shared" si="7"/>
        <v>popneed_health = 205</v>
      </c>
      <c r="AB24" t="str">
        <f t="shared" si="12"/>
        <v>popneed_free_movement = 78</v>
      </c>
      <c r="AC24" t="str">
        <f t="shared" si="13"/>
        <v>popneed_communication = 50</v>
      </c>
      <c r="AD24" t="str">
        <f t="shared" si="8"/>
        <v>popneed_services = 41</v>
      </c>
      <c r="AG24" t="s">
        <v>30</v>
      </c>
      <c r="AH24" t="s">
        <v>30</v>
      </c>
    </row>
    <row r="25" spans="3:34" x14ac:dyDescent="0.35">
      <c r="C25">
        <v>24</v>
      </c>
      <c r="D25">
        <v>416</v>
      </c>
      <c r="E25">
        <v>41</v>
      </c>
      <c r="F25">
        <v>186</v>
      </c>
      <c r="G25">
        <f t="shared" si="9"/>
        <v>170</v>
      </c>
      <c r="H25">
        <v>228</v>
      </c>
      <c r="I25" t="s">
        <v>27</v>
      </c>
      <c r="J25">
        <v>415</v>
      </c>
      <c r="K25" t="s">
        <v>27</v>
      </c>
      <c r="L25">
        <v>251</v>
      </c>
      <c r="M25">
        <v>108</v>
      </c>
      <c r="N25">
        <v>77</v>
      </c>
      <c r="O25">
        <v>56</v>
      </c>
      <c r="P25">
        <v>0</v>
      </c>
      <c r="Q25">
        <v>0</v>
      </c>
      <c r="S25" s="2" t="s">
        <v>55</v>
      </c>
      <c r="T25" s="2" t="s">
        <v>130</v>
      </c>
      <c r="U25" s="4">
        <v>0.17780000000000001</v>
      </c>
      <c r="V25" s="2" t="s">
        <v>29</v>
      </c>
      <c r="W25" t="str">
        <f t="shared" si="1"/>
        <v>popneed_intoxicants = 416</v>
      </c>
      <c r="X25" t="str">
        <f t="shared" si="2"/>
        <v>popneed_heating = 41</v>
      </c>
      <c r="Y25" t="str">
        <f t="shared" si="10"/>
        <v>popneed_basic_food = 16  popneed_luxury_food = 170</v>
      </c>
      <c r="Z25" t="str">
        <f t="shared" si="11"/>
        <v>popneed_standard_clothing = 228 popneed_household_items = 415</v>
      </c>
      <c r="AA25" t="str">
        <f t="shared" si="7"/>
        <v>popneed_health = 251</v>
      </c>
      <c r="AB25" t="str">
        <f t="shared" si="12"/>
        <v>popneed_free_movement = 108</v>
      </c>
      <c r="AC25" t="str">
        <f t="shared" si="13"/>
        <v>popneed_communication = 77</v>
      </c>
      <c r="AD25" t="str">
        <f t="shared" si="8"/>
        <v>popneed_services = 56</v>
      </c>
      <c r="AG25" t="s">
        <v>30</v>
      </c>
      <c r="AH25" t="s">
        <v>30</v>
      </c>
    </row>
    <row r="26" spans="3:34" x14ac:dyDescent="0.35">
      <c r="C26">
        <v>25</v>
      </c>
      <c r="D26">
        <v>464</v>
      </c>
      <c r="E26">
        <v>42</v>
      </c>
      <c r="F26">
        <v>202</v>
      </c>
      <c r="G26">
        <f t="shared" si="9"/>
        <v>202</v>
      </c>
      <c r="H26">
        <v>251</v>
      </c>
      <c r="I26">
        <f>_xlfn.CEILING.MATH(H26*A4)</f>
        <v>23</v>
      </c>
      <c r="J26">
        <v>476</v>
      </c>
      <c r="K26">
        <f>_xlfn.CEILING.MATH(J26*A4)</f>
        <v>44</v>
      </c>
      <c r="L26">
        <v>301</v>
      </c>
      <c r="M26">
        <v>143</v>
      </c>
      <c r="N26">
        <v>110</v>
      </c>
      <c r="O26">
        <v>86</v>
      </c>
      <c r="P26">
        <v>0</v>
      </c>
      <c r="Q26">
        <v>0</v>
      </c>
      <c r="S26" s="2" t="s">
        <v>56</v>
      </c>
      <c r="T26" s="2" t="s">
        <v>130</v>
      </c>
      <c r="U26" s="4">
        <v>0.20750000000000002</v>
      </c>
      <c r="V26" s="2" t="s">
        <v>29</v>
      </c>
      <c r="W26" t="str">
        <f t="shared" si="1"/>
        <v>popneed_intoxicants = 464</v>
      </c>
      <c r="X26" t="str">
        <f t="shared" si="2"/>
        <v>popneed_heating = 42</v>
      </c>
      <c r="Y26" t="str">
        <f t="shared" ref="Y26:Y57" si="14">CONCATENATE("popneed_luxury_food = ",F26)</f>
        <v>popneed_luxury_food = 202</v>
      </c>
      <c r="Z26" t="str">
        <f>CONCATENATE("popneed_standard_clothing = ",H26-I26," popneed_household_items = ",J26-K26,"  popneed_luxury_items = ",I26+K26)</f>
        <v>popneed_standard_clothing = 228 popneed_household_items = 432  popneed_luxury_items = 67</v>
      </c>
      <c r="AA26" t="str">
        <f t="shared" si="7"/>
        <v>popneed_health = 301</v>
      </c>
      <c r="AB26" t="str">
        <f t="shared" si="12"/>
        <v>popneed_free_movement = 143</v>
      </c>
      <c r="AC26" t="str">
        <f t="shared" si="13"/>
        <v>popneed_communication = 110</v>
      </c>
      <c r="AD26" t="str">
        <f t="shared" si="8"/>
        <v>popneed_services = 86</v>
      </c>
      <c r="AG26" t="s">
        <v>30</v>
      </c>
      <c r="AH26" t="s">
        <v>30</v>
      </c>
    </row>
    <row r="27" spans="3:34" x14ac:dyDescent="0.35">
      <c r="C27">
        <v>26</v>
      </c>
      <c r="D27">
        <v>514</v>
      </c>
      <c r="E27">
        <v>43</v>
      </c>
      <c r="F27">
        <v>220</v>
      </c>
      <c r="H27">
        <v>275</v>
      </c>
      <c r="I27">
        <f t="shared" ref="I27:I36" si="15">_xlfn.CEILING.MATH(H27*A5)</f>
        <v>50</v>
      </c>
      <c r="J27">
        <v>541</v>
      </c>
      <c r="K27">
        <f t="shared" ref="K27:K36" si="16">_xlfn.CEILING.MATH(J27*A5)</f>
        <v>99</v>
      </c>
      <c r="L27">
        <v>358</v>
      </c>
      <c r="M27">
        <v>183</v>
      </c>
      <c r="N27">
        <v>149</v>
      </c>
      <c r="O27">
        <v>136</v>
      </c>
      <c r="P27">
        <v>0</v>
      </c>
      <c r="Q27">
        <v>0</v>
      </c>
      <c r="S27" s="2" t="s">
        <v>57</v>
      </c>
      <c r="T27" s="2" t="s">
        <v>130</v>
      </c>
      <c r="U27" s="4">
        <v>0.2419</v>
      </c>
      <c r="V27" s="2" t="s">
        <v>29</v>
      </c>
      <c r="W27" t="str">
        <f t="shared" si="1"/>
        <v>popneed_intoxicants = 514</v>
      </c>
      <c r="X27" t="str">
        <f t="shared" si="2"/>
        <v>popneed_heating = 43</v>
      </c>
      <c r="Y27" t="str">
        <f t="shared" si="14"/>
        <v>popneed_luxury_food = 220</v>
      </c>
      <c r="Z27" t="str">
        <f t="shared" ref="Z27:Z35" si="17">CONCATENATE("popneed_standard_clothing = ",H27-I27," popneed_household_items = ",J27-K27,"  popneed_luxury_items = ",I27+K27)</f>
        <v>popneed_standard_clothing = 225 popneed_household_items = 442  popneed_luxury_items = 149</v>
      </c>
      <c r="AA27" t="str">
        <f t="shared" si="7"/>
        <v>popneed_health = 358</v>
      </c>
      <c r="AB27" t="str">
        <f t="shared" si="12"/>
        <v>popneed_free_movement = 183</v>
      </c>
      <c r="AC27" t="str">
        <f t="shared" si="13"/>
        <v>popneed_communication = 149</v>
      </c>
      <c r="AD27" t="str">
        <f t="shared" si="8"/>
        <v>popneed_services = 136</v>
      </c>
      <c r="AG27" t="s">
        <v>30</v>
      </c>
      <c r="AH27" t="s">
        <v>30</v>
      </c>
    </row>
    <row r="28" spans="3:34" x14ac:dyDescent="0.35">
      <c r="C28">
        <v>27</v>
      </c>
      <c r="D28">
        <v>567</v>
      </c>
      <c r="E28">
        <v>43</v>
      </c>
      <c r="F28">
        <v>239</v>
      </c>
      <c r="H28">
        <v>300</v>
      </c>
      <c r="I28">
        <f t="shared" si="15"/>
        <v>82</v>
      </c>
      <c r="J28">
        <v>611</v>
      </c>
      <c r="K28">
        <f t="shared" si="16"/>
        <v>167</v>
      </c>
      <c r="L28">
        <v>419</v>
      </c>
      <c r="M28">
        <v>228</v>
      </c>
      <c r="N28">
        <v>194</v>
      </c>
      <c r="O28">
        <v>217</v>
      </c>
      <c r="P28">
        <v>0</v>
      </c>
      <c r="Q28">
        <v>0</v>
      </c>
      <c r="S28" s="2" t="s">
        <v>58</v>
      </c>
      <c r="T28" s="2" t="s">
        <v>130</v>
      </c>
      <c r="U28" s="4">
        <v>0.28179999999999999</v>
      </c>
      <c r="V28" s="2" t="s">
        <v>29</v>
      </c>
      <c r="W28" t="str">
        <f t="shared" si="1"/>
        <v>popneed_intoxicants = 567</v>
      </c>
      <c r="X28" t="str">
        <f t="shared" si="2"/>
        <v>popneed_heating = 43</v>
      </c>
      <c r="Y28" t="str">
        <f t="shared" si="14"/>
        <v>popneed_luxury_food = 239</v>
      </c>
      <c r="Z28" t="str">
        <f t="shared" si="17"/>
        <v>popneed_standard_clothing = 218 popneed_household_items = 444  popneed_luxury_items = 249</v>
      </c>
      <c r="AA28" t="str">
        <f t="shared" si="7"/>
        <v>popneed_health = 419</v>
      </c>
      <c r="AB28" t="str">
        <f t="shared" si="12"/>
        <v>popneed_free_movement = 228</v>
      </c>
      <c r="AC28" t="str">
        <f t="shared" si="13"/>
        <v>popneed_communication = 194</v>
      </c>
      <c r="AD28" t="str">
        <f t="shared" si="8"/>
        <v>popneed_services = 217</v>
      </c>
      <c r="AG28" t="s">
        <v>30</v>
      </c>
      <c r="AH28" t="s">
        <v>30</v>
      </c>
    </row>
    <row r="29" spans="3:34" x14ac:dyDescent="0.35">
      <c r="C29">
        <v>28</v>
      </c>
      <c r="D29">
        <v>623</v>
      </c>
      <c r="E29">
        <v>44</v>
      </c>
      <c r="F29">
        <v>258</v>
      </c>
      <c r="H29">
        <v>327</v>
      </c>
      <c r="I29">
        <f t="shared" si="15"/>
        <v>119</v>
      </c>
      <c r="J29">
        <v>686</v>
      </c>
      <c r="K29">
        <f t="shared" si="16"/>
        <v>250</v>
      </c>
      <c r="L29">
        <v>487</v>
      </c>
      <c r="M29">
        <v>278</v>
      </c>
      <c r="N29">
        <v>245</v>
      </c>
      <c r="O29">
        <v>335</v>
      </c>
      <c r="P29">
        <v>0</v>
      </c>
      <c r="Q29">
        <v>0</v>
      </c>
      <c r="S29" s="2" t="s">
        <v>59</v>
      </c>
      <c r="T29" s="2" t="s">
        <v>130</v>
      </c>
      <c r="U29" s="4">
        <v>0.32830000000000004</v>
      </c>
      <c r="V29" s="2" t="s">
        <v>29</v>
      </c>
      <c r="W29" t="str">
        <f t="shared" si="1"/>
        <v>popneed_intoxicants = 623</v>
      </c>
      <c r="X29" t="str">
        <f t="shared" si="2"/>
        <v>popneed_heating = 44</v>
      </c>
      <c r="Y29" t="str">
        <f t="shared" si="14"/>
        <v>popneed_luxury_food = 258</v>
      </c>
      <c r="Z29" t="str">
        <f t="shared" si="17"/>
        <v>popneed_standard_clothing = 208 popneed_household_items = 436  popneed_luxury_items = 369</v>
      </c>
      <c r="AA29" t="str">
        <f t="shared" si="7"/>
        <v>popneed_health = 487</v>
      </c>
      <c r="AB29" t="str">
        <f t="shared" si="12"/>
        <v>popneed_free_movement = 278</v>
      </c>
      <c r="AC29" t="str">
        <f t="shared" si="13"/>
        <v>popneed_communication = 245</v>
      </c>
      <c r="AD29" t="str">
        <f t="shared" si="8"/>
        <v>popneed_services = 335</v>
      </c>
      <c r="AG29" t="s">
        <v>30</v>
      </c>
      <c r="AH29" t="s">
        <v>30</v>
      </c>
    </row>
    <row r="30" spans="3:34" x14ac:dyDescent="0.35">
      <c r="C30">
        <v>29</v>
      </c>
      <c r="D30">
        <v>683</v>
      </c>
      <c r="E30">
        <v>44</v>
      </c>
      <c r="F30">
        <v>278</v>
      </c>
      <c r="H30">
        <v>354</v>
      </c>
      <c r="I30">
        <f t="shared" si="15"/>
        <v>161</v>
      </c>
      <c r="J30">
        <v>765</v>
      </c>
      <c r="K30">
        <f t="shared" si="16"/>
        <v>348</v>
      </c>
      <c r="L30">
        <v>559</v>
      </c>
      <c r="M30">
        <v>333</v>
      </c>
      <c r="N30">
        <v>302</v>
      </c>
      <c r="O30">
        <v>504</v>
      </c>
      <c r="P30">
        <v>0</v>
      </c>
      <c r="Q30">
        <v>0</v>
      </c>
      <c r="S30" s="2" t="s">
        <v>60</v>
      </c>
      <c r="T30" s="2" t="s">
        <v>130</v>
      </c>
      <c r="U30" s="4">
        <v>0.38220000000000004</v>
      </c>
      <c r="V30" s="2" t="s">
        <v>29</v>
      </c>
      <c r="W30" t="str">
        <f t="shared" si="1"/>
        <v>popneed_intoxicants = 683</v>
      </c>
      <c r="X30" t="str">
        <f t="shared" si="2"/>
        <v>popneed_heating = 44</v>
      </c>
      <c r="Y30" t="str">
        <f t="shared" si="14"/>
        <v>popneed_luxury_food = 278</v>
      </c>
      <c r="Z30" t="str">
        <f t="shared" si="17"/>
        <v>popneed_standard_clothing = 193 popneed_household_items = 417  popneed_luxury_items = 509</v>
      </c>
      <c r="AA30" t="str">
        <f t="shared" si="7"/>
        <v>popneed_health = 559</v>
      </c>
      <c r="AB30" t="str">
        <f t="shared" si="12"/>
        <v>popneed_free_movement = 333</v>
      </c>
      <c r="AC30" t="str">
        <f t="shared" si="13"/>
        <v>popneed_communication = 302</v>
      </c>
      <c r="AD30" t="str">
        <f t="shared" si="8"/>
        <v>popneed_services = 504</v>
      </c>
      <c r="AG30" t="s">
        <v>30</v>
      </c>
      <c r="AH30" t="s">
        <v>30</v>
      </c>
    </row>
    <row r="31" spans="3:34" x14ac:dyDescent="0.35">
      <c r="C31">
        <v>30</v>
      </c>
      <c r="D31">
        <v>745</v>
      </c>
      <c r="E31">
        <v>45</v>
      </c>
      <c r="F31">
        <v>299</v>
      </c>
      <c r="H31">
        <v>383</v>
      </c>
      <c r="I31">
        <f t="shared" si="15"/>
        <v>209</v>
      </c>
      <c r="J31">
        <v>848</v>
      </c>
      <c r="K31">
        <f t="shared" si="16"/>
        <v>463</v>
      </c>
      <c r="L31">
        <v>636</v>
      </c>
      <c r="M31">
        <v>393</v>
      </c>
      <c r="N31">
        <v>365</v>
      </c>
      <c r="O31">
        <v>606</v>
      </c>
      <c r="P31">
        <v>129</v>
      </c>
      <c r="Q31">
        <v>0</v>
      </c>
      <c r="S31" s="2" t="s">
        <v>61</v>
      </c>
      <c r="T31" s="2" t="s">
        <v>130</v>
      </c>
      <c r="U31" s="4">
        <v>0.57390000000000008</v>
      </c>
      <c r="V31" s="2" t="s">
        <v>29</v>
      </c>
      <c r="W31" t="str">
        <f t="shared" si="1"/>
        <v>popneed_intoxicants = 745</v>
      </c>
      <c r="X31" t="str">
        <f t="shared" si="2"/>
        <v>popneed_heating = 45</v>
      </c>
      <c r="Y31" t="str">
        <f t="shared" si="14"/>
        <v>popneed_luxury_food = 299</v>
      </c>
      <c r="Z31" t="str">
        <f t="shared" si="17"/>
        <v>popneed_standard_clothing = 174 popneed_household_items = 385  popneed_luxury_items = 672</v>
      </c>
      <c r="AA31" t="str">
        <f t="shared" si="7"/>
        <v>popneed_health = 636</v>
      </c>
      <c r="AB31" t="str">
        <f t="shared" si="12"/>
        <v>popneed_free_movement = 393</v>
      </c>
      <c r="AC31" t="str">
        <f t="shared" si="13"/>
        <v>popneed_communication = 365</v>
      </c>
      <c r="AD31" t="str">
        <f t="shared" ref="AD31:AD36" si="18">CONCATENATE("popneed_services = ",O31)</f>
        <v>popneed_services = 606</v>
      </c>
      <c r="AE31" t="str">
        <f>CONCATENATE("popneed_influence = ",P31)</f>
        <v>popneed_influence = 129</v>
      </c>
      <c r="AG31" t="s">
        <v>30</v>
      </c>
      <c r="AH31" t="s">
        <v>30</v>
      </c>
    </row>
    <row r="32" spans="3:34" x14ac:dyDescent="0.35">
      <c r="C32">
        <v>31</v>
      </c>
      <c r="D32">
        <v>809</v>
      </c>
      <c r="E32">
        <v>45</v>
      </c>
      <c r="F32">
        <v>321</v>
      </c>
      <c r="H32">
        <v>413</v>
      </c>
      <c r="I32">
        <f t="shared" si="15"/>
        <v>263</v>
      </c>
      <c r="J32">
        <v>936</v>
      </c>
      <c r="K32">
        <f t="shared" si="16"/>
        <v>596</v>
      </c>
      <c r="L32">
        <v>717</v>
      </c>
      <c r="M32">
        <v>458</v>
      </c>
      <c r="N32">
        <v>434</v>
      </c>
      <c r="O32">
        <v>840</v>
      </c>
      <c r="P32">
        <v>205</v>
      </c>
      <c r="Q32">
        <v>0</v>
      </c>
      <c r="S32" s="2" t="s">
        <v>62</v>
      </c>
      <c r="T32" s="2" t="s">
        <v>130</v>
      </c>
      <c r="U32" s="4">
        <v>0.72280000000000011</v>
      </c>
      <c r="V32" s="2" t="s">
        <v>29</v>
      </c>
      <c r="W32" t="str">
        <f t="shared" si="1"/>
        <v>popneed_intoxicants = 809</v>
      </c>
      <c r="X32" t="str">
        <f t="shared" si="2"/>
        <v>popneed_heating = 45</v>
      </c>
      <c r="Y32" t="str">
        <f t="shared" si="14"/>
        <v>popneed_luxury_food = 321</v>
      </c>
      <c r="Z32" t="str">
        <f t="shared" si="17"/>
        <v>popneed_standard_clothing = 150 popneed_household_items = 340  popneed_luxury_items = 859</v>
      </c>
      <c r="AA32" t="str">
        <f t="shared" si="7"/>
        <v>popneed_health = 717</v>
      </c>
      <c r="AB32" t="str">
        <f t="shared" si="12"/>
        <v>popneed_free_movement = 458</v>
      </c>
      <c r="AC32" t="str">
        <f t="shared" si="13"/>
        <v>popneed_communication = 434</v>
      </c>
      <c r="AD32" t="str">
        <f t="shared" si="18"/>
        <v>popneed_services = 840</v>
      </c>
      <c r="AE32" t="str">
        <f t="shared" ref="AE32:AE95" si="19">CONCATENATE("popneed_influence = ",P32)</f>
        <v>popneed_influence = 205</v>
      </c>
      <c r="AG32" t="s">
        <v>30</v>
      </c>
      <c r="AH32" t="s">
        <v>30</v>
      </c>
    </row>
    <row r="33" spans="3:34" x14ac:dyDescent="0.35">
      <c r="C33">
        <v>32</v>
      </c>
      <c r="D33">
        <v>877</v>
      </c>
      <c r="E33">
        <v>46</v>
      </c>
      <c r="F33">
        <v>343</v>
      </c>
      <c r="H33">
        <v>444</v>
      </c>
      <c r="I33">
        <f t="shared" si="15"/>
        <v>323</v>
      </c>
      <c r="J33">
        <v>1027</v>
      </c>
      <c r="K33">
        <f t="shared" si="16"/>
        <v>747</v>
      </c>
      <c r="L33">
        <v>803</v>
      </c>
      <c r="M33">
        <v>528</v>
      </c>
      <c r="N33">
        <v>509</v>
      </c>
      <c r="O33">
        <v>1130</v>
      </c>
      <c r="P33">
        <v>317</v>
      </c>
      <c r="Q33">
        <v>0</v>
      </c>
      <c r="S33" s="2" t="s">
        <v>63</v>
      </c>
      <c r="T33" s="2" t="s">
        <v>130</v>
      </c>
      <c r="U33" s="4">
        <v>0.9194</v>
      </c>
      <c r="V33" s="2" t="s">
        <v>29</v>
      </c>
      <c r="W33" t="str">
        <f t="shared" si="1"/>
        <v>popneed_intoxicants = 877</v>
      </c>
      <c r="X33" t="str">
        <f t="shared" si="2"/>
        <v>popneed_heating = 46</v>
      </c>
      <c r="Y33" t="str">
        <f t="shared" si="14"/>
        <v>popneed_luxury_food = 343</v>
      </c>
      <c r="Z33" t="str">
        <f t="shared" si="17"/>
        <v>popneed_standard_clothing = 121 popneed_household_items = 280  popneed_luxury_items = 1070</v>
      </c>
      <c r="AA33" t="str">
        <f t="shared" si="7"/>
        <v>popneed_health = 803</v>
      </c>
      <c r="AB33" t="str">
        <f t="shared" si="12"/>
        <v>popneed_free_movement = 528</v>
      </c>
      <c r="AC33" t="str">
        <f t="shared" si="13"/>
        <v>popneed_communication = 509</v>
      </c>
      <c r="AD33" t="str">
        <f t="shared" si="18"/>
        <v>popneed_services = 1130</v>
      </c>
      <c r="AE33" t="str">
        <f t="shared" si="19"/>
        <v>popneed_influence = 317</v>
      </c>
      <c r="AG33" t="s">
        <v>30</v>
      </c>
      <c r="AH33" t="s">
        <v>30</v>
      </c>
    </row>
    <row r="34" spans="3:34" x14ac:dyDescent="0.35">
      <c r="C34">
        <v>33</v>
      </c>
      <c r="D34">
        <v>946</v>
      </c>
      <c r="E34">
        <v>46</v>
      </c>
      <c r="F34">
        <v>366</v>
      </c>
      <c r="H34">
        <v>477</v>
      </c>
      <c r="I34">
        <f t="shared" si="15"/>
        <v>391</v>
      </c>
      <c r="J34">
        <v>1121</v>
      </c>
      <c r="K34">
        <f t="shared" si="16"/>
        <v>918</v>
      </c>
      <c r="L34">
        <v>892</v>
      </c>
      <c r="M34">
        <v>603</v>
      </c>
      <c r="N34">
        <v>590</v>
      </c>
      <c r="O34">
        <v>1486</v>
      </c>
      <c r="P34">
        <v>480</v>
      </c>
      <c r="Q34">
        <v>0</v>
      </c>
      <c r="S34" s="2" t="s">
        <v>64</v>
      </c>
      <c r="T34" s="2" t="s">
        <v>130</v>
      </c>
      <c r="U34" s="4">
        <v>1.1806999999999999</v>
      </c>
      <c r="V34" s="2" t="s">
        <v>29</v>
      </c>
      <c r="W34" t="str">
        <f t="shared" si="1"/>
        <v>popneed_intoxicants = 946</v>
      </c>
      <c r="X34" t="str">
        <f t="shared" si="2"/>
        <v>popneed_heating = 46</v>
      </c>
      <c r="Y34" t="str">
        <f t="shared" si="14"/>
        <v>popneed_luxury_food = 366</v>
      </c>
      <c r="Z34" t="str">
        <f t="shared" si="17"/>
        <v>popneed_standard_clothing = 86 popneed_household_items = 203  popneed_luxury_items = 1309</v>
      </c>
      <c r="AA34" t="str">
        <f t="shared" si="7"/>
        <v>popneed_health = 892</v>
      </c>
      <c r="AB34" t="str">
        <f t="shared" si="12"/>
        <v>popneed_free_movement = 603</v>
      </c>
      <c r="AC34" t="str">
        <f t="shared" si="13"/>
        <v>popneed_communication = 590</v>
      </c>
      <c r="AD34" t="str">
        <f t="shared" si="18"/>
        <v>popneed_services = 1486</v>
      </c>
      <c r="AE34" t="str">
        <f t="shared" si="19"/>
        <v>popneed_influence = 480</v>
      </c>
      <c r="AG34" t="s">
        <v>30</v>
      </c>
      <c r="AH34" t="s">
        <v>30</v>
      </c>
    </row>
    <row r="35" spans="3:34" x14ac:dyDescent="0.35">
      <c r="C35">
        <v>34</v>
      </c>
      <c r="D35">
        <v>1019</v>
      </c>
      <c r="E35">
        <v>46</v>
      </c>
      <c r="F35">
        <v>390</v>
      </c>
      <c r="H35">
        <v>510</v>
      </c>
      <c r="I35">
        <f>_xlfn.CEILING.MATH(H35*A13)</f>
        <v>464</v>
      </c>
      <c r="J35">
        <v>1219</v>
      </c>
      <c r="K35">
        <f t="shared" si="16"/>
        <v>1109</v>
      </c>
      <c r="L35">
        <v>986</v>
      </c>
      <c r="M35">
        <v>683</v>
      </c>
      <c r="N35">
        <v>677</v>
      </c>
      <c r="O35">
        <v>1910</v>
      </c>
      <c r="P35">
        <v>710</v>
      </c>
      <c r="Q35">
        <v>0</v>
      </c>
      <c r="S35" s="2" t="s">
        <v>65</v>
      </c>
      <c r="T35" s="2" t="s">
        <v>130</v>
      </c>
      <c r="U35" s="4">
        <v>1.5249999999999999</v>
      </c>
      <c r="V35" s="2" t="s">
        <v>29</v>
      </c>
      <c r="W35" t="str">
        <f t="shared" si="1"/>
        <v>popneed_intoxicants = 1019</v>
      </c>
      <c r="X35" t="str">
        <f t="shared" si="2"/>
        <v>popneed_heating = 46</v>
      </c>
      <c r="Y35" t="str">
        <f t="shared" si="14"/>
        <v>popneed_luxury_food = 390</v>
      </c>
      <c r="Z35" t="str">
        <f t="shared" si="17"/>
        <v>popneed_standard_clothing = 46 popneed_household_items = 110  popneed_luxury_items = 1573</v>
      </c>
      <c r="AA35" t="str">
        <f t="shared" si="7"/>
        <v>popneed_health = 986</v>
      </c>
      <c r="AB35" t="str">
        <f t="shared" si="12"/>
        <v>popneed_free_movement = 683</v>
      </c>
      <c r="AC35" t="str">
        <f t="shared" si="13"/>
        <v>popneed_communication = 677</v>
      </c>
      <c r="AD35" t="str">
        <f t="shared" si="18"/>
        <v>popneed_services = 1910</v>
      </c>
      <c r="AE35" t="str">
        <f t="shared" si="19"/>
        <v>popneed_influence = 710</v>
      </c>
      <c r="AG35" t="s">
        <v>30</v>
      </c>
      <c r="AH35" t="s">
        <v>30</v>
      </c>
    </row>
    <row r="36" spans="3:34" x14ac:dyDescent="0.35">
      <c r="C36">
        <v>35</v>
      </c>
      <c r="D36">
        <v>1094</v>
      </c>
      <c r="E36">
        <v>47</v>
      </c>
      <c r="F36">
        <v>415</v>
      </c>
      <c r="H36">
        <v>545</v>
      </c>
      <c r="I36">
        <f t="shared" si="15"/>
        <v>545</v>
      </c>
      <c r="J36">
        <v>1320</v>
      </c>
      <c r="K36">
        <f t="shared" si="16"/>
        <v>1320</v>
      </c>
      <c r="L36">
        <v>1083</v>
      </c>
      <c r="M36">
        <v>768</v>
      </c>
      <c r="N36">
        <v>770</v>
      </c>
      <c r="O36">
        <v>2408</v>
      </c>
      <c r="P36">
        <v>937</v>
      </c>
      <c r="Q36">
        <v>90</v>
      </c>
      <c r="S36" s="2" t="s">
        <v>66</v>
      </c>
      <c r="T36" s="2" t="s">
        <v>130</v>
      </c>
      <c r="U36" s="4">
        <v>1.8847</v>
      </c>
      <c r="V36" s="2" t="s">
        <v>29</v>
      </c>
      <c r="W36" t="str">
        <f t="shared" si="1"/>
        <v>popneed_intoxicants = 1094</v>
      </c>
      <c r="X36" t="str">
        <f t="shared" si="2"/>
        <v>popneed_heating = 47</v>
      </c>
      <c r="Y36" t="str">
        <f t="shared" si="14"/>
        <v>popneed_luxury_food = 415</v>
      </c>
      <c r="Z36" t="str">
        <f>CONCATENATE("popneed_luxury_items = ",H36+J36)</f>
        <v>popneed_luxury_items = 1865</v>
      </c>
      <c r="AA36" t="str">
        <f t="shared" si="7"/>
        <v>popneed_health = 1083</v>
      </c>
      <c r="AB36" t="str">
        <f t="shared" si="12"/>
        <v>popneed_free_movement = 768</v>
      </c>
      <c r="AC36" t="str">
        <f t="shared" si="13"/>
        <v>popneed_communication = 770</v>
      </c>
      <c r="AD36" t="str">
        <f t="shared" si="18"/>
        <v>popneed_services = 2408</v>
      </c>
      <c r="AE36" t="str">
        <f t="shared" si="19"/>
        <v>popneed_influence = 937</v>
      </c>
      <c r="AF36" t="str">
        <f>CONCATENATE("popneed_art  = ",Q36)</f>
        <v>popneed_art  = 90</v>
      </c>
      <c r="AG36" t="s">
        <v>30</v>
      </c>
      <c r="AH36" t="s">
        <v>30</v>
      </c>
    </row>
    <row r="37" spans="3:34" x14ac:dyDescent="0.35">
      <c r="C37">
        <v>36</v>
      </c>
      <c r="D37">
        <v>1171</v>
      </c>
      <c r="E37">
        <v>47</v>
      </c>
      <c r="F37">
        <v>441</v>
      </c>
      <c r="H37">
        <v>580</v>
      </c>
      <c r="J37">
        <v>1425</v>
      </c>
      <c r="L37">
        <v>1183</v>
      </c>
      <c r="M37">
        <v>858</v>
      </c>
      <c r="N37">
        <v>869</v>
      </c>
      <c r="O37">
        <v>2988</v>
      </c>
      <c r="P37">
        <v>1217</v>
      </c>
      <c r="Q37">
        <v>240</v>
      </c>
      <c r="S37" s="2" t="s">
        <v>67</v>
      </c>
      <c r="T37" s="2" t="s">
        <v>130</v>
      </c>
      <c r="U37" s="4">
        <v>2.3189000000000002</v>
      </c>
      <c r="V37" s="2" t="s">
        <v>29</v>
      </c>
      <c r="W37" t="str">
        <f t="shared" si="1"/>
        <v>popneed_intoxicants = 1171</v>
      </c>
      <c r="X37" t="str">
        <f t="shared" si="2"/>
        <v>popneed_heating = 47</v>
      </c>
      <c r="Y37" t="str">
        <f t="shared" si="14"/>
        <v>popneed_luxury_food = 441</v>
      </c>
      <c r="Z37" t="str">
        <f t="shared" ref="Z37:Z100" si="20">CONCATENATE("popneed_luxury_items = ",H37+J37)</f>
        <v>popneed_luxury_items = 2005</v>
      </c>
      <c r="AA37" t="str">
        <f t="shared" si="7"/>
        <v>popneed_health = 1183</v>
      </c>
      <c r="AB37" t="str">
        <f t="shared" si="12"/>
        <v>popneed_free_movement = 858</v>
      </c>
      <c r="AC37" t="str">
        <f t="shared" si="13"/>
        <v>popneed_communication = 869</v>
      </c>
      <c r="AD37" t="str">
        <f t="shared" ref="AD37:AD68" si="21">CONCATENATE("popneed_services = ",O37)</f>
        <v>popneed_services = 2988</v>
      </c>
      <c r="AE37" t="str">
        <f t="shared" si="19"/>
        <v>popneed_influence = 1217</v>
      </c>
      <c r="AF37" t="str">
        <f t="shared" ref="AF37:AF100" si="22">CONCATENATE("popneed_art  = ",Q37)</f>
        <v>popneed_art  = 240</v>
      </c>
      <c r="AG37" t="s">
        <v>30</v>
      </c>
      <c r="AH37" t="s">
        <v>30</v>
      </c>
    </row>
    <row r="38" spans="3:34" x14ac:dyDescent="0.35">
      <c r="C38">
        <v>37</v>
      </c>
      <c r="D38">
        <v>1250</v>
      </c>
      <c r="E38">
        <v>47</v>
      </c>
      <c r="F38">
        <v>467</v>
      </c>
      <c r="H38">
        <v>617</v>
      </c>
      <c r="J38">
        <v>1532</v>
      </c>
      <c r="L38">
        <v>1287</v>
      </c>
      <c r="M38">
        <v>953</v>
      </c>
      <c r="N38">
        <v>974</v>
      </c>
      <c r="O38">
        <v>3652</v>
      </c>
      <c r="P38">
        <v>1581</v>
      </c>
      <c r="Q38">
        <v>450</v>
      </c>
      <c r="S38" s="2" t="s">
        <v>68</v>
      </c>
      <c r="T38" s="2" t="s">
        <v>130</v>
      </c>
      <c r="U38" s="4">
        <v>2.8620000000000001</v>
      </c>
      <c r="V38" s="2" t="s">
        <v>29</v>
      </c>
      <c r="W38" t="str">
        <f t="shared" si="1"/>
        <v>popneed_intoxicants = 1250</v>
      </c>
      <c r="X38" t="str">
        <f t="shared" si="2"/>
        <v>popneed_heating = 47</v>
      </c>
      <c r="Y38" t="str">
        <f t="shared" si="14"/>
        <v>popneed_luxury_food = 467</v>
      </c>
      <c r="Z38" t="str">
        <f t="shared" si="20"/>
        <v>popneed_luxury_items = 2149</v>
      </c>
      <c r="AA38" t="str">
        <f t="shared" si="7"/>
        <v>popneed_health = 1287</v>
      </c>
      <c r="AB38" t="str">
        <f t="shared" si="12"/>
        <v>popneed_free_movement = 953</v>
      </c>
      <c r="AC38" t="str">
        <f t="shared" si="13"/>
        <v>popneed_communication = 974</v>
      </c>
      <c r="AD38" t="str">
        <f t="shared" si="21"/>
        <v>popneed_services = 3652</v>
      </c>
      <c r="AE38" t="str">
        <f t="shared" si="19"/>
        <v>popneed_influence = 1581</v>
      </c>
      <c r="AF38" t="str">
        <f t="shared" si="22"/>
        <v>popneed_art  = 450</v>
      </c>
      <c r="AG38" t="s">
        <v>30</v>
      </c>
      <c r="AH38" t="s">
        <v>30</v>
      </c>
    </row>
    <row r="39" spans="3:34" x14ac:dyDescent="0.35">
      <c r="C39">
        <v>38</v>
      </c>
      <c r="D39">
        <v>1331</v>
      </c>
      <c r="E39">
        <v>48</v>
      </c>
      <c r="F39">
        <v>494</v>
      </c>
      <c r="H39">
        <v>655</v>
      </c>
      <c r="J39">
        <v>1642</v>
      </c>
      <c r="L39">
        <v>1393</v>
      </c>
      <c r="M39">
        <v>1053</v>
      </c>
      <c r="N39">
        <v>1085</v>
      </c>
      <c r="O39">
        <v>4404</v>
      </c>
      <c r="P39">
        <v>2067</v>
      </c>
      <c r="Q39">
        <v>720</v>
      </c>
      <c r="S39" s="2" t="s">
        <v>69</v>
      </c>
      <c r="T39" s="2" t="s">
        <v>130</v>
      </c>
      <c r="U39" s="4">
        <v>3.5562000000000005</v>
      </c>
      <c r="V39" s="2" t="s">
        <v>29</v>
      </c>
      <c r="W39" t="str">
        <f t="shared" si="1"/>
        <v>popneed_intoxicants = 1331</v>
      </c>
      <c r="X39" t="str">
        <f t="shared" si="2"/>
        <v>popneed_heating = 48</v>
      </c>
      <c r="Y39" t="str">
        <f t="shared" si="14"/>
        <v>popneed_luxury_food = 494</v>
      </c>
      <c r="Z39" t="str">
        <f t="shared" si="20"/>
        <v>popneed_luxury_items = 2297</v>
      </c>
      <c r="AA39" t="str">
        <f t="shared" si="7"/>
        <v>popneed_health = 1393</v>
      </c>
      <c r="AB39" t="str">
        <f t="shared" si="12"/>
        <v>popneed_free_movement = 1053</v>
      </c>
      <c r="AC39" t="str">
        <f t="shared" si="13"/>
        <v>popneed_communication = 1085</v>
      </c>
      <c r="AD39" t="str">
        <f t="shared" si="21"/>
        <v>popneed_services = 4404</v>
      </c>
      <c r="AE39" t="str">
        <f t="shared" si="19"/>
        <v>popneed_influence = 2067</v>
      </c>
      <c r="AF39" t="str">
        <f t="shared" si="22"/>
        <v>popneed_art  = 720</v>
      </c>
      <c r="AG39" t="s">
        <v>30</v>
      </c>
      <c r="AH39" t="s">
        <v>30</v>
      </c>
    </row>
    <row r="40" spans="3:34" x14ac:dyDescent="0.35">
      <c r="C40">
        <v>39</v>
      </c>
      <c r="D40">
        <v>1415</v>
      </c>
      <c r="E40">
        <v>48</v>
      </c>
      <c r="F40">
        <v>522</v>
      </c>
      <c r="H40">
        <v>694</v>
      </c>
      <c r="J40">
        <v>1754</v>
      </c>
      <c r="L40">
        <v>1503</v>
      </c>
      <c r="M40">
        <v>1158</v>
      </c>
      <c r="N40">
        <v>1202</v>
      </c>
      <c r="O40">
        <v>5248</v>
      </c>
      <c r="P40">
        <v>2716</v>
      </c>
      <c r="Q40">
        <v>1050</v>
      </c>
      <c r="S40" s="2" t="s">
        <v>70</v>
      </c>
      <c r="T40" s="2" t="s">
        <v>130</v>
      </c>
      <c r="U40" s="4">
        <v>4.4470000000000001</v>
      </c>
      <c r="V40" s="2" t="s">
        <v>29</v>
      </c>
      <c r="W40" t="str">
        <f t="shared" si="1"/>
        <v>popneed_intoxicants = 1415</v>
      </c>
      <c r="X40" t="str">
        <f t="shared" si="2"/>
        <v>popneed_heating = 48</v>
      </c>
      <c r="Y40" t="str">
        <f t="shared" si="14"/>
        <v>popneed_luxury_food = 522</v>
      </c>
      <c r="Z40" t="str">
        <f t="shared" si="20"/>
        <v>popneed_luxury_items = 2448</v>
      </c>
      <c r="AA40" t="str">
        <f t="shared" si="7"/>
        <v>popneed_health = 1503</v>
      </c>
      <c r="AB40" t="str">
        <f t="shared" si="12"/>
        <v>popneed_free_movement = 1158</v>
      </c>
      <c r="AC40" t="str">
        <f t="shared" si="13"/>
        <v>popneed_communication = 1202</v>
      </c>
      <c r="AD40" t="str">
        <f t="shared" si="21"/>
        <v>popneed_services = 5248</v>
      </c>
      <c r="AE40" t="str">
        <f t="shared" si="19"/>
        <v>popneed_influence = 2716</v>
      </c>
      <c r="AF40" t="str">
        <f t="shared" si="22"/>
        <v>popneed_art  = 1050</v>
      </c>
      <c r="AG40" t="s">
        <v>30</v>
      </c>
      <c r="AH40" t="s">
        <v>30</v>
      </c>
    </row>
    <row r="41" spans="3:34" x14ac:dyDescent="0.35">
      <c r="C41">
        <v>40</v>
      </c>
      <c r="D41">
        <v>1500</v>
      </c>
      <c r="E41">
        <v>49</v>
      </c>
      <c r="F41">
        <v>550</v>
      </c>
      <c r="H41">
        <v>733</v>
      </c>
      <c r="J41">
        <v>1869</v>
      </c>
      <c r="L41">
        <v>1616</v>
      </c>
      <c r="M41">
        <v>1268</v>
      </c>
      <c r="N41">
        <v>1325</v>
      </c>
      <c r="O41">
        <v>6186</v>
      </c>
      <c r="P41">
        <v>3584</v>
      </c>
      <c r="Q41">
        <v>1440</v>
      </c>
      <c r="S41" s="2" t="s">
        <v>31</v>
      </c>
      <c r="T41" s="2" t="s">
        <v>130</v>
      </c>
      <c r="U41" s="4">
        <v>5.5960000000000001</v>
      </c>
      <c r="V41" s="2" t="s">
        <v>29</v>
      </c>
      <c r="W41" t="str">
        <f t="shared" si="1"/>
        <v>popneed_intoxicants = 1500</v>
      </c>
      <c r="X41" t="str">
        <f t="shared" si="2"/>
        <v>popneed_heating = 49</v>
      </c>
      <c r="Y41" t="str">
        <f t="shared" si="14"/>
        <v>popneed_luxury_food = 550</v>
      </c>
      <c r="Z41" t="str">
        <f t="shared" si="20"/>
        <v>popneed_luxury_items = 2602</v>
      </c>
      <c r="AA41" t="str">
        <f t="shared" si="7"/>
        <v>popneed_health = 1616</v>
      </c>
      <c r="AB41" t="str">
        <f t="shared" si="12"/>
        <v>popneed_free_movement = 1268</v>
      </c>
      <c r="AC41" t="str">
        <f t="shared" si="13"/>
        <v>popneed_communication = 1325</v>
      </c>
      <c r="AD41" t="str">
        <f t="shared" si="21"/>
        <v>popneed_services = 6186</v>
      </c>
      <c r="AE41" t="str">
        <f t="shared" si="19"/>
        <v>popneed_influence = 3584</v>
      </c>
      <c r="AF41" t="str">
        <f t="shared" si="22"/>
        <v>popneed_art  = 1440</v>
      </c>
      <c r="AG41" t="s">
        <v>30</v>
      </c>
      <c r="AH41" t="s">
        <v>30</v>
      </c>
    </row>
    <row r="42" spans="3:34" x14ac:dyDescent="0.35">
      <c r="C42">
        <v>41</v>
      </c>
      <c r="D42">
        <v>1588</v>
      </c>
      <c r="E42">
        <v>49</v>
      </c>
      <c r="F42">
        <v>579</v>
      </c>
      <c r="H42">
        <v>774</v>
      </c>
      <c r="J42">
        <v>1987</v>
      </c>
      <c r="L42">
        <v>1732</v>
      </c>
      <c r="M42">
        <v>1383</v>
      </c>
      <c r="N42">
        <v>1454</v>
      </c>
      <c r="O42">
        <v>7218</v>
      </c>
      <c r="P42">
        <v>4730</v>
      </c>
      <c r="Q42">
        <v>1890</v>
      </c>
      <c r="S42" s="2" t="s">
        <v>71</v>
      </c>
      <c r="T42" s="2" t="s">
        <v>130</v>
      </c>
      <c r="U42" s="4">
        <v>7.0684000000000005</v>
      </c>
      <c r="V42" s="2" t="s">
        <v>29</v>
      </c>
      <c r="W42" t="str">
        <f t="shared" si="1"/>
        <v>popneed_intoxicants = 1588</v>
      </c>
      <c r="X42" t="str">
        <f t="shared" si="2"/>
        <v>popneed_heating = 49</v>
      </c>
      <c r="Y42" t="str">
        <f>CONCATENATE("popneed_luxury_food = ",F42)</f>
        <v>popneed_luxury_food = 579</v>
      </c>
      <c r="Z42" t="str">
        <f>CONCATENATE("popneed_luxury_items = ",H42+J42)</f>
        <v>popneed_luxury_items = 2761</v>
      </c>
      <c r="AA42" t="str">
        <f t="shared" si="7"/>
        <v>popneed_health = 1732</v>
      </c>
      <c r="AB42" t="str">
        <f t="shared" si="12"/>
        <v>popneed_free_movement = 1383</v>
      </c>
      <c r="AC42" t="str">
        <f t="shared" si="13"/>
        <v>popneed_communication = 1454</v>
      </c>
      <c r="AD42" t="str">
        <f t="shared" si="21"/>
        <v>popneed_services = 7218</v>
      </c>
      <c r="AE42" t="str">
        <f t="shared" si="19"/>
        <v>popneed_influence = 4730</v>
      </c>
      <c r="AF42" t="str">
        <f t="shared" si="22"/>
        <v>popneed_art  = 1890</v>
      </c>
      <c r="AG42" t="s">
        <v>30</v>
      </c>
      <c r="AH42" t="s">
        <v>30</v>
      </c>
    </row>
    <row r="43" spans="3:34" x14ac:dyDescent="0.35">
      <c r="C43">
        <v>42</v>
      </c>
      <c r="D43">
        <v>1677</v>
      </c>
      <c r="E43">
        <v>49</v>
      </c>
      <c r="F43">
        <v>609</v>
      </c>
      <c r="H43">
        <v>816</v>
      </c>
      <c r="J43">
        <v>2106</v>
      </c>
      <c r="L43">
        <v>1851</v>
      </c>
      <c r="M43">
        <v>1503</v>
      </c>
      <c r="N43">
        <v>1589</v>
      </c>
      <c r="O43">
        <v>8348</v>
      </c>
      <c r="P43">
        <v>6229</v>
      </c>
      <c r="Q43">
        <v>2400</v>
      </c>
      <c r="S43" s="2" t="s">
        <v>72</v>
      </c>
      <c r="T43" s="2" t="s">
        <v>130</v>
      </c>
      <c r="U43" s="4">
        <v>8.9466999999999999</v>
      </c>
      <c r="V43" s="2" t="s">
        <v>29</v>
      </c>
      <c r="W43" t="str">
        <f t="shared" si="1"/>
        <v>popneed_intoxicants = 1677</v>
      </c>
      <c r="X43" t="str">
        <f t="shared" si="2"/>
        <v>popneed_heating = 49</v>
      </c>
      <c r="Y43" t="str">
        <f t="shared" si="14"/>
        <v>popneed_luxury_food = 609</v>
      </c>
      <c r="Z43" t="str">
        <f t="shared" si="20"/>
        <v>popneed_luxury_items = 2922</v>
      </c>
      <c r="AA43" t="str">
        <f t="shared" si="7"/>
        <v>popneed_health = 1851</v>
      </c>
      <c r="AB43" t="str">
        <f t="shared" si="12"/>
        <v>popneed_free_movement = 1503</v>
      </c>
      <c r="AC43" t="str">
        <f t="shared" si="13"/>
        <v>popneed_communication = 1589</v>
      </c>
      <c r="AD43" t="str">
        <f t="shared" si="21"/>
        <v>popneed_services = 8348</v>
      </c>
      <c r="AE43" t="str">
        <f t="shared" si="19"/>
        <v>popneed_influence = 6229</v>
      </c>
      <c r="AF43" t="str">
        <f t="shared" si="22"/>
        <v>popneed_art  = 2400</v>
      </c>
      <c r="AG43" t="s">
        <v>30</v>
      </c>
      <c r="AH43" t="s">
        <v>30</v>
      </c>
    </row>
    <row r="44" spans="3:34" x14ac:dyDescent="0.35">
      <c r="C44">
        <v>43</v>
      </c>
      <c r="D44">
        <v>1769</v>
      </c>
      <c r="E44">
        <v>49</v>
      </c>
      <c r="F44">
        <v>639</v>
      </c>
      <c r="H44">
        <v>859</v>
      </c>
      <c r="J44">
        <v>2229</v>
      </c>
      <c r="L44">
        <v>1972</v>
      </c>
      <c r="M44">
        <v>1628</v>
      </c>
      <c r="N44">
        <v>1730</v>
      </c>
      <c r="O44">
        <v>9573</v>
      </c>
      <c r="P44">
        <v>8166</v>
      </c>
      <c r="Q44">
        <v>2970</v>
      </c>
      <c r="S44" s="2" t="s">
        <v>73</v>
      </c>
      <c r="T44" s="2" t="s">
        <v>130</v>
      </c>
      <c r="U44" s="4">
        <v>11.324400000000001</v>
      </c>
      <c r="V44" s="2" t="s">
        <v>29</v>
      </c>
      <c r="W44" t="str">
        <f t="shared" si="1"/>
        <v>popneed_intoxicants = 1769</v>
      </c>
      <c r="X44" t="str">
        <f t="shared" si="2"/>
        <v>popneed_heating = 49</v>
      </c>
      <c r="Y44" t="str">
        <f t="shared" si="14"/>
        <v>popneed_luxury_food = 639</v>
      </c>
      <c r="Z44" t="str">
        <f t="shared" si="20"/>
        <v>popneed_luxury_items = 3088</v>
      </c>
      <c r="AA44" t="str">
        <f t="shared" si="7"/>
        <v>popneed_health = 1972</v>
      </c>
      <c r="AB44" t="str">
        <f t="shared" si="12"/>
        <v>popneed_free_movement = 1628</v>
      </c>
      <c r="AC44" t="str">
        <f t="shared" si="13"/>
        <v>popneed_communication = 1730</v>
      </c>
      <c r="AD44" t="str">
        <f t="shared" si="21"/>
        <v>popneed_services = 9573</v>
      </c>
      <c r="AE44" t="str">
        <f t="shared" si="19"/>
        <v>popneed_influence = 8166</v>
      </c>
      <c r="AF44" t="str">
        <f t="shared" si="22"/>
        <v>popneed_art  = 2970</v>
      </c>
      <c r="AG44" t="s">
        <v>30</v>
      </c>
      <c r="AH44" t="s">
        <v>30</v>
      </c>
    </row>
    <row r="45" spans="3:34" x14ac:dyDescent="0.35">
      <c r="C45">
        <v>44</v>
      </c>
      <c r="D45">
        <v>1862</v>
      </c>
      <c r="E45">
        <v>50</v>
      </c>
      <c r="F45">
        <v>671</v>
      </c>
      <c r="H45">
        <v>903</v>
      </c>
      <c r="J45">
        <v>2353</v>
      </c>
      <c r="L45">
        <v>2097</v>
      </c>
      <c r="M45">
        <v>1758</v>
      </c>
      <c r="N45">
        <v>1877</v>
      </c>
      <c r="O45">
        <v>10894</v>
      </c>
      <c r="P45">
        <v>10638</v>
      </c>
      <c r="Q45">
        <v>3600</v>
      </c>
      <c r="S45" s="2" t="s">
        <v>74</v>
      </c>
      <c r="T45" s="2" t="s">
        <v>130</v>
      </c>
      <c r="U45" s="4">
        <v>14.308299999999999</v>
      </c>
      <c r="V45" s="2" t="s">
        <v>29</v>
      </c>
      <c r="W45" t="str">
        <f t="shared" si="1"/>
        <v>popneed_intoxicants = 1862</v>
      </c>
      <c r="X45" t="str">
        <f t="shared" si="2"/>
        <v>popneed_heating = 50</v>
      </c>
      <c r="Y45" t="str">
        <f t="shared" si="14"/>
        <v>popneed_luxury_food = 671</v>
      </c>
      <c r="Z45" t="str">
        <f t="shared" si="20"/>
        <v>popneed_luxury_items = 3256</v>
      </c>
      <c r="AA45" t="str">
        <f t="shared" si="7"/>
        <v>popneed_health = 2097</v>
      </c>
      <c r="AB45" t="str">
        <f t="shared" si="12"/>
        <v>popneed_free_movement = 1758</v>
      </c>
      <c r="AC45" t="str">
        <f t="shared" si="13"/>
        <v>popneed_communication = 1877</v>
      </c>
      <c r="AD45" t="str">
        <f t="shared" si="21"/>
        <v>popneed_services = 10894</v>
      </c>
      <c r="AE45" t="str">
        <f t="shared" si="19"/>
        <v>popneed_influence = 10638</v>
      </c>
      <c r="AF45" t="str">
        <f t="shared" si="22"/>
        <v>popneed_art  = 3600</v>
      </c>
      <c r="AG45" t="s">
        <v>30</v>
      </c>
      <c r="AH45" t="s">
        <v>30</v>
      </c>
    </row>
    <row r="46" spans="3:34" x14ac:dyDescent="0.35">
      <c r="C46">
        <v>45</v>
      </c>
      <c r="D46">
        <v>1957</v>
      </c>
      <c r="E46">
        <v>50</v>
      </c>
      <c r="F46">
        <v>703</v>
      </c>
      <c r="H46">
        <v>948</v>
      </c>
      <c r="J46">
        <v>2480</v>
      </c>
      <c r="L46">
        <v>2224</v>
      </c>
      <c r="M46">
        <v>1893</v>
      </c>
      <c r="N46">
        <v>2030</v>
      </c>
      <c r="O46">
        <v>12310</v>
      </c>
      <c r="P46">
        <v>13766</v>
      </c>
      <c r="Q46">
        <v>4290</v>
      </c>
      <c r="S46" s="2" t="s">
        <v>75</v>
      </c>
      <c r="T46" s="2" t="s">
        <v>130</v>
      </c>
      <c r="U46" s="4">
        <v>18.031100000000002</v>
      </c>
      <c r="V46" s="2" t="s">
        <v>29</v>
      </c>
      <c r="W46" t="str">
        <f t="shared" si="1"/>
        <v>popneed_intoxicants = 1957</v>
      </c>
      <c r="X46" t="str">
        <f t="shared" si="2"/>
        <v>popneed_heating = 50</v>
      </c>
      <c r="Y46" t="str">
        <f t="shared" si="14"/>
        <v>popneed_luxury_food = 703</v>
      </c>
      <c r="Z46" t="str">
        <f t="shared" si="20"/>
        <v>popneed_luxury_items = 3428</v>
      </c>
      <c r="AA46" t="str">
        <f t="shared" si="7"/>
        <v>popneed_health = 2224</v>
      </c>
      <c r="AB46" t="str">
        <f t="shared" si="12"/>
        <v>popneed_free_movement = 1893</v>
      </c>
      <c r="AC46" t="str">
        <f t="shared" si="13"/>
        <v>popneed_communication = 2030</v>
      </c>
      <c r="AD46" t="str">
        <f t="shared" si="21"/>
        <v>popneed_services = 12310</v>
      </c>
      <c r="AE46" t="str">
        <f t="shared" si="19"/>
        <v>popneed_influence = 13766</v>
      </c>
      <c r="AF46" t="str">
        <f t="shared" si="22"/>
        <v>popneed_art  = 4290</v>
      </c>
      <c r="AG46" t="s">
        <v>30</v>
      </c>
      <c r="AH46" t="s">
        <v>30</v>
      </c>
    </row>
    <row r="47" spans="3:34" x14ac:dyDescent="0.35">
      <c r="C47">
        <v>46</v>
      </c>
      <c r="D47">
        <v>2054</v>
      </c>
      <c r="E47">
        <v>50</v>
      </c>
      <c r="F47">
        <v>735</v>
      </c>
      <c r="H47">
        <v>993</v>
      </c>
      <c r="J47">
        <v>2609</v>
      </c>
      <c r="L47">
        <v>2354</v>
      </c>
      <c r="M47">
        <v>2033</v>
      </c>
      <c r="N47">
        <v>2189</v>
      </c>
      <c r="O47">
        <v>13818</v>
      </c>
      <c r="P47">
        <v>17687</v>
      </c>
      <c r="Q47">
        <v>5040</v>
      </c>
      <c r="S47" s="2" t="s">
        <v>76</v>
      </c>
      <c r="T47" s="2" t="s">
        <v>130</v>
      </c>
      <c r="U47" s="4">
        <v>22.6432</v>
      </c>
      <c r="V47" s="2" t="s">
        <v>29</v>
      </c>
      <c r="W47" t="str">
        <f t="shared" si="1"/>
        <v>popneed_intoxicants = 2054</v>
      </c>
      <c r="X47" t="str">
        <f t="shared" si="2"/>
        <v>popneed_heating = 50</v>
      </c>
      <c r="Y47" t="str">
        <f t="shared" si="14"/>
        <v>popneed_luxury_food = 735</v>
      </c>
      <c r="Z47" t="str">
        <f t="shared" si="20"/>
        <v>popneed_luxury_items = 3602</v>
      </c>
      <c r="AA47" t="str">
        <f t="shared" si="7"/>
        <v>popneed_health = 2354</v>
      </c>
      <c r="AB47" t="str">
        <f t="shared" si="12"/>
        <v>popneed_free_movement = 2033</v>
      </c>
      <c r="AC47" t="str">
        <f t="shared" si="13"/>
        <v>popneed_communication = 2189</v>
      </c>
      <c r="AD47" t="str">
        <f t="shared" si="21"/>
        <v>popneed_services = 13818</v>
      </c>
      <c r="AE47" t="str">
        <f t="shared" si="19"/>
        <v>popneed_influence = 17687</v>
      </c>
      <c r="AF47" t="str">
        <f t="shared" si="22"/>
        <v>popneed_art  = 5040</v>
      </c>
      <c r="AG47" t="s">
        <v>30</v>
      </c>
      <c r="AH47" t="s">
        <v>30</v>
      </c>
    </row>
    <row r="48" spans="3:34" x14ac:dyDescent="0.35">
      <c r="C48">
        <v>47</v>
      </c>
      <c r="D48">
        <v>2153</v>
      </c>
      <c r="E48">
        <v>51</v>
      </c>
      <c r="F48">
        <v>768</v>
      </c>
      <c r="H48">
        <v>1040</v>
      </c>
      <c r="J48">
        <v>2740</v>
      </c>
      <c r="L48">
        <v>2486</v>
      </c>
      <c r="M48">
        <v>2178</v>
      </c>
      <c r="N48">
        <v>2354</v>
      </c>
      <c r="O48">
        <v>15416</v>
      </c>
      <c r="P48">
        <v>22555</v>
      </c>
      <c r="Q48">
        <v>5850</v>
      </c>
      <c r="S48" s="2" t="s">
        <v>77</v>
      </c>
      <c r="T48" s="2" t="s">
        <v>130</v>
      </c>
      <c r="U48" s="4">
        <v>28.3141</v>
      </c>
      <c r="V48" s="2" t="s">
        <v>29</v>
      </c>
      <c r="W48" t="str">
        <f t="shared" si="1"/>
        <v>popneed_intoxicants = 2153</v>
      </c>
      <c r="X48" t="str">
        <f t="shared" si="2"/>
        <v>popneed_heating = 51</v>
      </c>
      <c r="Y48" t="str">
        <f t="shared" si="14"/>
        <v>popneed_luxury_food = 768</v>
      </c>
      <c r="Z48" t="str">
        <f t="shared" si="20"/>
        <v>popneed_luxury_items = 3780</v>
      </c>
      <c r="AA48" t="str">
        <f t="shared" si="7"/>
        <v>popneed_health = 2486</v>
      </c>
      <c r="AB48" t="str">
        <f t="shared" si="12"/>
        <v>popneed_free_movement = 2178</v>
      </c>
      <c r="AC48" t="str">
        <f t="shared" si="13"/>
        <v>popneed_communication = 2354</v>
      </c>
      <c r="AD48" t="str">
        <f t="shared" si="21"/>
        <v>popneed_services = 15416</v>
      </c>
      <c r="AE48" t="str">
        <f t="shared" si="19"/>
        <v>popneed_influence = 22555</v>
      </c>
      <c r="AF48" t="str">
        <f t="shared" si="22"/>
        <v>popneed_art  = 5850</v>
      </c>
      <c r="AG48" t="s">
        <v>30</v>
      </c>
      <c r="AH48" t="s">
        <v>30</v>
      </c>
    </row>
    <row r="49" spans="3:34" x14ac:dyDescent="0.35">
      <c r="C49">
        <v>48</v>
      </c>
      <c r="D49">
        <v>2254</v>
      </c>
      <c r="E49">
        <v>51</v>
      </c>
      <c r="F49">
        <v>802</v>
      </c>
      <c r="H49">
        <v>1088</v>
      </c>
      <c r="J49">
        <v>2873</v>
      </c>
      <c r="L49">
        <v>2621</v>
      </c>
      <c r="M49">
        <v>2328</v>
      </c>
      <c r="N49">
        <v>2525</v>
      </c>
      <c r="O49">
        <v>17102</v>
      </c>
      <c r="P49">
        <v>28556</v>
      </c>
      <c r="Q49">
        <v>6720</v>
      </c>
      <c r="S49" s="2" t="s">
        <v>78</v>
      </c>
      <c r="T49" s="2" t="s">
        <v>130</v>
      </c>
      <c r="U49" s="4">
        <v>35.248000000000005</v>
      </c>
      <c r="V49" s="2" t="s">
        <v>29</v>
      </c>
      <c r="W49" t="str">
        <f t="shared" si="1"/>
        <v>popneed_intoxicants = 2254</v>
      </c>
      <c r="X49" t="str">
        <f t="shared" si="2"/>
        <v>popneed_heating = 51</v>
      </c>
      <c r="Y49" t="str">
        <f t="shared" si="14"/>
        <v>popneed_luxury_food = 802</v>
      </c>
      <c r="Z49" t="str">
        <f t="shared" si="20"/>
        <v>popneed_luxury_items = 3961</v>
      </c>
      <c r="AA49" t="str">
        <f t="shared" si="7"/>
        <v>popneed_health = 2621</v>
      </c>
      <c r="AB49" t="str">
        <f t="shared" si="12"/>
        <v>popneed_free_movement = 2328</v>
      </c>
      <c r="AC49" t="str">
        <f t="shared" si="13"/>
        <v>popneed_communication = 2525</v>
      </c>
      <c r="AD49" t="str">
        <f t="shared" si="21"/>
        <v>popneed_services = 17102</v>
      </c>
      <c r="AE49" t="str">
        <f t="shared" si="19"/>
        <v>popneed_influence = 28556</v>
      </c>
      <c r="AF49" t="str">
        <f t="shared" si="22"/>
        <v>popneed_art  = 6720</v>
      </c>
      <c r="AG49" t="s">
        <v>30</v>
      </c>
      <c r="AH49" t="s">
        <v>30</v>
      </c>
    </row>
    <row r="50" spans="3:34" x14ac:dyDescent="0.35">
      <c r="C50">
        <v>49</v>
      </c>
      <c r="D50">
        <v>2356</v>
      </c>
      <c r="E50">
        <v>51</v>
      </c>
      <c r="F50">
        <v>837</v>
      </c>
      <c r="H50">
        <v>1136</v>
      </c>
      <c r="J50">
        <v>3008</v>
      </c>
      <c r="L50">
        <v>2759</v>
      </c>
      <c r="M50">
        <v>2483</v>
      </c>
      <c r="N50">
        <v>2702</v>
      </c>
      <c r="O50">
        <v>18872</v>
      </c>
      <c r="P50">
        <v>35904</v>
      </c>
      <c r="Q50">
        <v>7650</v>
      </c>
      <c r="S50" s="2" t="s">
        <v>79</v>
      </c>
      <c r="T50" s="2" t="s">
        <v>130</v>
      </c>
      <c r="U50" s="4">
        <v>43.6798</v>
      </c>
      <c r="V50" s="2" t="s">
        <v>29</v>
      </c>
      <c r="W50" t="str">
        <f t="shared" si="1"/>
        <v>popneed_intoxicants = 2356</v>
      </c>
      <c r="X50" t="str">
        <f t="shared" si="2"/>
        <v>popneed_heating = 51</v>
      </c>
      <c r="Y50" t="str">
        <f t="shared" si="14"/>
        <v>popneed_luxury_food = 837</v>
      </c>
      <c r="Z50" t="str">
        <f t="shared" si="20"/>
        <v>popneed_luxury_items = 4144</v>
      </c>
      <c r="AA50" t="str">
        <f t="shared" si="7"/>
        <v>popneed_health = 2759</v>
      </c>
      <c r="AB50" t="str">
        <f t="shared" si="12"/>
        <v>popneed_free_movement = 2483</v>
      </c>
      <c r="AC50" t="str">
        <f t="shared" si="13"/>
        <v>popneed_communication = 2702</v>
      </c>
      <c r="AD50" t="str">
        <f t="shared" si="21"/>
        <v>popneed_services = 18872</v>
      </c>
      <c r="AE50" t="str">
        <f t="shared" si="19"/>
        <v>popneed_influence = 35904</v>
      </c>
      <c r="AF50" t="str">
        <f t="shared" si="22"/>
        <v>popneed_art  = 7650</v>
      </c>
      <c r="AG50" t="s">
        <v>30</v>
      </c>
      <c r="AH50" t="s">
        <v>30</v>
      </c>
    </row>
    <row r="51" spans="3:34" x14ac:dyDescent="0.35">
      <c r="C51">
        <v>50</v>
      </c>
      <c r="D51">
        <v>2460</v>
      </c>
      <c r="E51">
        <v>51</v>
      </c>
      <c r="F51">
        <v>872</v>
      </c>
      <c r="H51">
        <v>1186</v>
      </c>
      <c r="J51">
        <v>3146</v>
      </c>
      <c r="L51">
        <v>2900</v>
      </c>
      <c r="M51">
        <v>2643</v>
      </c>
      <c r="N51">
        <v>2885</v>
      </c>
      <c r="O51">
        <v>20722</v>
      </c>
      <c r="P51">
        <v>44846</v>
      </c>
      <c r="Q51">
        <v>8640</v>
      </c>
      <c r="S51" s="2" t="s">
        <v>80</v>
      </c>
      <c r="T51" s="2" t="s">
        <v>130</v>
      </c>
      <c r="U51" s="4">
        <v>53.881100000000004</v>
      </c>
      <c r="V51" s="2" t="s">
        <v>29</v>
      </c>
      <c r="W51" t="str">
        <f t="shared" si="1"/>
        <v>popneed_intoxicants = 2460</v>
      </c>
      <c r="X51" t="str">
        <f t="shared" si="2"/>
        <v>popneed_heating = 51</v>
      </c>
      <c r="Y51" t="str">
        <f t="shared" si="14"/>
        <v>popneed_luxury_food = 872</v>
      </c>
      <c r="Z51" t="str">
        <f t="shared" si="20"/>
        <v>popneed_luxury_items = 4332</v>
      </c>
      <c r="AA51" t="str">
        <f t="shared" si="7"/>
        <v>popneed_health = 2900</v>
      </c>
      <c r="AB51" t="str">
        <f t="shared" ref="AB51:AB83" si="23">CONCATENATE("popneed_free_movement = ",M51)</f>
        <v>popneed_free_movement = 2643</v>
      </c>
      <c r="AC51" t="str">
        <f t="shared" si="13"/>
        <v>popneed_communication = 2885</v>
      </c>
      <c r="AD51" t="str">
        <f t="shared" si="21"/>
        <v>popneed_services = 20722</v>
      </c>
      <c r="AE51" t="str">
        <f t="shared" si="19"/>
        <v>popneed_influence = 44846</v>
      </c>
      <c r="AF51" t="str">
        <f t="shared" si="22"/>
        <v>popneed_art  = 8640</v>
      </c>
      <c r="AG51" t="s">
        <v>30</v>
      </c>
      <c r="AH51" t="s">
        <v>30</v>
      </c>
    </row>
    <row r="52" spans="3:34" x14ac:dyDescent="0.35">
      <c r="C52">
        <v>51</v>
      </c>
      <c r="D52">
        <v>2566</v>
      </c>
      <c r="E52">
        <v>52</v>
      </c>
      <c r="F52">
        <v>908</v>
      </c>
      <c r="H52">
        <v>1237</v>
      </c>
      <c r="J52">
        <v>3285</v>
      </c>
      <c r="L52">
        <v>3043</v>
      </c>
      <c r="M52">
        <v>2808</v>
      </c>
      <c r="N52">
        <v>3074</v>
      </c>
      <c r="O52">
        <v>22650</v>
      </c>
      <c r="P52">
        <v>55668</v>
      </c>
      <c r="Q52">
        <v>9690</v>
      </c>
      <c r="S52" s="2" t="s">
        <v>81</v>
      </c>
      <c r="T52" s="2" t="s">
        <v>130</v>
      </c>
      <c r="U52" s="4">
        <v>66.1661</v>
      </c>
      <c r="V52" s="2" t="s">
        <v>29</v>
      </c>
      <c r="W52" t="str">
        <f t="shared" si="1"/>
        <v>popneed_intoxicants = 2566</v>
      </c>
      <c r="X52" t="str">
        <f t="shared" si="2"/>
        <v>popneed_heating = 52</v>
      </c>
      <c r="Y52" t="str">
        <f t="shared" si="14"/>
        <v>popneed_luxury_food = 908</v>
      </c>
      <c r="Z52" t="str">
        <f t="shared" si="20"/>
        <v>popneed_luxury_items = 4522</v>
      </c>
      <c r="AA52" t="str">
        <f t="shared" si="7"/>
        <v>popneed_health = 3043</v>
      </c>
      <c r="AB52" t="str">
        <f t="shared" si="23"/>
        <v>popneed_free_movement = 2808</v>
      </c>
      <c r="AC52" t="str">
        <f t="shared" si="13"/>
        <v>popneed_communication = 3074</v>
      </c>
      <c r="AD52" t="str">
        <f t="shared" si="21"/>
        <v>popneed_services = 22650</v>
      </c>
      <c r="AE52" t="str">
        <f t="shared" si="19"/>
        <v>popneed_influence = 55668</v>
      </c>
      <c r="AF52" t="str">
        <f t="shared" si="22"/>
        <v>popneed_art  = 9690</v>
      </c>
      <c r="AG52" t="s">
        <v>30</v>
      </c>
      <c r="AH52" t="s">
        <v>30</v>
      </c>
    </row>
    <row r="53" spans="3:34" x14ac:dyDescent="0.35">
      <c r="C53">
        <v>52</v>
      </c>
      <c r="D53">
        <v>2673</v>
      </c>
      <c r="E53">
        <v>52</v>
      </c>
      <c r="F53">
        <v>945</v>
      </c>
      <c r="H53">
        <v>1288</v>
      </c>
      <c r="J53">
        <v>3427</v>
      </c>
      <c r="L53">
        <v>3189</v>
      </c>
      <c r="M53">
        <v>2978</v>
      </c>
      <c r="N53">
        <v>3269</v>
      </c>
      <c r="O53">
        <v>24650</v>
      </c>
      <c r="P53">
        <v>68708</v>
      </c>
      <c r="Q53">
        <v>10800</v>
      </c>
      <c r="S53" s="2" t="s">
        <v>82</v>
      </c>
      <c r="T53" s="2" t="s">
        <v>130</v>
      </c>
      <c r="U53" s="4">
        <v>80.905900000000003</v>
      </c>
      <c r="V53" s="2" t="s">
        <v>29</v>
      </c>
      <c r="W53" t="str">
        <f t="shared" si="1"/>
        <v>popneed_intoxicants = 2673</v>
      </c>
      <c r="X53" t="str">
        <f t="shared" si="2"/>
        <v>popneed_heating = 52</v>
      </c>
      <c r="Y53" t="str">
        <f t="shared" si="14"/>
        <v>popneed_luxury_food = 945</v>
      </c>
      <c r="Z53" t="str">
        <f t="shared" si="20"/>
        <v>popneed_luxury_items = 4715</v>
      </c>
      <c r="AA53" t="str">
        <f t="shared" si="7"/>
        <v>popneed_health = 3189</v>
      </c>
      <c r="AB53" t="str">
        <f t="shared" si="23"/>
        <v>popneed_free_movement = 2978</v>
      </c>
      <c r="AC53" t="str">
        <f t="shared" si="13"/>
        <v>popneed_communication = 3269</v>
      </c>
      <c r="AD53" t="str">
        <f t="shared" si="21"/>
        <v>popneed_services = 24650</v>
      </c>
      <c r="AE53" t="str">
        <f t="shared" si="19"/>
        <v>popneed_influence = 68708</v>
      </c>
      <c r="AF53" t="str">
        <f t="shared" si="22"/>
        <v>popneed_art  = 10800</v>
      </c>
      <c r="AG53" t="s">
        <v>30</v>
      </c>
      <c r="AH53" t="s">
        <v>30</v>
      </c>
    </row>
    <row r="54" spans="3:34" x14ac:dyDescent="0.35">
      <c r="C54">
        <v>53</v>
      </c>
      <c r="D54">
        <v>2783</v>
      </c>
      <c r="E54">
        <v>52</v>
      </c>
      <c r="F54">
        <v>982</v>
      </c>
      <c r="H54">
        <v>1341</v>
      </c>
      <c r="J54">
        <v>3571</v>
      </c>
      <c r="L54">
        <v>3338</v>
      </c>
      <c r="M54">
        <v>3153</v>
      </c>
      <c r="N54">
        <v>3470</v>
      </c>
      <c r="O54">
        <v>26720</v>
      </c>
      <c r="P54">
        <v>84347</v>
      </c>
      <c r="Q54">
        <v>11970</v>
      </c>
      <c r="S54" s="2" t="s">
        <v>83</v>
      </c>
      <c r="T54" s="2" t="s">
        <v>130</v>
      </c>
      <c r="U54" s="4">
        <v>98.519700000000014</v>
      </c>
      <c r="V54" s="2" t="s">
        <v>29</v>
      </c>
      <c r="W54" t="str">
        <f t="shared" si="1"/>
        <v>popneed_intoxicants = 2783</v>
      </c>
      <c r="X54" t="str">
        <f t="shared" si="2"/>
        <v>popneed_heating = 52</v>
      </c>
      <c r="Y54" t="str">
        <f t="shared" si="14"/>
        <v>popneed_luxury_food = 982</v>
      </c>
      <c r="Z54" t="str">
        <f t="shared" si="20"/>
        <v>popneed_luxury_items = 4912</v>
      </c>
      <c r="AA54" t="str">
        <f t="shared" si="7"/>
        <v>popneed_health = 3338</v>
      </c>
      <c r="AB54" t="str">
        <f t="shared" si="23"/>
        <v>popneed_free_movement = 3153</v>
      </c>
      <c r="AC54" t="str">
        <f t="shared" si="13"/>
        <v>popneed_communication = 3470</v>
      </c>
      <c r="AD54" t="str">
        <f t="shared" si="21"/>
        <v>popneed_services = 26720</v>
      </c>
      <c r="AE54" t="str">
        <f t="shared" si="19"/>
        <v>popneed_influence = 84347</v>
      </c>
      <c r="AF54" t="str">
        <f t="shared" si="22"/>
        <v>popneed_art  = 11970</v>
      </c>
      <c r="AG54" t="s">
        <v>30</v>
      </c>
      <c r="AH54" t="s">
        <v>30</v>
      </c>
    </row>
    <row r="55" spans="3:34" x14ac:dyDescent="0.35">
      <c r="C55">
        <v>54</v>
      </c>
      <c r="D55">
        <v>2894</v>
      </c>
      <c r="E55">
        <v>52</v>
      </c>
      <c r="F55">
        <v>1020</v>
      </c>
      <c r="H55">
        <v>1394</v>
      </c>
      <c r="J55">
        <v>3718</v>
      </c>
      <c r="L55">
        <v>3489</v>
      </c>
      <c r="M55">
        <v>3333</v>
      </c>
      <c r="N55">
        <v>3677</v>
      </c>
      <c r="O55">
        <v>28856</v>
      </c>
      <c r="P55">
        <v>103039</v>
      </c>
      <c r="Q55">
        <v>13200</v>
      </c>
      <c r="S55" s="2" t="s">
        <v>84</v>
      </c>
      <c r="T55" s="2" t="s">
        <v>130</v>
      </c>
      <c r="U55" s="4">
        <v>119.50620000000001</v>
      </c>
      <c r="V55" s="2" t="s">
        <v>29</v>
      </c>
      <c r="W55" t="str">
        <f t="shared" si="1"/>
        <v>popneed_intoxicants = 2894</v>
      </c>
      <c r="X55" t="str">
        <f t="shared" si="2"/>
        <v>popneed_heating = 52</v>
      </c>
      <c r="Y55" t="str">
        <f t="shared" si="14"/>
        <v>popneed_luxury_food = 1020</v>
      </c>
      <c r="Z55" t="str">
        <f t="shared" si="20"/>
        <v>popneed_luxury_items = 5112</v>
      </c>
      <c r="AA55" t="str">
        <f t="shared" si="7"/>
        <v>popneed_health = 3489</v>
      </c>
      <c r="AB55" t="str">
        <f t="shared" si="23"/>
        <v>popneed_free_movement = 3333</v>
      </c>
      <c r="AC55" t="str">
        <f t="shared" si="13"/>
        <v>popneed_communication = 3677</v>
      </c>
      <c r="AD55" t="str">
        <f t="shared" si="21"/>
        <v>popneed_services = 28856</v>
      </c>
      <c r="AE55" t="str">
        <f t="shared" si="19"/>
        <v>popneed_influence = 103039</v>
      </c>
      <c r="AF55" t="str">
        <f t="shared" si="22"/>
        <v>popneed_art  = 13200</v>
      </c>
      <c r="AG55" t="s">
        <v>30</v>
      </c>
      <c r="AH55" t="s">
        <v>30</v>
      </c>
    </row>
    <row r="56" spans="3:34" x14ac:dyDescent="0.35">
      <c r="C56">
        <v>55</v>
      </c>
      <c r="D56">
        <v>3007</v>
      </c>
      <c r="E56">
        <v>53</v>
      </c>
      <c r="F56">
        <v>1058</v>
      </c>
      <c r="H56">
        <v>1448</v>
      </c>
      <c r="J56">
        <v>3866</v>
      </c>
      <c r="L56">
        <v>3644</v>
      </c>
      <c r="M56">
        <v>3518</v>
      </c>
      <c r="N56">
        <v>3890</v>
      </c>
      <c r="O56">
        <v>31053</v>
      </c>
      <c r="P56">
        <v>125303</v>
      </c>
      <c r="Q56">
        <v>14490</v>
      </c>
      <c r="S56" s="2" t="s">
        <v>85</v>
      </c>
      <c r="T56" s="2" t="s">
        <v>130</v>
      </c>
      <c r="U56" s="4">
        <v>144.43600000000001</v>
      </c>
      <c r="V56" s="2" t="s">
        <v>29</v>
      </c>
      <c r="W56" t="str">
        <f t="shared" si="1"/>
        <v>popneed_intoxicants = 3007</v>
      </c>
      <c r="X56" t="str">
        <f t="shared" si="2"/>
        <v>popneed_heating = 53</v>
      </c>
      <c r="Y56" t="str">
        <f t="shared" si="14"/>
        <v>popneed_luxury_food = 1058</v>
      </c>
      <c r="Z56" t="str">
        <f t="shared" si="20"/>
        <v>popneed_luxury_items = 5314</v>
      </c>
      <c r="AA56" t="str">
        <f t="shared" si="7"/>
        <v>popneed_health = 3644</v>
      </c>
      <c r="AB56" t="str">
        <f t="shared" si="23"/>
        <v>popneed_free_movement = 3518</v>
      </c>
      <c r="AC56" t="str">
        <f t="shared" si="13"/>
        <v>popneed_communication = 3890</v>
      </c>
      <c r="AD56" t="str">
        <f t="shared" si="21"/>
        <v>popneed_services = 31053</v>
      </c>
      <c r="AE56" t="str">
        <f t="shared" si="19"/>
        <v>popneed_influence = 125303</v>
      </c>
      <c r="AF56" t="str">
        <f t="shared" si="22"/>
        <v>popneed_art  = 14490</v>
      </c>
      <c r="AG56" t="s">
        <v>30</v>
      </c>
      <c r="AH56" t="s">
        <v>30</v>
      </c>
    </row>
    <row r="57" spans="3:34" x14ac:dyDescent="0.35">
      <c r="C57">
        <v>56</v>
      </c>
      <c r="D57">
        <v>3122</v>
      </c>
      <c r="E57">
        <v>53</v>
      </c>
      <c r="F57">
        <v>1098</v>
      </c>
      <c r="H57">
        <v>1504</v>
      </c>
      <c r="J57">
        <v>4016</v>
      </c>
      <c r="L57">
        <v>3800</v>
      </c>
      <c r="M57">
        <v>3708</v>
      </c>
      <c r="N57">
        <v>4109</v>
      </c>
      <c r="O57">
        <v>33308</v>
      </c>
      <c r="P57">
        <v>151744</v>
      </c>
      <c r="Q57">
        <v>15840</v>
      </c>
      <c r="S57" s="2" t="s">
        <v>86</v>
      </c>
      <c r="T57" s="2" t="s">
        <v>130</v>
      </c>
      <c r="U57" s="4">
        <v>173.9742</v>
      </c>
      <c r="V57" s="2" t="s">
        <v>29</v>
      </c>
      <c r="W57" t="str">
        <f t="shared" si="1"/>
        <v>popneed_intoxicants = 3122</v>
      </c>
      <c r="X57" t="str">
        <f t="shared" si="2"/>
        <v>popneed_heating = 53</v>
      </c>
      <c r="Y57" t="str">
        <f t="shared" si="14"/>
        <v>popneed_luxury_food = 1098</v>
      </c>
      <c r="Z57" t="str">
        <f t="shared" si="20"/>
        <v>popneed_luxury_items = 5520</v>
      </c>
      <c r="AA57" t="str">
        <f t="shared" si="7"/>
        <v>popneed_health = 3800</v>
      </c>
      <c r="AB57" t="str">
        <f t="shared" si="23"/>
        <v>popneed_free_movement = 3708</v>
      </c>
      <c r="AC57" t="str">
        <f t="shared" si="13"/>
        <v>popneed_communication = 4109</v>
      </c>
      <c r="AD57" t="str">
        <f t="shared" si="21"/>
        <v>popneed_services = 33308</v>
      </c>
      <c r="AE57" t="str">
        <f t="shared" si="19"/>
        <v>popneed_influence = 151744</v>
      </c>
      <c r="AF57" t="str">
        <f t="shared" si="22"/>
        <v>popneed_art  = 15840</v>
      </c>
      <c r="AG57" t="s">
        <v>30</v>
      </c>
      <c r="AH57" t="s">
        <v>30</v>
      </c>
    </row>
    <row r="58" spans="3:34" x14ac:dyDescent="0.35">
      <c r="C58">
        <v>57</v>
      </c>
      <c r="D58">
        <v>3238</v>
      </c>
      <c r="E58">
        <v>53</v>
      </c>
      <c r="F58">
        <v>1138</v>
      </c>
      <c r="H58">
        <v>1560</v>
      </c>
      <c r="J58">
        <v>4169</v>
      </c>
      <c r="L58">
        <v>3960</v>
      </c>
      <c r="M58">
        <v>3903</v>
      </c>
      <c r="N58">
        <v>4334</v>
      </c>
      <c r="O58">
        <v>35619</v>
      </c>
      <c r="P58">
        <v>183062</v>
      </c>
      <c r="Q58">
        <v>17250</v>
      </c>
      <c r="S58" s="2" t="s">
        <v>87</v>
      </c>
      <c r="T58" s="2" t="s">
        <v>130</v>
      </c>
      <c r="U58" s="4">
        <v>208.89060000000001</v>
      </c>
      <c r="V58" s="2" t="s">
        <v>29</v>
      </c>
      <c r="W58" t="str">
        <f t="shared" si="1"/>
        <v>popneed_intoxicants = 3238</v>
      </c>
      <c r="X58" t="str">
        <f t="shared" si="2"/>
        <v>popneed_heating = 53</v>
      </c>
      <c r="Y58" t="str">
        <f t="shared" ref="Y58:Y90" si="24">CONCATENATE("popneed_luxury_food = ",F58)</f>
        <v>popneed_luxury_food = 1138</v>
      </c>
      <c r="Z58" t="str">
        <f t="shared" si="20"/>
        <v>popneed_luxury_items = 5729</v>
      </c>
      <c r="AA58" t="str">
        <f t="shared" si="7"/>
        <v>popneed_health = 3960</v>
      </c>
      <c r="AB58" t="str">
        <f t="shared" si="23"/>
        <v>popneed_free_movement = 3903</v>
      </c>
      <c r="AC58" t="str">
        <f t="shared" si="13"/>
        <v>popneed_communication = 4334</v>
      </c>
      <c r="AD58" t="str">
        <f t="shared" si="21"/>
        <v>popneed_services = 35619</v>
      </c>
      <c r="AE58" t="str">
        <f t="shared" si="19"/>
        <v>popneed_influence = 183062</v>
      </c>
      <c r="AF58" t="str">
        <f t="shared" si="22"/>
        <v>popneed_art  = 17250</v>
      </c>
      <c r="AG58" t="s">
        <v>30</v>
      </c>
      <c r="AH58" t="s">
        <v>30</v>
      </c>
    </row>
    <row r="59" spans="3:34" x14ac:dyDescent="0.35">
      <c r="C59">
        <v>58</v>
      </c>
      <c r="D59">
        <v>3356</v>
      </c>
      <c r="E59">
        <v>53</v>
      </c>
      <c r="F59">
        <v>1178</v>
      </c>
      <c r="H59">
        <v>1617</v>
      </c>
      <c r="J59">
        <v>4324</v>
      </c>
      <c r="L59">
        <v>4122</v>
      </c>
      <c r="M59">
        <v>4103</v>
      </c>
      <c r="N59">
        <v>4565</v>
      </c>
      <c r="O59">
        <v>37982</v>
      </c>
      <c r="P59">
        <v>220074</v>
      </c>
      <c r="Q59">
        <v>18720</v>
      </c>
      <c r="S59" s="2" t="s">
        <v>88</v>
      </c>
      <c r="T59" s="2" t="s">
        <v>130</v>
      </c>
      <c r="U59" s="4">
        <v>250.08340000000001</v>
      </c>
      <c r="V59" s="2" t="s">
        <v>29</v>
      </c>
      <c r="W59" t="str">
        <f t="shared" si="1"/>
        <v>popneed_intoxicants = 3356</v>
      </c>
      <c r="X59" t="str">
        <f t="shared" si="2"/>
        <v>popneed_heating = 53</v>
      </c>
      <c r="Y59" t="str">
        <f t="shared" si="24"/>
        <v>popneed_luxury_food = 1178</v>
      </c>
      <c r="Z59" t="str">
        <f t="shared" si="20"/>
        <v>popneed_luxury_items = 5941</v>
      </c>
      <c r="AA59" t="str">
        <f t="shared" si="7"/>
        <v>popneed_health = 4122</v>
      </c>
      <c r="AB59" t="str">
        <f t="shared" si="23"/>
        <v>popneed_free_movement = 4103</v>
      </c>
      <c r="AC59" t="str">
        <f t="shared" si="13"/>
        <v>popneed_communication = 4565</v>
      </c>
      <c r="AD59" t="str">
        <f t="shared" si="21"/>
        <v>popneed_services = 37982</v>
      </c>
      <c r="AE59" t="str">
        <f t="shared" si="19"/>
        <v>popneed_influence = 220074</v>
      </c>
      <c r="AF59" t="str">
        <f t="shared" si="22"/>
        <v>popneed_art  = 18720</v>
      </c>
      <c r="AG59" t="s">
        <v>30</v>
      </c>
      <c r="AH59" t="s">
        <v>30</v>
      </c>
    </row>
    <row r="60" spans="3:34" x14ac:dyDescent="0.35">
      <c r="C60">
        <v>59</v>
      </c>
      <c r="D60">
        <v>3476</v>
      </c>
      <c r="E60">
        <v>54</v>
      </c>
      <c r="F60">
        <v>1220</v>
      </c>
      <c r="H60">
        <v>1675</v>
      </c>
      <c r="J60">
        <v>4481</v>
      </c>
      <c r="L60">
        <v>4287</v>
      </c>
      <c r="M60">
        <v>4308</v>
      </c>
      <c r="N60">
        <v>4802</v>
      </c>
      <c r="O60">
        <v>40393</v>
      </c>
      <c r="P60">
        <v>263722</v>
      </c>
      <c r="Q60">
        <v>20250</v>
      </c>
      <c r="S60" s="2" t="s">
        <v>89</v>
      </c>
      <c r="T60" s="2" t="s">
        <v>130</v>
      </c>
      <c r="U60" s="4">
        <v>298.58879999999999</v>
      </c>
      <c r="V60" s="2" t="s">
        <v>29</v>
      </c>
      <c r="W60" t="str">
        <f t="shared" si="1"/>
        <v>popneed_intoxicants = 3476</v>
      </c>
      <c r="X60" t="str">
        <f t="shared" si="2"/>
        <v>popneed_heating = 54</v>
      </c>
      <c r="Y60" t="str">
        <f t="shared" si="24"/>
        <v>popneed_luxury_food = 1220</v>
      </c>
      <c r="Z60" t="str">
        <f t="shared" si="20"/>
        <v>popneed_luxury_items = 6156</v>
      </c>
      <c r="AA60" t="str">
        <f t="shared" si="7"/>
        <v>popneed_health = 4287</v>
      </c>
      <c r="AB60" t="str">
        <f t="shared" si="23"/>
        <v>popneed_free_movement = 4308</v>
      </c>
      <c r="AC60" t="str">
        <f t="shared" si="13"/>
        <v>popneed_communication = 4802</v>
      </c>
      <c r="AD60" t="str">
        <f t="shared" si="21"/>
        <v>popneed_services = 40393</v>
      </c>
      <c r="AE60" t="str">
        <f t="shared" si="19"/>
        <v>popneed_influence = 263722</v>
      </c>
      <c r="AF60" t="str">
        <f t="shared" si="22"/>
        <v>popneed_art  = 20250</v>
      </c>
      <c r="AG60" t="s">
        <v>30</v>
      </c>
      <c r="AH60" t="s">
        <v>30</v>
      </c>
    </row>
    <row r="61" spans="3:34" x14ac:dyDescent="0.35">
      <c r="C61">
        <v>60</v>
      </c>
      <c r="D61">
        <v>3598</v>
      </c>
      <c r="E61">
        <v>54</v>
      </c>
      <c r="F61">
        <v>1262</v>
      </c>
      <c r="H61">
        <v>1735</v>
      </c>
      <c r="J61">
        <v>4641</v>
      </c>
      <c r="L61">
        <v>4455</v>
      </c>
      <c r="M61">
        <v>4518</v>
      </c>
      <c r="N61">
        <v>5045</v>
      </c>
      <c r="O61">
        <v>42851</v>
      </c>
      <c r="P61">
        <v>315104</v>
      </c>
      <c r="Q61">
        <v>21840</v>
      </c>
      <c r="S61" s="2" t="s">
        <v>90</v>
      </c>
      <c r="T61" s="2" t="s">
        <v>130</v>
      </c>
      <c r="U61" s="4">
        <v>355.61429999999996</v>
      </c>
      <c r="V61" s="2" t="s">
        <v>29</v>
      </c>
      <c r="W61" t="str">
        <f t="shared" si="1"/>
        <v>popneed_intoxicants = 3598</v>
      </c>
      <c r="X61" t="str">
        <f t="shared" si="2"/>
        <v>popneed_heating = 54</v>
      </c>
      <c r="Y61" t="str">
        <f t="shared" si="24"/>
        <v>popneed_luxury_food = 1262</v>
      </c>
      <c r="Z61" t="str">
        <f t="shared" si="20"/>
        <v>popneed_luxury_items = 6376</v>
      </c>
      <c r="AA61" t="str">
        <f t="shared" si="7"/>
        <v>popneed_health = 4455</v>
      </c>
      <c r="AB61" t="str">
        <f t="shared" si="23"/>
        <v>popneed_free_movement = 4518</v>
      </c>
      <c r="AC61" t="str">
        <f t="shared" si="13"/>
        <v>popneed_communication = 5045</v>
      </c>
      <c r="AD61" t="str">
        <f t="shared" si="21"/>
        <v>popneed_services = 42851</v>
      </c>
      <c r="AE61" t="str">
        <f t="shared" si="19"/>
        <v>popneed_influence = 315104</v>
      </c>
      <c r="AF61" t="str">
        <f t="shared" si="22"/>
        <v>popneed_art  = 21840</v>
      </c>
      <c r="AG61" t="s">
        <v>30</v>
      </c>
      <c r="AH61" t="s">
        <v>30</v>
      </c>
    </row>
    <row r="62" spans="3:34" x14ac:dyDescent="0.35">
      <c r="C62">
        <v>61</v>
      </c>
      <c r="D62">
        <v>3722</v>
      </c>
      <c r="E62">
        <v>54</v>
      </c>
      <c r="F62">
        <v>1304</v>
      </c>
      <c r="H62">
        <v>1795</v>
      </c>
      <c r="J62">
        <v>4803</v>
      </c>
      <c r="L62">
        <v>4625</v>
      </c>
      <c r="M62">
        <v>4733</v>
      </c>
      <c r="N62">
        <v>5294</v>
      </c>
      <c r="O62">
        <v>45353</v>
      </c>
      <c r="P62">
        <v>375498</v>
      </c>
      <c r="Q62">
        <v>23490</v>
      </c>
      <c r="S62" s="2" t="s">
        <v>91</v>
      </c>
      <c r="T62" s="2" t="s">
        <v>130</v>
      </c>
      <c r="U62" s="4">
        <v>422.56509999999997</v>
      </c>
      <c r="V62" s="2" t="s">
        <v>29</v>
      </c>
      <c r="W62" t="str">
        <f t="shared" si="1"/>
        <v>popneed_intoxicants = 3722</v>
      </c>
      <c r="X62" t="str">
        <f t="shared" si="2"/>
        <v>popneed_heating = 54</v>
      </c>
      <c r="Y62" t="str">
        <f t="shared" si="24"/>
        <v>popneed_luxury_food = 1304</v>
      </c>
      <c r="Z62" t="str">
        <f t="shared" si="20"/>
        <v>popneed_luxury_items = 6598</v>
      </c>
      <c r="AA62" t="str">
        <f t="shared" si="7"/>
        <v>popneed_health = 4625</v>
      </c>
      <c r="AB62" t="str">
        <f t="shared" si="23"/>
        <v>popneed_free_movement = 4733</v>
      </c>
      <c r="AC62" t="str">
        <f t="shared" si="13"/>
        <v>popneed_communication = 5294</v>
      </c>
      <c r="AD62" t="str">
        <f t="shared" si="21"/>
        <v>popneed_services = 45353</v>
      </c>
      <c r="AE62" t="str">
        <f t="shared" si="19"/>
        <v>popneed_influence = 375498</v>
      </c>
      <c r="AF62" t="str">
        <f t="shared" si="22"/>
        <v>popneed_art  = 23490</v>
      </c>
      <c r="AG62" t="s">
        <v>30</v>
      </c>
      <c r="AH62" t="s">
        <v>30</v>
      </c>
    </row>
    <row r="63" spans="3:34" x14ac:dyDescent="0.35">
      <c r="C63">
        <v>62</v>
      </c>
      <c r="D63">
        <v>3847</v>
      </c>
      <c r="E63">
        <v>54</v>
      </c>
      <c r="F63">
        <v>1348</v>
      </c>
      <c r="H63">
        <v>1856</v>
      </c>
      <c r="J63">
        <v>4967</v>
      </c>
      <c r="L63">
        <v>4798</v>
      </c>
      <c r="M63">
        <v>4953</v>
      </c>
      <c r="N63">
        <v>5549</v>
      </c>
      <c r="O63">
        <v>47898</v>
      </c>
      <c r="P63">
        <v>446379</v>
      </c>
      <c r="Q63">
        <v>25200</v>
      </c>
      <c r="S63" s="2" t="s">
        <v>92</v>
      </c>
      <c r="T63" s="2" t="s">
        <v>130</v>
      </c>
      <c r="U63" s="4">
        <v>501.06390000000005</v>
      </c>
      <c r="V63" s="2" t="s">
        <v>29</v>
      </c>
      <c r="W63" t="str">
        <f t="shared" si="1"/>
        <v>popneed_intoxicants = 3847</v>
      </c>
      <c r="X63" t="str">
        <f t="shared" si="2"/>
        <v>popneed_heating = 54</v>
      </c>
      <c r="Y63" t="str">
        <f t="shared" si="24"/>
        <v>popneed_luxury_food = 1348</v>
      </c>
      <c r="Z63" t="str">
        <f t="shared" si="20"/>
        <v>popneed_luxury_items = 6823</v>
      </c>
      <c r="AA63" t="str">
        <f t="shared" si="7"/>
        <v>popneed_health = 4798</v>
      </c>
      <c r="AB63" t="str">
        <f t="shared" si="23"/>
        <v>popneed_free_movement = 4953</v>
      </c>
      <c r="AC63" t="str">
        <f t="shared" si="13"/>
        <v>popneed_communication = 5549</v>
      </c>
      <c r="AD63" t="str">
        <f t="shared" si="21"/>
        <v>popneed_services = 47898</v>
      </c>
      <c r="AE63" t="str">
        <f t="shared" si="19"/>
        <v>popneed_influence = 446379</v>
      </c>
      <c r="AF63" t="str">
        <f t="shared" si="22"/>
        <v>popneed_art  = 25200</v>
      </c>
      <c r="AG63" t="s">
        <v>30</v>
      </c>
      <c r="AH63" t="s">
        <v>30</v>
      </c>
    </row>
    <row r="64" spans="3:34" x14ac:dyDescent="0.35">
      <c r="C64">
        <v>63</v>
      </c>
      <c r="D64">
        <v>3974</v>
      </c>
      <c r="E64">
        <v>54</v>
      </c>
      <c r="F64">
        <v>1392</v>
      </c>
      <c r="H64">
        <v>1918</v>
      </c>
      <c r="J64">
        <v>5133</v>
      </c>
      <c r="L64">
        <v>4974</v>
      </c>
      <c r="M64">
        <v>5178</v>
      </c>
      <c r="N64">
        <v>5810</v>
      </c>
      <c r="O64">
        <v>50483</v>
      </c>
      <c r="P64">
        <v>529471</v>
      </c>
      <c r="Q64">
        <v>26970</v>
      </c>
      <c r="S64" s="2" t="s">
        <v>93</v>
      </c>
      <c r="T64" s="2" t="s">
        <v>130</v>
      </c>
      <c r="U64" s="4">
        <v>593.00670000000002</v>
      </c>
      <c r="V64" s="2" t="s">
        <v>29</v>
      </c>
      <c r="W64" t="str">
        <f t="shared" si="1"/>
        <v>popneed_intoxicants = 3974</v>
      </c>
      <c r="X64" t="str">
        <f t="shared" si="2"/>
        <v>popneed_heating = 54</v>
      </c>
      <c r="Y64" t="str">
        <f t="shared" si="24"/>
        <v>popneed_luxury_food = 1392</v>
      </c>
      <c r="Z64" t="str">
        <f t="shared" si="20"/>
        <v>popneed_luxury_items = 7051</v>
      </c>
      <c r="AA64" t="str">
        <f t="shared" si="7"/>
        <v>popneed_health = 4974</v>
      </c>
      <c r="AB64" t="str">
        <f t="shared" si="23"/>
        <v>popneed_free_movement = 5178</v>
      </c>
      <c r="AC64" t="str">
        <f t="shared" si="13"/>
        <v>popneed_communication = 5810</v>
      </c>
      <c r="AD64" t="str">
        <f t="shared" si="21"/>
        <v>popneed_services = 50483</v>
      </c>
      <c r="AE64" t="str">
        <f t="shared" si="19"/>
        <v>popneed_influence = 529471</v>
      </c>
      <c r="AF64" t="str">
        <f t="shared" si="22"/>
        <v>popneed_art  = 26970</v>
      </c>
      <c r="AG64" t="s">
        <v>30</v>
      </c>
      <c r="AH64" t="s">
        <v>30</v>
      </c>
    </row>
    <row r="65" spans="3:34" x14ac:dyDescent="0.35">
      <c r="C65">
        <v>64</v>
      </c>
      <c r="D65">
        <v>4103</v>
      </c>
      <c r="E65">
        <v>55</v>
      </c>
      <c r="F65">
        <v>1436</v>
      </c>
      <c r="H65">
        <v>1981</v>
      </c>
      <c r="J65">
        <v>5302</v>
      </c>
      <c r="L65">
        <v>5153</v>
      </c>
      <c r="M65">
        <v>5408</v>
      </c>
      <c r="N65">
        <v>6077</v>
      </c>
      <c r="O65">
        <v>53107</v>
      </c>
      <c r="P65">
        <v>626766</v>
      </c>
      <c r="Q65">
        <v>28800</v>
      </c>
      <c r="S65" s="2" t="s">
        <v>94</v>
      </c>
      <c r="T65" s="2" t="s">
        <v>130</v>
      </c>
      <c r="U65" s="4">
        <v>700.58479999999997</v>
      </c>
      <c r="V65" s="2" t="s">
        <v>29</v>
      </c>
      <c r="W65" t="str">
        <f t="shared" si="1"/>
        <v>popneed_intoxicants = 4103</v>
      </c>
      <c r="X65" t="str">
        <f t="shared" si="2"/>
        <v>popneed_heating = 55</v>
      </c>
      <c r="Y65" t="str">
        <f t="shared" si="24"/>
        <v>popneed_luxury_food = 1436</v>
      </c>
      <c r="Z65" t="str">
        <f t="shared" si="20"/>
        <v>popneed_luxury_items = 7283</v>
      </c>
      <c r="AA65" t="str">
        <f t="shared" si="7"/>
        <v>popneed_health = 5153</v>
      </c>
      <c r="AB65" t="str">
        <f t="shared" si="23"/>
        <v>popneed_free_movement = 5408</v>
      </c>
      <c r="AC65" t="str">
        <f t="shared" si="13"/>
        <v>popneed_communication = 6077</v>
      </c>
      <c r="AD65" t="str">
        <f t="shared" si="21"/>
        <v>popneed_services = 53107</v>
      </c>
      <c r="AE65" t="str">
        <f t="shared" si="19"/>
        <v>popneed_influence = 626766</v>
      </c>
      <c r="AF65" t="str">
        <f t="shared" si="22"/>
        <v>popneed_art  = 28800</v>
      </c>
      <c r="AG65" t="s">
        <v>30</v>
      </c>
      <c r="AH65" t="s">
        <v>30</v>
      </c>
    </row>
    <row r="66" spans="3:34" x14ac:dyDescent="0.35">
      <c r="C66">
        <v>65</v>
      </c>
      <c r="D66">
        <v>4234</v>
      </c>
      <c r="E66">
        <v>55</v>
      </c>
      <c r="F66">
        <v>1482</v>
      </c>
      <c r="H66">
        <v>2045</v>
      </c>
      <c r="J66">
        <v>5473</v>
      </c>
      <c r="L66">
        <v>5334</v>
      </c>
      <c r="M66">
        <v>5643</v>
      </c>
      <c r="N66">
        <v>6350</v>
      </c>
      <c r="O66">
        <v>55768</v>
      </c>
      <c r="P66">
        <v>740586</v>
      </c>
      <c r="Q66">
        <v>30690</v>
      </c>
      <c r="S66" s="2" t="s">
        <v>95</v>
      </c>
      <c r="T66" s="2" t="s">
        <v>130</v>
      </c>
      <c r="U66" s="4">
        <v>826.35199999999998</v>
      </c>
      <c r="V66" s="2" t="s">
        <v>29</v>
      </c>
      <c r="W66" t="str">
        <f t="shared" si="1"/>
        <v>popneed_intoxicants = 4234</v>
      </c>
      <c r="X66" t="str">
        <f t="shared" si="2"/>
        <v>popneed_heating = 55</v>
      </c>
      <c r="Y66" t="str">
        <f t="shared" si="24"/>
        <v>popneed_luxury_food = 1482</v>
      </c>
      <c r="Z66" t="str">
        <f t="shared" si="20"/>
        <v>popneed_luxury_items = 7518</v>
      </c>
      <c r="AA66" t="str">
        <f t="shared" si="7"/>
        <v>popneed_health = 5334</v>
      </c>
      <c r="AB66" t="str">
        <f t="shared" si="23"/>
        <v>popneed_free_movement = 5643</v>
      </c>
      <c r="AC66" t="str">
        <f t="shared" si="13"/>
        <v>popneed_communication = 6350</v>
      </c>
      <c r="AD66" t="str">
        <f t="shared" si="21"/>
        <v>popneed_services = 55768</v>
      </c>
      <c r="AE66" t="str">
        <f t="shared" si="19"/>
        <v>popneed_influence = 740586</v>
      </c>
      <c r="AF66" t="str">
        <f t="shared" si="22"/>
        <v>popneed_art  = 30690</v>
      </c>
      <c r="AG66" t="s">
        <v>30</v>
      </c>
      <c r="AH66" t="s">
        <v>30</v>
      </c>
    </row>
    <row r="67" spans="3:34" x14ac:dyDescent="0.35">
      <c r="C67">
        <v>66</v>
      </c>
      <c r="D67">
        <v>4367</v>
      </c>
      <c r="E67">
        <v>55</v>
      </c>
      <c r="F67">
        <v>1528</v>
      </c>
      <c r="H67">
        <v>2110</v>
      </c>
      <c r="J67">
        <v>5646</v>
      </c>
      <c r="L67">
        <v>5518</v>
      </c>
      <c r="M67">
        <v>5883</v>
      </c>
      <c r="N67">
        <v>6629</v>
      </c>
      <c r="O67">
        <v>58467</v>
      </c>
      <c r="P67">
        <v>873624</v>
      </c>
      <c r="Q67">
        <v>32640</v>
      </c>
      <c r="S67" s="2" t="s">
        <v>96</v>
      </c>
      <c r="T67" s="2" t="s">
        <v>130</v>
      </c>
      <c r="U67" s="4">
        <v>973.27070000000003</v>
      </c>
      <c r="V67" s="2" t="s">
        <v>29</v>
      </c>
      <c r="W67" t="str">
        <f t="shared" ref="W67:W100" si="25">CONCATENATE("popneed_intoxicants = ",D67)</f>
        <v>popneed_intoxicants = 4367</v>
      </c>
      <c r="X67" t="str">
        <f t="shared" ref="X67:X100" si="26">CONCATENATE("popneed_heating = ",E67)</f>
        <v>popneed_heating = 55</v>
      </c>
      <c r="Y67" t="str">
        <f t="shared" si="24"/>
        <v>popneed_luxury_food = 1528</v>
      </c>
      <c r="Z67" t="str">
        <f t="shared" si="20"/>
        <v>popneed_luxury_items = 7756</v>
      </c>
      <c r="AA67" t="str">
        <f t="shared" si="7"/>
        <v>popneed_health = 5518</v>
      </c>
      <c r="AB67" t="str">
        <f t="shared" si="23"/>
        <v>popneed_free_movement = 5883</v>
      </c>
      <c r="AC67" t="str">
        <f t="shared" si="13"/>
        <v>popneed_communication = 6629</v>
      </c>
      <c r="AD67" t="str">
        <f t="shared" si="21"/>
        <v>popneed_services = 58467</v>
      </c>
      <c r="AE67" t="str">
        <f t="shared" si="19"/>
        <v>popneed_influence = 873624</v>
      </c>
      <c r="AF67" t="str">
        <f t="shared" si="22"/>
        <v>popneed_art  = 32640</v>
      </c>
      <c r="AG67" t="s">
        <v>30</v>
      </c>
      <c r="AH67" t="s">
        <v>30</v>
      </c>
    </row>
    <row r="68" spans="3:34" x14ac:dyDescent="0.35">
      <c r="C68">
        <v>67</v>
      </c>
      <c r="D68">
        <v>4502</v>
      </c>
      <c r="E68">
        <v>55</v>
      </c>
      <c r="F68">
        <v>1575</v>
      </c>
      <c r="H68">
        <v>2175</v>
      </c>
      <c r="J68">
        <v>5822</v>
      </c>
      <c r="L68">
        <v>5705</v>
      </c>
      <c r="M68">
        <v>6128</v>
      </c>
      <c r="N68">
        <v>6914</v>
      </c>
      <c r="O68">
        <v>61201</v>
      </c>
      <c r="P68">
        <v>1029011</v>
      </c>
      <c r="Q68">
        <v>34650</v>
      </c>
      <c r="S68" s="2" t="s">
        <v>97</v>
      </c>
      <c r="T68" s="2" t="s">
        <v>130</v>
      </c>
      <c r="U68" s="4">
        <v>1144.7847999999999</v>
      </c>
      <c r="V68" s="2" t="s">
        <v>29</v>
      </c>
      <c r="W68" t="str">
        <f t="shared" si="25"/>
        <v>popneed_intoxicants = 4502</v>
      </c>
      <c r="X68" t="str">
        <f t="shared" si="26"/>
        <v>popneed_heating = 55</v>
      </c>
      <c r="Y68" t="str">
        <f t="shared" si="24"/>
        <v>popneed_luxury_food = 1575</v>
      </c>
      <c r="Z68" t="str">
        <f t="shared" si="20"/>
        <v>popneed_luxury_items = 7997</v>
      </c>
      <c r="AA68" t="str">
        <f t="shared" si="7"/>
        <v>popneed_health = 5705</v>
      </c>
      <c r="AB68" t="str">
        <f t="shared" si="23"/>
        <v>popneed_free_movement = 6128</v>
      </c>
      <c r="AC68" t="str">
        <f t="shared" si="13"/>
        <v>popneed_communication = 6914</v>
      </c>
      <c r="AD68" t="str">
        <f t="shared" si="21"/>
        <v>popneed_services = 61201</v>
      </c>
      <c r="AE68" t="str">
        <f t="shared" si="19"/>
        <v>popneed_influence = 1029011</v>
      </c>
      <c r="AF68" t="str">
        <f t="shared" si="22"/>
        <v>popneed_art  = 34650</v>
      </c>
      <c r="AG68" t="s">
        <v>30</v>
      </c>
      <c r="AH68" t="s">
        <v>30</v>
      </c>
    </row>
    <row r="69" spans="3:34" x14ac:dyDescent="0.35">
      <c r="C69">
        <v>68</v>
      </c>
      <c r="D69">
        <v>4638</v>
      </c>
      <c r="E69">
        <v>55</v>
      </c>
      <c r="F69">
        <v>1622</v>
      </c>
      <c r="H69">
        <v>2242</v>
      </c>
      <c r="J69">
        <v>6000</v>
      </c>
      <c r="L69">
        <v>5895</v>
      </c>
      <c r="M69">
        <v>6378</v>
      </c>
      <c r="N69">
        <v>7205</v>
      </c>
      <c r="O69">
        <v>63971</v>
      </c>
      <c r="P69">
        <v>1210382</v>
      </c>
      <c r="Q69">
        <v>36720</v>
      </c>
      <c r="S69" s="2" t="s">
        <v>98</v>
      </c>
      <c r="T69" s="2" t="s">
        <v>130</v>
      </c>
      <c r="U69" s="4">
        <v>1344.8928000000001</v>
      </c>
      <c r="V69" s="2" t="s">
        <v>29</v>
      </c>
      <c r="W69" t="str">
        <f t="shared" si="25"/>
        <v>popneed_intoxicants = 4638</v>
      </c>
      <c r="X69" t="str">
        <f t="shared" si="26"/>
        <v>popneed_heating = 55</v>
      </c>
      <c r="Y69" t="str">
        <f t="shared" si="24"/>
        <v>popneed_luxury_food = 1622</v>
      </c>
      <c r="Z69" t="str">
        <f t="shared" si="20"/>
        <v>popneed_luxury_items = 8242</v>
      </c>
      <c r="AA69" t="str">
        <f t="shared" si="7"/>
        <v>popneed_health = 5895</v>
      </c>
      <c r="AB69" t="str">
        <f t="shared" si="23"/>
        <v>popneed_free_movement = 6378</v>
      </c>
      <c r="AC69" t="str">
        <f t="shared" si="13"/>
        <v>popneed_communication = 7205</v>
      </c>
      <c r="AD69" t="str">
        <f t="shared" ref="AD69:AD85" si="27">CONCATENATE("popneed_services = ",O69)</f>
        <v>popneed_services = 63971</v>
      </c>
      <c r="AE69" t="str">
        <f t="shared" si="19"/>
        <v>popneed_influence = 1210382</v>
      </c>
      <c r="AF69" t="str">
        <f t="shared" si="22"/>
        <v>popneed_art  = 36720</v>
      </c>
      <c r="AG69" t="s">
        <v>30</v>
      </c>
      <c r="AH69" t="s">
        <v>30</v>
      </c>
    </row>
    <row r="70" spans="3:34" x14ac:dyDescent="0.35">
      <c r="C70">
        <v>69</v>
      </c>
      <c r="D70">
        <v>4777</v>
      </c>
      <c r="E70">
        <v>56</v>
      </c>
      <c r="F70">
        <v>1670</v>
      </c>
      <c r="H70">
        <v>2310</v>
      </c>
      <c r="J70">
        <v>6180</v>
      </c>
      <c r="L70">
        <v>6088</v>
      </c>
      <c r="M70">
        <v>6633</v>
      </c>
      <c r="N70">
        <v>7502</v>
      </c>
      <c r="O70">
        <v>66776</v>
      </c>
      <c r="P70">
        <v>1421959</v>
      </c>
      <c r="Q70">
        <v>38850</v>
      </c>
      <c r="S70" s="2" t="s">
        <v>99</v>
      </c>
      <c r="T70" s="2" t="s">
        <v>130</v>
      </c>
      <c r="U70" s="4">
        <v>1578.2391</v>
      </c>
      <c r="V70" s="2" t="s">
        <v>29</v>
      </c>
      <c r="W70" t="str">
        <f t="shared" si="25"/>
        <v>popneed_intoxicants = 4777</v>
      </c>
      <c r="X70" t="str">
        <f t="shared" si="26"/>
        <v>popneed_heating = 56</v>
      </c>
      <c r="Y70" t="str">
        <f t="shared" si="24"/>
        <v>popneed_luxury_food = 1670</v>
      </c>
      <c r="Z70" t="str">
        <f t="shared" si="20"/>
        <v>popneed_luxury_items = 8490</v>
      </c>
      <c r="AA70" t="str">
        <f t="shared" si="7"/>
        <v>popneed_health = 6088</v>
      </c>
      <c r="AB70" t="str">
        <f t="shared" si="23"/>
        <v>popneed_free_movement = 6633</v>
      </c>
      <c r="AC70" t="str">
        <f t="shared" si="13"/>
        <v>popneed_communication = 7502</v>
      </c>
      <c r="AD70" t="str">
        <f t="shared" si="27"/>
        <v>popneed_services = 66776</v>
      </c>
      <c r="AE70" t="str">
        <f t="shared" si="19"/>
        <v>popneed_influence = 1421959</v>
      </c>
      <c r="AF70" t="str">
        <f t="shared" si="22"/>
        <v>popneed_art  = 38850</v>
      </c>
      <c r="AG70" t="s">
        <v>30</v>
      </c>
      <c r="AH70" t="s">
        <v>30</v>
      </c>
    </row>
    <row r="71" spans="3:34" x14ac:dyDescent="0.35">
      <c r="C71">
        <v>70</v>
      </c>
      <c r="D71">
        <v>4917</v>
      </c>
      <c r="E71">
        <v>56</v>
      </c>
      <c r="F71">
        <v>1719</v>
      </c>
      <c r="H71">
        <v>2379</v>
      </c>
      <c r="J71">
        <v>6363</v>
      </c>
      <c r="L71">
        <v>6283</v>
      </c>
      <c r="M71">
        <v>6893</v>
      </c>
      <c r="N71">
        <v>7805</v>
      </c>
      <c r="O71">
        <v>69616</v>
      </c>
      <c r="P71">
        <v>1668653</v>
      </c>
      <c r="Q71">
        <v>41040</v>
      </c>
      <c r="S71" s="2" t="s">
        <v>100</v>
      </c>
      <c r="T71" s="2" t="s">
        <v>130</v>
      </c>
      <c r="U71" s="4">
        <v>1850.2254</v>
      </c>
      <c r="V71" s="2" t="s">
        <v>29</v>
      </c>
      <c r="W71" t="str">
        <f t="shared" si="25"/>
        <v>popneed_intoxicants = 4917</v>
      </c>
      <c r="X71" t="str">
        <f t="shared" si="26"/>
        <v>popneed_heating = 56</v>
      </c>
      <c r="Y71" t="str">
        <f t="shared" si="24"/>
        <v>popneed_luxury_food = 1719</v>
      </c>
      <c r="Z71" t="str">
        <f t="shared" si="20"/>
        <v>popneed_luxury_items = 8742</v>
      </c>
      <c r="AA71" t="str">
        <f t="shared" si="7"/>
        <v>popneed_health = 6283</v>
      </c>
      <c r="AB71" t="str">
        <f t="shared" si="23"/>
        <v>popneed_free_movement = 6893</v>
      </c>
      <c r="AC71" t="str">
        <f t="shared" si="13"/>
        <v>popneed_communication = 7805</v>
      </c>
      <c r="AD71" t="str">
        <f t="shared" si="27"/>
        <v>popneed_services = 69616</v>
      </c>
      <c r="AE71" t="str">
        <f t="shared" si="19"/>
        <v>popneed_influence = 1668653</v>
      </c>
      <c r="AF71" t="str">
        <f t="shared" si="22"/>
        <v>popneed_art  = 41040</v>
      </c>
      <c r="AG71" t="s">
        <v>30</v>
      </c>
      <c r="AH71" t="s">
        <v>30</v>
      </c>
    </row>
    <row r="72" spans="3:34" x14ac:dyDescent="0.35">
      <c r="C72">
        <v>71</v>
      </c>
      <c r="D72">
        <v>5059</v>
      </c>
      <c r="E72">
        <v>56</v>
      </c>
      <c r="F72">
        <v>1768</v>
      </c>
      <c r="H72">
        <v>2449</v>
      </c>
      <c r="J72">
        <v>6548</v>
      </c>
      <c r="L72">
        <v>6482</v>
      </c>
      <c r="M72">
        <v>7158</v>
      </c>
      <c r="N72">
        <v>8114</v>
      </c>
      <c r="O72">
        <v>72490</v>
      </c>
      <c r="P72">
        <v>1956164</v>
      </c>
      <c r="Q72">
        <v>43290</v>
      </c>
      <c r="S72" s="2" t="s">
        <v>101</v>
      </c>
      <c r="T72" s="2" t="s">
        <v>130</v>
      </c>
      <c r="U72" s="4">
        <v>2167.1217999999999</v>
      </c>
      <c r="V72" s="2" t="s">
        <v>29</v>
      </c>
      <c r="W72" t="str">
        <f t="shared" si="25"/>
        <v>popneed_intoxicants = 5059</v>
      </c>
      <c r="X72" t="str">
        <f t="shared" si="26"/>
        <v>popneed_heating = 56</v>
      </c>
      <c r="Y72" t="str">
        <f t="shared" si="24"/>
        <v>popneed_luxury_food = 1768</v>
      </c>
      <c r="Z72" t="str">
        <f t="shared" si="20"/>
        <v>popneed_luxury_items = 8997</v>
      </c>
      <c r="AA72" t="str">
        <f t="shared" si="7"/>
        <v>popneed_health = 6482</v>
      </c>
      <c r="AB72" t="str">
        <f t="shared" si="23"/>
        <v>popneed_free_movement = 7158</v>
      </c>
      <c r="AC72" t="str">
        <f t="shared" si="13"/>
        <v>popneed_communication = 8114</v>
      </c>
      <c r="AD72" t="str">
        <f t="shared" si="27"/>
        <v>popneed_services = 72490</v>
      </c>
      <c r="AE72" t="str">
        <f t="shared" si="19"/>
        <v>popneed_influence = 1956164</v>
      </c>
      <c r="AF72" t="str">
        <f t="shared" si="22"/>
        <v>popneed_art  = 43290</v>
      </c>
      <c r="AG72" t="s">
        <v>30</v>
      </c>
      <c r="AH72" t="s">
        <v>30</v>
      </c>
    </row>
    <row r="73" spans="3:34" x14ac:dyDescent="0.35">
      <c r="C73">
        <v>72</v>
      </c>
      <c r="D73">
        <v>5203</v>
      </c>
      <c r="E73">
        <v>56</v>
      </c>
      <c r="F73">
        <v>1819</v>
      </c>
      <c r="H73">
        <v>2519</v>
      </c>
      <c r="J73">
        <v>6736</v>
      </c>
      <c r="L73">
        <v>6683</v>
      </c>
      <c r="M73">
        <v>7428</v>
      </c>
      <c r="N73">
        <v>8429</v>
      </c>
      <c r="O73">
        <v>75400</v>
      </c>
      <c r="P73">
        <v>2291116</v>
      </c>
      <c r="Q73">
        <v>45600</v>
      </c>
      <c r="S73" s="2" t="s">
        <v>102</v>
      </c>
      <c r="T73" s="2" t="s">
        <v>130</v>
      </c>
      <c r="U73" s="4">
        <v>2536.2148999999999</v>
      </c>
      <c r="V73" s="2" t="s">
        <v>29</v>
      </c>
      <c r="W73" t="str">
        <f t="shared" si="25"/>
        <v>popneed_intoxicants = 5203</v>
      </c>
      <c r="X73" t="str">
        <f t="shared" si="26"/>
        <v>popneed_heating = 56</v>
      </c>
      <c r="Y73" t="str">
        <f t="shared" si="24"/>
        <v>popneed_luxury_food = 1819</v>
      </c>
      <c r="Z73" t="str">
        <f t="shared" si="20"/>
        <v>popneed_luxury_items = 9255</v>
      </c>
      <c r="AA73" t="str">
        <f t="shared" si="7"/>
        <v>popneed_health = 6683</v>
      </c>
      <c r="AB73" t="str">
        <f t="shared" si="23"/>
        <v>popneed_free_movement = 7428</v>
      </c>
      <c r="AC73" t="str">
        <f t="shared" si="13"/>
        <v>popneed_communication = 8429</v>
      </c>
      <c r="AD73" t="str">
        <f t="shared" si="27"/>
        <v>popneed_services = 75400</v>
      </c>
      <c r="AE73" t="str">
        <f t="shared" si="19"/>
        <v>popneed_influence = 2291116</v>
      </c>
      <c r="AF73" t="str">
        <f t="shared" si="22"/>
        <v>popneed_art  = 45600</v>
      </c>
      <c r="AG73" t="s">
        <v>30</v>
      </c>
      <c r="AH73" t="s">
        <v>30</v>
      </c>
    </row>
    <row r="74" spans="3:34" x14ac:dyDescent="0.35">
      <c r="C74">
        <v>73</v>
      </c>
      <c r="D74">
        <v>5349</v>
      </c>
      <c r="E74">
        <v>56</v>
      </c>
      <c r="F74">
        <v>1869</v>
      </c>
      <c r="H74">
        <v>2591</v>
      </c>
      <c r="J74">
        <v>6926</v>
      </c>
      <c r="L74">
        <v>6887</v>
      </c>
      <c r="M74">
        <v>7703</v>
      </c>
      <c r="N74">
        <v>8750</v>
      </c>
      <c r="O74">
        <v>78344</v>
      </c>
      <c r="P74">
        <v>2681206</v>
      </c>
      <c r="Q74">
        <v>47970</v>
      </c>
      <c r="S74" s="2" t="s">
        <v>103</v>
      </c>
      <c r="T74" s="2" t="s">
        <v>130</v>
      </c>
      <c r="U74" s="4">
        <v>2965.9711000000002</v>
      </c>
      <c r="V74" s="2" t="s">
        <v>29</v>
      </c>
      <c r="W74" t="str">
        <f t="shared" si="25"/>
        <v>popneed_intoxicants = 5349</v>
      </c>
      <c r="X74" t="str">
        <f t="shared" si="26"/>
        <v>popneed_heating = 56</v>
      </c>
      <c r="Y74" t="str">
        <f t="shared" si="24"/>
        <v>popneed_luxury_food = 1869</v>
      </c>
      <c r="Z74" t="str">
        <f t="shared" si="20"/>
        <v>popneed_luxury_items = 9517</v>
      </c>
      <c r="AA74" t="str">
        <f t="shared" si="7"/>
        <v>popneed_health = 6887</v>
      </c>
      <c r="AB74" t="str">
        <f t="shared" si="23"/>
        <v>popneed_free_movement = 7703</v>
      </c>
      <c r="AC74" t="str">
        <f t="shared" si="13"/>
        <v>popneed_communication = 8750</v>
      </c>
      <c r="AD74" t="str">
        <f t="shared" si="27"/>
        <v>popneed_services = 78344</v>
      </c>
      <c r="AE74" t="str">
        <f t="shared" si="19"/>
        <v>popneed_influence = 2681206</v>
      </c>
      <c r="AF74" t="str">
        <f t="shared" si="22"/>
        <v>popneed_art  = 47970</v>
      </c>
      <c r="AG74" t="s">
        <v>30</v>
      </c>
      <c r="AH74" t="s">
        <v>30</v>
      </c>
    </row>
    <row r="75" spans="3:34" x14ac:dyDescent="0.35">
      <c r="C75">
        <v>74</v>
      </c>
      <c r="D75">
        <v>5497</v>
      </c>
      <c r="E75">
        <v>57</v>
      </c>
      <c r="F75">
        <v>1921</v>
      </c>
      <c r="H75">
        <v>2664</v>
      </c>
      <c r="J75">
        <v>7119</v>
      </c>
      <c r="L75">
        <v>7094</v>
      </c>
      <c r="M75">
        <v>7983</v>
      </c>
      <c r="N75">
        <v>9077</v>
      </c>
      <c r="O75">
        <v>81323</v>
      </c>
      <c r="P75">
        <v>3135372</v>
      </c>
      <c r="Q75">
        <v>50400</v>
      </c>
      <c r="S75" s="2" t="s">
        <v>104</v>
      </c>
      <c r="T75" s="2" t="s">
        <v>130</v>
      </c>
      <c r="U75" s="4">
        <v>3466.2226999999998</v>
      </c>
      <c r="V75" s="2" t="s">
        <v>29</v>
      </c>
      <c r="W75" t="str">
        <f t="shared" si="25"/>
        <v>popneed_intoxicants = 5497</v>
      </c>
      <c r="X75" t="str">
        <f t="shared" si="26"/>
        <v>popneed_heating = 57</v>
      </c>
      <c r="Y75" t="str">
        <f t="shared" si="24"/>
        <v>popneed_luxury_food = 1921</v>
      </c>
      <c r="Z75" t="str">
        <f t="shared" si="20"/>
        <v>popneed_luxury_items = 9783</v>
      </c>
      <c r="AA75" t="str">
        <f t="shared" si="7"/>
        <v>popneed_health = 7094</v>
      </c>
      <c r="AB75" t="str">
        <f t="shared" si="23"/>
        <v>popneed_free_movement = 7983</v>
      </c>
      <c r="AC75" t="str">
        <f t="shared" si="13"/>
        <v>popneed_communication = 9077</v>
      </c>
      <c r="AD75" t="str">
        <f t="shared" si="27"/>
        <v>popneed_services = 81323</v>
      </c>
      <c r="AE75" t="str">
        <f t="shared" si="19"/>
        <v>popneed_influence = 3135372</v>
      </c>
      <c r="AF75" t="str">
        <f t="shared" si="22"/>
        <v>popneed_art  = 50400</v>
      </c>
      <c r="AG75" t="s">
        <v>30</v>
      </c>
      <c r="AH75" t="s">
        <v>30</v>
      </c>
    </row>
    <row r="76" spans="3:34" x14ac:dyDescent="0.35">
      <c r="C76">
        <v>75</v>
      </c>
      <c r="D76">
        <v>5647</v>
      </c>
      <c r="E76">
        <v>57</v>
      </c>
      <c r="F76">
        <v>1973</v>
      </c>
      <c r="H76">
        <v>2738</v>
      </c>
      <c r="J76">
        <v>7314</v>
      </c>
      <c r="L76">
        <v>7304</v>
      </c>
      <c r="M76">
        <v>8268</v>
      </c>
      <c r="N76">
        <v>9410</v>
      </c>
      <c r="O76">
        <v>84337</v>
      </c>
      <c r="P76">
        <v>3664006</v>
      </c>
      <c r="Q76">
        <v>52890</v>
      </c>
      <c r="S76" s="2" t="s">
        <v>105</v>
      </c>
      <c r="T76" s="2" t="s">
        <v>130</v>
      </c>
      <c r="U76" s="4">
        <v>4048.4004</v>
      </c>
      <c r="V76" s="2" t="s">
        <v>29</v>
      </c>
      <c r="W76" t="str">
        <f t="shared" si="25"/>
        <v>popneed_intoxicants = 5647</v>
      </c>
      <c r="X76" t="str">
        <f t="shared" si="26"/>
        <v>popneed_heating = 57</v>
      </c>
      <c r="Y76" t="str">
        <f t="shared" si="24"/>
        <v>popneed_luxury_food = 1973</v>
      </c>
      <c r="Z76" t="str">
        <f t="shared" si="20"/>
        <v>popneed_luxury_items = 10052</v>
      </c>
      <c r="AA76" t="str">
        <f t="shared" ref="AA76:AA100" si="28">CONCATENATE("popneed_health = ",L76)</f>
        <v>popneed_health = 7304</v>
      </c>
      <c r="AB76" t="str">
        <f t="shared" si="23"/>
        <v>popneed_free_movement = 8268</v>
      </c>
      <c r="AC76" t="str">
        <f t="shared" si="13"/>
        <v>popneed_communication = 9410</v>
      </c>
      <c r="AD76" t="str">
        <f t="shared" si="27"/>
        <v>popneed_services = 84337</v>
      </c>
      <c r="AE76" t="str">
        <f t="shared" si="19"/>
        <v>popneed_influence = 3664006</v>
      </c>
      <c r="AF76" t="str">
        <f t="shared" si="22"/>
        <v>popneed_art  = 52890</v>
      </c>
      <c r="AG76" t="s">
        <v>30</v>
      </c>
      <c r="AH76" t="s">
        <v>30</v>
      </c>
    </row>
    <row r="77" spans="3:34" x14ac:dyDescent="0.35">
      <c r="C77">
        <v>76</v>
      </c>
      <c r="D77">
        <v>5799</v>
      </c>
      <c r="E77">
        <v>57</v>
      </c>
      <c r="F77">
        <v>2026</v>
      </c>
      <c r="H77">
        <v>2812</v>
      </c>
      <c r="J77">
        <v>7512</v>
      </c>
      <c r="L77">
        <v>7517</v>
      </c>
      <c r="M77">
        <v>8558</v>
      </c>
      <c r="N77">
        <v>9749</v>
      </c>
      <c r="O77">
        <v>87387</v>
      </c>
      <c r="P77">
        <v>4279178</v>
      </c>
      <c r="Q77">
        <v>55440</v>
      </c>
      <c r="S77" s="2" t="s">
        <v>106</v>
      </c>
      <c r="T77" s="2" t="s">
        <v>130</v>
      </c>
      <c r="U77" s="4">
        <v>4725.7815000000001</v>
      </c>
      <c r="V77" s="2" t="s">
        <v>29</v>
      </c>
      <c r="W77" t="str">
        <f t="shared" si="25"/>
        <v>popneed_intoxicants = 5799</v>
      </c>
      <c r="X77" t="str">
        <f t="shared" si="26"/>
        <v>popneed_heating = 57</v>
      </c>
      <c r="Y77" t="str">
        <f t="shared" si="24"/>
        <v>popneed_luxury_food = 2026</v>
      </c>
      <c r="Z77" t="str">
        <f t="shared" si="20"/>
        <v>popneed_luxury_items = 10324</v>
      </c>
      <c r="AA77" t="str">
        <f t="shared" si="28"/>
        <v>popneed_health = 7517</v>
      </c>
      <c r="AB77" t="str">
        <f t="shared" si="23"/>
        <v>popneed_free_movement = 8558</v>
      </c>
      <c r="AC77" t="str">
        <f t="shared" si="13"/>
        <v>popneed_communication = 9749</v>
      </c>
      <c r="AD77" t="str">
        <f t="shared" si="27"/>
        <v>popneed_services = 87387</v>
      </c>
      <c r="AE77" t="str">
        <f t="shared" si="19"/>
        <v>popneed_influence = 4279178</v>
      </c>
      <c r="AF77" t="str">
        <f t="shared" si="22"/>
        <v>popneed_art  = 55440</v>
      </c>
      <c r="AG77" t="s">
        <v>30</v>
      </c>
      <c r="AH77" t="s">
        <v>30</v>
      </c>
    </row>
    <row r="78" spans="3:34" x14ac:dyDescent="0.35">
      <c r="C78">
        <v>77</v>
      </c>
      <c r="D78">
        <v>5953</v>
      </c>
      <c r="E78">
        <v>57</v>
      </c>
      <c r="F78">
        <v>2080</v>
      </c>
      <c r="H78">
        <v>2888</v>
      </c>
      <c r="J78">
        <v>7712</v>
      </c>
      <c r="L78">
        <v>7732</v>
      </c>
      <c r="M78">
        <v>8853</v>
      </c>
      <c r="N78">
        <v>10094</v>
      </c>
      <c r="O78">
        <v>90473</v>
      </c>
      <c r="P78">
        <v>4994908</v>
      </c>
      <c r="Q78">
        <v>58050</v>
      </c>
      <c r="S78" s="2" t="s">
        <v>107</v>
      </c>
      <c r="T78" s="2" t="s">
        <v>130</v>
      </c>
      <c r="U78" s="4">
        <v>5513.7880000000005</v>
      </c>
      <c r="V78" s="2" t="s">
        <v>29</v>
      </c>
      <c r="W78" t="str">
        <f t="shared" si="25"/>
        <v>popneed_intoxicants = 5953</v>
      </c>
      <c r="X78" t="str">
        <f t="shared" si="26"/>
        <v>popneed_heating = 57</v>
      </c>
      <c r="Y78" t="str">
        <f t="shared" si="24"/>
        <v>popneed_luxury_food = 2080</v>
      </c>
      <c r="Z78" t="str">
        <f t="shared" si="20"/>
        <v>popneed_luxury_items = 10600</v>
      </c>
      <c r="AA78" t="str">
        <f t="shared" si="28"/>
        <v>popneed_health = 7732</v>
      </c>
      <c r="AB78" t="str">
        <f t="shared" si="23"/>
        <v>popneed_free_movement = 8853</v>
      </c>
      <c r="AC78" t="str">
        <f t="shared" si="13"/>
        <v>popneed_communication = 10094</v>
      </c>
      <c r="AD78" t="str">
        <f t="shared" si="27"/>
        <v>popneed_services = 90473</v>
      </c>
      <c r="AE78" t="str">
        <f t="shared" si="19"/>
        <v>popneed_influence = 4994908</v>
      </c>
      <c r="AF78" t="str">
        <f t="shared" si="22"/>
        <v>popneed_art  = 58050</v>
      </c>
      <c r="AG78" t="s">
        <v>30</v>
      </c>
      <c r="AH78" t="s">
        <v>30</v>
      </c>
    </row>
    <row r="79" spans="3:34" x14ac:dyDescent="0.35">
      <c r="C79">
        <v>78</v>
      </c>
      <c r="D79">
        <v>6108</v>
      </c>
      <c r="E79">
        <v>57</v>
      </c>
      <c r="F79">
        <v>2134</v>
      </c>
      <c r="H79">
        <v>2965</v>
      </c>
      <c r="J79">
        <v>7914</v>
      </c>
      <c r="L79">
        <v>7951</v>
      </c>
      <c r="M79">
        <v>9153</v>
      </c>
      <c r="N79">
        <v>10445</v>
      </c>
      <c r="O79">
        <v>93595</v>
      </c>
      <c r="P79">
        <v>5827492</v>
      </c>
      <c r="Q79">
        <v>60720</v>
      </c>
      <c r="S79" s="2" t="s">
        <v>108</v>
      </c>
      <c r="T79" s="2" t="s">
        <v>130</v>
      </c>
      <c r="U79" s="4">
        <v>6430.3454000000002</v>
      </c>
      <c r="V79" s="2" t="s">
        <v>29</v>
      </c>
      <c r="W79" t="str">
        <f t="shared" si="25"/>
        <v>popneed_intoxicants = 6108</v>
      </c>
      <c r="X79" t="str">
        <f t="shared" si="26"/>
        <v>popneed_heating = 57</v>
      </c>
      <c r="Y79" t="str">
        <f t="shared" si="24"/>
        <v>popneed_luxury_food = 2134</v>
      </c>
      <c r="Z79" t="str">
        <f t="shared" si="20"/>
        <v>popneed_luxury_items = 10879</v>
      </c>
      <c r="AA79" t="str">
        <f t="shared" si="28"/>
        <v>popneed_health = 7951</v>
      </c>
      <c r="AB79" t="str">
        <f t="shared" si="23"/>
        <v>popneed_free_movement = 9153</v>
      </c>
      <c r="AC79" t="str">
        <f t="shared" si="13"/>
        <v>popneed_communication = 10445</v>
      </c>
      <c r="AD79" t="str">
        <f t="shared" si="27"/>
        <v>popneed_services = 93595</v>
      </c>
      <c r="AE79" t="str">
        <f t="shared" si="19"/>
        <v>popneed_influence = 5827492</v>
      </c>
      <c r="AF79" t="str">
        <f t="shared" si="22"/>
        <v>popneed_art  = 60720</v>
      </c>
      <c r="AG79" t="s">
        <v>30</v>
      </c>
      <c r="AH79" t="s">
        <v>30</v>
      </c>
    </row>
    <row r="80" spans="3:34" x14ac:dyDescent="0.35">
      <c r="C80">
        <v>79</v>
      </c>
      <c r="D80">
        <v>6266</v>
      </c>
      <c r="E80">
        <v>57</v>
      </c>
      <c r="F80">
        <v>2189</v>
      </c>
      <c r="H80">
        <v>3042</v>
      </c>
      <c r="J80">
        <v>8119</v>
      </c>
      <c r="L80">
        <v>8172</v>
      </c>
      <c r="M80">
        <v>9458</v>
      </c>
      <c r="N80">
        <v>10802</v>
      </c>
      <c r="O80">
        <v>96754</v>
      </c>
      <c r="P80">
        <v>6795857</v>
      </c>
      <c r="Q80">
        <v>63450</v>
      </c>
      <c r="S80" s="2" t="s">
        <v>109</v>
      </c>
      <c r="T80" s="2" t="s">
        <v>130</v>
      </c>
      <c r="U80" s="4">
        <v>7496.2736000000004</v>
      </c>
      <c r="V80" s="2" t="s">
        <v>29</v>
      </c>
      <c r="W80" t="str">
        <f t="shared" si="25"/>
        <v>popneed_intoxicants = 6266</v>
      </c>
      <c r="X80" t="str">
        <f t="shared" si="26"/>
        <v>popneed_heating = 57</v>
      </c>
      <c r="Y80" t="str">
        <f t="shared" si="24"/>
        <v>popneed_luxury_food = 2189</v>
      </c>
      <c r="Z80" t="str">
        <f t="shared" si="20"/>
        <v>popneed_luxury_items = 11161</v>
      </c>
      <c r="AA80" t="str">
        <f t="shared" si="28"/>
        <v>popneed_health = 8172</v>
      </c>
      <c r="AB80" t="str">
        <f t="shared" si="23"/>
        <v>popneed_free_movement = 9458</v>
      </c>
      <c r="AC80" t="str">
        <f t="shared" si="13"/>
        <v>popneed_communication = 10802</v>
      </c>
      <c r="AD80" t="str">
        <f t="shared" si="27"/>
        <v>popneed_services = 96754</v>
      </c>
      <c r="AE80" t="str">
        <f t="shared" si="19"/>
        <v>popneed_influence = 6795857</v>
      </c>
      <c r="AF80" t="str">
        <f t="shared" si="22"/>
        <v>popneed_art  = 63450</v>
      </c>
      <c r="AG80" t="s">
        <v>30</v>
      </c>
      <c r="AH80" t="s">
        <v>30</v>
      </c>
    </row>
    <row r="81" spans="3:34" x14ac:dyDescent="0.35">
      <c r="C81">
        <v>80</v>
      </c>
      <c r="D81">
        <v>6425</v>
      </c>
      <c r="E81">
        <v>58</v>
      </c>
      <c r="F81">
        <v>2245</v>
      </c>
      <c r="H81">
        <v>3121</v>
      </c>
      <c r="J81">
        <v>8327</v>
      </c>
      <c r="L81">
        <v>8397</v>
      </c>
      <c r="M81">
        <v>9768</v>
      </c>
      <c r="N81">
        <v>11165</v>
      </c>
      <c r="O81">
        <v>99950</v>
      </c>
      <c r="P81">
        <v>7921992</v>
      </c>
      <c r="Q81">
        <v>66240</v>
      </c>
      <c r="S81" s="2" t="s">
        <v>110</v>
      </c>
      <c r="T81" s="2" t="s">
        <v>130</v>
      </c>
      <c r="U81" s="4">
        <v>8735.7608</v>
      </c>
      <c r="V81" s="2" t="s">
        <v>29</v>
      </c>
      <c r="W81" t="str">
        <f t="shared" si="25"/>
        <v>popneed_intoxicants = 6425</v>
      </c>
      <c r="X81" t="str">
        <f t="shared" si="26"/>
        <v>popneed_heating = 58</v>
      </c>
      <c r="Y81" t="str">
        <f t="shared" si="24"/>
        <v>popneed_luxury_food = 2245</v>
      </c>
      <c r="Z81" t="str">
        <f t="shared" si="20"/>
        <v>popneed_luxury_items = 11448</v>
      </c>
      <c r="AA81" t="str">
        <f t="shared" si="28"/>
        <v>popneed_health = 8397</v>
      </c>
      <c r="AB81" t="str">
        <f t="shared" si="23"/>
        <v>popneed_free_movement = 9768</v>
      </c>
      <c r="AC81" t="str">
        <f t="shared" si="13"/>
        <v>popneed_communication = 11165</v>
      </c>
      <c r="AD81" t="str">
        <f t="shared" si="27"/>
        <v>popneed_services = 99950</v>
      </c>
      <c r="AE81" t="str">
        <f t="shared" si="19"/>
        <v>popneed_influence = 7921992</v>
      </c>
      <c r="AF81" t="str">
        <f t="shared" si="22"/>
        <v>popneed_art  = 66240</v>
      </c>
      <c r="AG81" t="s">
        <v>30</v>
      </c>
      <c r="AH81" t="s">
        <v>30</v>
      </c>
    </row>
    <row r="82" spans="3:34" x14ac:dyDescent="0.35">
      <c r="C82">
        <v>81</v>
      </c>
      <c r="D82">
        <v>6587</v>
      </c>
      <c r="E82">
        <v>58</v>
      </c>
      <c r="F82">
        <v>2301</v>
      </c>
      <c r="H82">
        <v>3200</v>
      </c>
      <c r="J82">
        <v>8537</v>
      </c>
      <c r="L82">
        <v>8624</v>
      </c>
      <c r="M82">
        <v>10083</v>
      </c>
      <c r="N82">
        <v>11534</v>
      </c>
      <c r="O82">
        <v>103184</v>
      </c>
      <c r="P82">
        <v>9231455</v>
      </c>
      <c r="Q82">
        <v>69090</v>
      </c>
      <c r="S82" s="2" t="s">
        <v>111</v>
      </c>
      <c r="T82" s="2" t="s">
        <v>130</v>
      </c>
      <c r="U82" s="4">
        <v>10176.9203</v>
      </c>
      <c r="V82" s="2" t="s">
        <v>29</v>
      </c>
      <c r="W82" t="str">
        <f t="shared" si="25"/>
        <v>popneed_intoxicants = 6587</v>
      </c>
      <c r="X82" t="str">
        <f t="shared" si="26"/>
        <v>popneed_heating = 58</v>
      </c>
      <c r="Y82" t="str">
        <f t="shared" si="24"/>
        <v>popneed_luxury_food = 2301</v>
      </c>
      <c r="Z82" t="str">
        <f t="shared" si="20"/>
        <v>popneed_luxury_items = 11737</v>
      </c>
      <c r="AA82" t="str">
        <f t="shared" si="28"/>
        <v>popneed_health = 8624</v>
      </c>
      <c r="AB82" t="str">
        <f t="shared" si="23"/>
        <v>popneed_free_movement = 10083</v>
      </c>
      <c r="AC82" t="str">
        <f t="shared" si="13"/>
        <v>popneed_communication = 11534</v>
      </c>
      <c r="AD82" t="str">
        <f t="shared" si="27"/>
        <v>popneed_services = 103184</v>
      </c>
      <c r="AE82" t="str">
        <f t="shared" si="19"/>
        <v>popneed_influence = 9231455</v>
      </c>
      <c r="AF82" t="str">
        <f t="shared" si="22"/>
        <v>popneed_art  = 69090</v>
      </c>
      <c r="AG82" t="s">
        <v>30</v>
      </c>
      <c r="AH82" t="s">
        <v>30</v>
      </c>
    </row>
    <row r="83" spans="3:34" x14ac:dyDescent="0.35">
      <c r="C83">
        <v>82</v>
      </c>
      <c r="D83">
        <v>6750</v>
      </c>
      <c r="E83">
        <v>58</v>
      </c>
      <c r="F83">
        <v>2358</v>
      </c>
      <c r="H83">
        <v>3281</v>
      </c>
      <c r="J83">
        <v>8750</v>
      </c>
      <c r="L83">
        <v>8854</v>
      </c>
      <c r="M83">
        <v>10403</v>
      </c>
      <c r="N83">
        <v>11909</v>
      </c>
      <c r="O83">
        <v>106456</v>
      </c>
      <c r="P83">
        <v>10753929</v>
      </c>
      <c r="Q83">
        <v>72000</v>
      </c>
      <c r="S83" s="2" t="s">
        <v>112</v>
      </c>
      <c r="T83" s="2" t="s">
        <v>130</v>
      </c>
      <c r="U83" s="4">
        <v>11852.4038</v>
      </c>
      <c r="V83" s="2" t="s">
        <v>29</v>
      </c>
      <c r="W83" t="str">
        <f t="shared" si="25"/>
        <v>popneed_intoxicants = 6750</v>
      </c>
      <c r="X83" t="str">
        <f t="shared" si="26"/>
        <v>popneed_heating = 58</v>
      </c>
      <c r="Y83" t="str">
        <f t="shared" si="24"/>
        <v>popneed_luxury_food = 2358</v>
      </c>
      <c r="Z83" t="str">
        <f t="shared" si="20"/>
        <v>popneed_luxury_items = 12031</v>
      </c>
      <c r="AA83" t="str">
        <f t="shared" si="28"/>
        <v>popneed_health = 8854</v>
      </c>
      <c r="AB83" t="str">
        <f t="shared" si="23"/>
        <v>popneed_free_movement = 10403</v>
      </c>
      <c r="AC83" t="str">
        <f t="shared" si="13"/>
        <v>popneed_communication = 11909</v>
      </c>
      <c r="AD83" t="str">
        <f t="shared" si="27"/>
        <v>popneed_services = 106456</v>
      </c>
      <c r="AE83" t="str">
        <f t="shared" si="19"/>
        <v>popneed_influence = 10753929</v>
      </c>
      <c r="AF83" t="str">
        <f t="shared" si="22"/>
        <v>popneed_art  = 72000</v>
      </c>
      <c r="AG83" t="s">
        <v>30</v>
      </c>
      <c r="AH83" t="s">
        <v>30</v>
      </c>
    </row>
    <row r="84" spans="3:34" x14ac:dyDescent="0.35">
      <c r="C84">
        <v>83</v>
      </c>
      <c r="D84">
        <v>6916</v>
      </c>
      <c r="E84">
        <v>58</v>
      </c>
      <c r="F84">
        <v>2416</v>
      </c>
      <c r="H84">
        <v>3363</v>
      </c>
      <c r="J84">
        <v>8965</v>
      </c>
      <c r="L84">
        <v>9088</v>
      </c>
      <c r="M84">
        <v>10728</v>
      </c>
      <c r="N84">
        <v>12290</v>
      </c>
      <c r="O84">
        <v>109766</v>
      </c>
      <c r="P84">
        <v>12523905</v>
      </c>
      <c r="Q84">
        <v>74970</v>
      </c>
      <c r="S84" s="2" t="s">
        <v>113</v>
      </c>
      <c r="T84" s="2" t="s">
        <v>130</v>
      </c>
      <c r="U84" s="4">
        <v>13800.1515</v>
      </c>
      <c r="V84" s="2" t="s">
        <v>29</v>
      </c>
      <c r="W84" t="str">
        <f t="shared" si="25"/>
        <v>popneed_intoxicants = 6916</v>
      </c>
      <c r="X84" t="str">
        <f t="shared" si="26"/>
        <v>popneed_heating = 58</v>
      </c>
      <c r="Y84" t="str">
        <f t="shared" si="24"/>
        <v>popneed_luxury_food = 2416</v>
      </c>
      <c r="Z84" t="str">
        <f t="shared" si="20"/>
        <v>popneed_luxury_items = 12328</v>
      </c>
      <c r="AA84" t="str">
        <f t="shared" si="28"/>
        <v>popneed_health = 9088</v>
      </c>
      <c r="AB84" t="str">
        <f t="shared" ref="AB84:AB100" si="29">CONCATENATE("popneed_free_movement = ",M84)</f>
        <v>popneed_free_movement = 10728</v>
      </c>
      <c r="AC84" t="str">
        <f t="shared" si="13"/>
        <v>popneed_communication = 12290</v>
      </c>
      <c r="AD84" t="str">
        <f t="shared" si="27"/>
        <v>popneed_services = 109766</v>
      </c>
      <c r="AE84" t="str">
        <f t="shared" si="19"/>
        <v>popneed_influence = 12523905</v>
      </c>
      <c r="AF84" t="str">
        <f t="shared" si="22"/>
        <v>popneed_art  = 74970</v>
      </c>
      <c r="AG84" t="s">
        <v>30</v>
      </c>
      <c r="AH84" t="s">
        <v>30</v>
      </c>
    </row>
    <row r="85" spans="3:34" x14ac:dyDescent="0.35">
      <c r="C85">
        <v>84</v>
      </c>
      <c r="D85">
        <v>7083</v>
      </c>
      <c r="E85">
        <v>58</v>
      </c>
      <c r="F85">
        <v>2475</v>
      </c>
      <c r="H85">
        <v>3445</v>
      </c>
      <c r="J85">
        <v>9183</v>
      </c>
      <c r="L85">
        <v>9324</v>
      </c>
      <c r="M85">
        <v>11058</v>
      </c>
      <c r="N85">
        <v>12677</v>
      </c>
      <c r="O85">
        <v>113116</v>
      </c>
      <c r="P85">
        <v>14581458</v>
      </c>
      <c r="Q85">
        <v>78000</v>
      </c>
      <c r="S85" s="2" t="s">
        <v>114</v>
      </c>
      <c r="T85" s="2" t="s">
        <v>130</v>
      </c>
      <c r="U85" s="4">
        <v>16064.245700000001</v>
      </c>
      <c r="V85" s="2" t="s">
        <v>29</v>
      </c>
      <c r="W85" t="str">
        <f t="shared" si="25"/>
        <v>popneed_intoxicants = 7083</v>
      </c>
      <c r="X85" t="str">
        <f t="shared" si="26"/>
        <v>popneed_heating = 58</v>
      </c>
      <c r="Y85" t="str">
        <f t="shared" si="24"/>
        <v>popneed_luxury_food = 2475</v>
      </c>
      <c r="Z85" t="str">
        <f t="shared" si="20"/>
        <v>popneed_luxury_items = 12628</v>
      </c>
      <c r="AA85" t="str">
        <f t="shared" si="28"/>
        <v>popneed_health = 9324</v>
      </c>
      <c r="AB85" t="str">
        <f t="shared" si="29"/>
        <v>popneed_free_movement = 11058</v>
      </c>
      <c r="AC85" t="str">
        <f t="shared" si="13"/>
        <v>popneed_communication = 12677</v>
      </c>
      <c r="AD85" t="str">
        <f t="shared" si="27"/>
        <v>popneed_services = 113116</v>
      </c>
      <c r="AE85" t="str">
        <f t="shared" si="19"/>
        <v>popneed_influence = 14581458</v>
      </c>
      <c r="AF85" t="str">
        <f t="shared" si="22"/>
        <v>popneed_art  = 78000</v>
      </c>
      <c r="AG85" t="s">
        <v>30</v>
      </c>
      <c r="AH85" t="s">
        <v>30</v>
      </c>
    </row>
    <row r="86" spans="3:34" x14ac:dyDescent="0.35">
      <c r="C86">
        <v>85</v>
      </c>
      <c r="D86">
        <v>7252</v>
      </c>
      <c r="E86">
        <v>58</v>
      </c>
      <c r="F86">
        <v>2534</v>
      </c>
      <c r="H86">
        <v>3529</v>
      </c>
      <c r="J86">
        <v>9403</v>
      </c>
      <c r="L86">
        <v>9563</v>
      </c>
      <c r="M86">
        <v>11393</v>
      </c>
      <c r="N86">
        <v>13070</v>
      </c>
      <c r="O86">
        <v>116505</v>
      </c>
      <c r="P86">
        <v>16973146</v>
      </c>
      <c r="Q86">
        <v>81090</v>
      </c>
      <c r="S86" s="2" t="s">
        <v>115</v>
      </c>
      <c r="T86" s="2" t="s">
        <v>130</v>
      </c>
      <c r="U86" s="4">
        <v>18695.900300000001</v>
      </c>
      <c r="V86" s="2" t="s">
        <v>29</v>
      </c>
      <c r="W86" t="str">
        <f t="shared" si="25"/>
        <v>popneed_intoxicants = 7252</v>
      </c>
      <c r="X86" t="str">
        <f t="shared" si="26"/>
        <v>popneed_heating = 58</v>
      </c>
      <c r="Y86" t="str">
        <f t="shared" si="24"/>
        <v>popneed_luxury_food = 2534</v>
      </c>
      <c r="Z86" t="str">
        <f t="shared" si="20"/>
        <v>popneed_luxury_items = 12932</v>
      </c>
      <c r="AA86" t="str">
        <f t="shared" si="28"/>
        <v>popneed_health = 9563</v>
      </c>
      <c r="AB86" t="str">
        <f t="shared" si="29"/>
        <v>popneed_free_movement = 11393</v>
      </c>
      <c r="AC86" t="str">
        <f t="shared" ref="AC86:AC100" si="30">CONCATENATE("popneed_communication = ",N86)</f>
        <v>popneed_communication = 13070</v>
      </c>
      <c r="AD86" t="str">
        <f t="shared" ref="AD86:AD100" si="31">CONCATENATE("popneed_services = ",O86)</f>
        <v>popneed_services = 116505</v>
      </c>
      <c r="AE86" t="str">
        <f t="shared" si="19"/>
        <v>popneed_influence = 16973146</v>
      </c>
      <c r="AF86" t="str">
        <f t="shared" si="22"/>
        <v>popneed_art  = 81090</v>
      </c>
      <c r="AG86" t="s">
        <v>30</v>
      </c>
      <c r="AH86" t="s">
        <v>30</v>
      </c>
    </row>
    <row r="87" spans="3:34" x14ac:dyDescent="0.35">
      <c r="C87">
        <v>86</v>
      </c>
      <c r="D87">
        <v>7424</v>
      </c>
      <c r="E87">
        <v>59</v>
      </c>
      <c r="F87">
        <v>2594</v>
      </c>
      <c r="H87">
        <v>3613</v>
      </c>
      <c r="J87">
        <v>9626</v>
      </c>
      <c r="L87">
        <v>9805</v>
      </c>
      <c r="M87">
        <v>11733</v>
      </c>
      <c r="N87">
        <v>13469</v>
      </c>
      <c r="O87">
        <v>119933</v>
      </c>
      <c r="P87">
        <v>19753062</v>
      </c>
      <c r="Q87">
        <v>84240</v>
      </c>
      <c r="S87" s="2" t="s">
        <v>116</v>
      </c>
      <c r="T87" s="2" t="s">
        <v>130</v>
      </c>
      <c r="U87" s="4">
        <v>21754.6178</v>
      </c>
      <c r="V87" s="2" t="s">
        <v>29</v>
      </c>
      <c r="W87" t="str">
        <f t="shared" si="25"/>
        <v>popneed_intoxicants = 7424</v>
      </c>
      <c r="X87" t="str">
        <f t="shared" si="26"/>
        <v>popneed_heating = 59</v>
      </c>
      <c r="Y87" t="str">
        <f t="shared" si="24"/>
        <v>popneed_luxury_food = 2594</v>
      </c>
      <c r="Z87" t="str">
        <f t="shared" si="20"/>
        <v>popneed_luxury_items = 13239</v>
      </c>
      <c r="AA87" t="str">
        <f t="shared" si="28"/>
        <v>popneed_health = 9805</v>
      </c>
      <c r="AB87" t="str">
        <f t="shared" si="29"/>
        <v>popneed_free_movement = 11733</v>
      </c>
      <c r="AC87" t="str">
        <f t="shared" si="30"/>
        <v>popneed_communication = 13469</v>
      </c>
      <c r="AD87" t="str">
        <f t="shared" si="31"/>
        <v>popneed_services = 119933</v>
      </c>
      <c r="AE87" t="str">
        <f t="shared" si="19"/>
        <v>popneed_influence = 19753062</v>
      </c>
      <c r="AF87" t="str">
        <f t="shared" si="22"/>
        <v>popneed_art  = 84240</v>
      </c>
      <c r="AG87" t="s">
        <v>30</v>
      </c>
      <c r="AH87" t="s">
        <v>30</v>
      </c>
    </row>
    <row r="88" spans="3:34" x14ac:dyDescent="0.35">
      <c r="C88">
        <v>87</v>
      </c>
      <c r="D88">
        <v>7597</v>
      </c>
      <c r="E88">
        <v>59</v>
      </c>
      <c r="F88">
        <v>2654</v>
      </c>
      <c r="H88">
        <v>3699</v>
      </c>
      <c r="J88">
        <v>9851</v>
      </c>
      <c r="L88">
        <v>10050</v>
      </c>
      <c r="M88">
        <v>12078</v>
      </c>
      <c r="N88">
        <v>13874</v>
      </c>
      <c r="O88">
        <v>123402</v>
      </c>
      <c r="P88">
        <v>22984055</v>
      </c>
      <c r="Q88">
        <v>87450</v>
      </c>
      <c r="S88" s="2" t="s">
        <v>117</v>
      </c>
      <c r="T88" s="2" t="s">
        <v>130</v>
      </c>
      <c r="U88" s="4">
        <v>25309.531900000002</v>
      </c>
      <c r="V88" s="2" t="s">
        <v>29</v>
      </c>
      <c r="W88" t="str">
        <f t="shared" si="25"/>
        <v>popneed_intoxicants = 7597</v>
      </c>
      <c r="X88" t="str">
        <f t="shared" si="26"/>
        <v>popneed_heating = 59</v>
      </c>
      <c r="Y88" t="str">
        <f t="shared" si="24"/>
        <v>popneed_luxury_food = 2654</v>
      </c>
      <c r="Z88" t="str">
        <f t="shared" si="20"/>
        <v>popneed_luxury_items = 13550</v>
      </c>
      <c r="AA88" t="str">
        <f t="shared" si="28"/>
        <v>popneed_health = 10050</v>
      </c>
      <c r="AB88" t="str">
        <f t="shared" si="29"/>
        <v>popneed_free_movement = 12078</v>
      </c>
      <c r="AC88" t="str">
        <f t="shared" si="30"/>
        <v>popneed_communication = 13874</v>
      </c>
      <c r="AD88" t="str">
        <f t="shared" si="31"/>
        <v>popneed_services = 123402</v>
      </c>
      <c r="AE88" t="str">
        <f t="shared" si="19"/>
        <v>popneed_influence = 22984055</v>
      </c>
      <c r="AF88" t="str">
        <f t="shared" si="22"/>
        <v>popneed_art  = 87450</v>
      </c>
      <c r="AG88" t="s">
        <v>30</v>
      </c>
      <c r="AH88" t="s">
        <v>30</v>
      </c>
    </row>
    <row r="89" spans="3:34" x14ac:dyDescent="0.35">
      <c r="C89">
        <v>88</v>
      </c>
      <c r="D89">
        <v>7772</v>
      </c>
      <c r="E89">
        <v>59</v>
      </c>
      <c r="F89">
        <v>2716</v>
      </c>
      <c r="H89">
        <v>3785</v>
      </c>
      <c r="J89">
        <v>10079</v>
      </c>
      <c r="L89">
        <v>10298</v>
      </c>
      <c r="M89">
        <v>12428</v>
      </c>
      <c r="N89">
        <v>14285</v>
      </c>
      <c r="O89">
        <v>126912</v>
      </c>
      <c r="P89">
        <v>26739141</v>
      </c>
      <c r="Q89">
        <v>90720</v>
      </c>
      <c r="S89" s="2" t="s">
        <v>118</v>
      </c>
      <c r="T89" s="2" t="s">
        <v>130</v>
      </c>
      <c r="U89" s="4">
        <v>29440.960500000001</v>
      </c>
      <c r="V89" s="2" t="s">
        <v>29</v>
      </c>
      <c r="W89" t="str">
        <f t="shared" si="25"/>
        <v>popneed_intoxicants = 7772</v>
      </c>
      <c r="X89" t="str">
        <f t="shared" si="26"/>
        <v>popneed_heating = 59</v>
      </c>
      <c r="Y89" t="str">
        <f t="shared" si="24"/>
        <v>popneed_luxury_food = 2716</v>
      </c>
      <c r="Z89" t="str">
        <f t="shared" si="20"/>
        <v>popneed_luxury_items = 13864</v>
      </c>
      <c r="AA89" t="str">
        <f t="shared" si="28"/>
        <v>popneed_health = 10298</v>
      </c>
      <c r="AB89" t="str">
        <f t="shared" si="29"/>
        <v>popneed_free_movement = 12428</v>
      </c>
      <c r="AC89" t="str">
        <f t="shared" si="30"/>
        <v>popneed_communication = 14285</v>
      </c>
      <c r="AD89" t="str">
        <f t="shared" si="31"/>
        <v>popneed_services = 126912</v>
      </c>
      <c r="AE89" t="str">
        <f t="shared" si="19"/>
        <v>popneed_influence = 26739141</v>
      </c>
      <c r="AF89" t="str">
        <f t="shared" si="22"/>
        <v>popneed_art  = 90720</v>
      </c>
      <c r="AG89" t="s">
        <v>30</v>
      </c>
      <c r="AH89" t="s">
        <v>30</v>
      </c>
    </row>
    <row r="90" spans="3:34" x14ac:dyDescent="0.35">
      <c r="C90">
        <v>89</v>
      </c>
      <c r="D90">
        <v>7949</v>
      </c>
      <c r="E90">
        <v>59</v>
      </c>
      <c r="F90">
        <v>2778</v>
      </c>
      <c r="H90">
        <v>3873</v>
      </c>
      <c r="J90">
        <v>10309</v>
      </c>
      <c r="L90">
        <v>10548</v>
      </c>
      <c r="M90">
        <v>12783</v>
      </c>
      <c r="N90">
        <v>14702</v>
      </c>
      <c r="O90">
        <v>130463</v>
      </c>
      <c r="P90">
        <v>31103159</v>
      </c>
      <c r="Q90">
        <v>94050</v>
      </c>
      <c r="S90" s="2" t="s">
        <v>119</v>
      </c>
      <c r="T90" s="2" t="s">
        <v>130</v>
      </c>
      <c r="U90" s="4">
        <v>34242.226300000002</v>
      </c>
      <c r="V90" s="2" t="s">
        <v>29</v>
      </c>
      <c r="W90" t="str">
        <f t="shared" si="25"/>
        <v>popneed_intoxicants = 7949</v>
      </c>
      <c r="X90" t="str">
        <f t="shared" si="26"/>
        <v>popneed_heating = 59</v>
      </c>
      <c r="Y90" t="str">
        <f t="shared" si="24"/>
        <v>popneed_luxury_food = 2778</v>
      </c>
      <c r="Z90" t="str">
        <f t="shared" si="20"/>
        <v>popneed_luxury_items = 14182</v>
      </c>
      <c r="AA90" t="str">
        <f t="shared" si="28"/>
        <v>popneed_health = 10548</v>
      </c>
      <c r="AB90" t="str">
        <f t="shared" si="29"/>
        <v>popneed_free_movement = 12783</v>
      </c>
      <c r="AC90" t="str">
        <f t="shared" si="30"/>
        <v>popneed_communication = 14702</v>
      </c>
      <c r="AD90" t="str">
        <f t="shared" si="31"/>
        <v>popneed_services = 130463</v>
      </c>
      <c r="AE90" t="str">
        <f t="shared" si="19"/>
        <v>popneed_influence = 31103159</v>
      </c>
      <c r="AF90" t="str">
        <f t="shared" si="22"/>
        <v>popneed_art  = 94050</v>
      </c>
      <c r="AG90" t="s">
        <v>30</v>
      </c>
      <c r="AH90" t="s">
        <v>30</v>
      </c>
    </row>
    <row r="91" spans="3:34" x14ac:dyDescent="0.35">
      <c r="C91">
        <v>90</v>
      </c>
      <c r="D91">
        <v>8129</v>
      </c>
      <c r="E91">
        <v>59</v>
      </c>
      <c r="F91">
        <v>2840</v>
      </c>
      <c r="H91">
        <v>3962</v>
      </c>
      <c r="J91">
        <v>10542</v>
      </c>
      <c r="L91">
        <v>10802</v>
      </c>
      <c r="M91">
        <v>13143</v>
      </c>
      <c r="N91">
        <v>15125</v>
      </c>
      <c r="O91">
        <v>134055</v>
      </c>
      <c r="P91">
        <v>36174670</v>
      </c>
      <c r="Q91">
        <v>97440</v>
      </c>
      <c r="S91" s="2" t="s">
        <v>120</v>
      </c>
      <c r="T91" s="2" t="s">
        <v>130</v>
      </c>
      <c r="U91" s="4">
        <v>39821.746699999996</v>
      </c>
      <c r="V91" s="2" t="s">
        <v>29</v>
      </c>
      <c r="W91" t="str">
        <f t="shared" si="25"/>
        <v>popneed_intoxicants = 8129</v>
      </c>
      <c r="X91" t="str">
        <f t="shared" si="26"/>
        <v>popneed_heating = 59</v>
      </c>
      <c r="Y91" t="str">
        <f t="shared" ref="Y91:Y100" si="32">CONCATENATE("popneed_luxury_food = ",F91)</f>
        <v>popneed_luxury_food = 2840</v>
      </c>
      <c r="Z91" t="str">
        <f t="shared" si="20"/>
        <v>popneed_luxury_items = 14504</v>
      </c>
      <c r="AA91" t="str">
        <f t="shared" si="28"/>
        <v>popneed_health = 10802</v>
      </c>
      <c r="AB91" t="str">
        <f t="shared" si="29"/>
        <v>popneed_free_movement = 13143</v>
      </c>
      <c r="AC91" t="str">
        <f t="shared" si="30"/>
        <v>popneed_communication = 15125</v>
      </c>
      <c r="AD91" t="str">
        <f t="shared" si="31"/>
        <v>popneed_services = 134055</v>
      </c>
      <c r="AE91" t="str">
        <f t="shared" si="19"/>
        <v>popneed_influence = 36174670</v>
      </c>
      <c r="AF91" t="str">
        <f t="shared" si="22"/>
        <v>popneed_art  = 97440</v>
      </c>
      <c r="AG91" t="s">
        <v>30</v>
      </c>
      <c r="AH91" t="s">
        <v>30</v>
      </c>
    </row>
    <row r="92" spans="3:34" x14ac:dyDescent="0.35">
      <c r="C92">
        <v>91</v>
      </c>
      <c r="D92">
        <v>8310</v>
      </c>
      <c r="E92">
        <v>59</v>
      </c>
      <c r="F92">
        <v>2904</v>
      </c>
      <c r="H92">
        <v>4051</v>
      </c>
      <c r="J92">
        <v>10778</v>
      </c>
      <c r="L92">
        <v>11059</v>
      </c>
      <c r="M92">
        <v>13508</v>
      </c>
      <c r="N92">
        <v>15554</v>
      </c>
      <c r="O92">
        <v>137689</v>
      </c>
      <c r="P92">
        <v>42068192</v>
      </c>
      <c r="Q92">
        <v>100890</v>
      </c>
      <c r="S92" s="2" t="s">
        <v>121</v>
      </c>
      <c r="T92" s="2" t="s">
        <v>130</v>
      </c>
      <c r="U92" s="4">
        <v>46305.491399999999</v>
      </c>
      <c r="V92" s="2" t="s">
        <v>29</v>
      </c>
      <c r="W92" t="str">
        <f t="shared" si="25"/>
        <v>popneed_intoxicants = 8310</v>
      </c>
      <c r="X92" t="str">
        <f t="shared" si="26"/>
        <v>popneed_heating = 59</v>
      </c>
      <c r="Y92" t="str">
        <f t="shared" si="32"/>
        <v>popneed_luxury_food = 2904</v>
      </c>
      <c r="Z92" t="str">
        <f t="shared" si="20"/>
        <v>popneed_luxury_items = 14829</v>
      </c>
      <c r="AA92" t="str">
        <f t="shared" si="28"/>
        <v>popneed_health = 11059</v>
      </c>
      <c r="AB92" t="str">
        <f t="shared" si="29"/>
        <v>popneed_free_movement = 13508</v>
      </c>
      <c r="AC92" t="str">
        <f t="shared" si="30"/>
        <v>popneed_communication = 15554</v>
      </c>
      <c r="AD92" t="str">
        <f t="shared" si="31"/>
        <v>popneed_services = 137689</v>
      </c>
      <c r="AE92" t="str">
        <f t="shared" si="19"/>
        <v>popneed_influence = 42068192</v>
      </c>
      <c r="AF92" t="str">
        <f t="shared" si="22"/>
        <v>popneed_art  = 100890</v>
      </c>
      <c r="AG92" t="s">
        <v>30</v>
      </c>
      <c r="AH92" t="s">
        <v>30</v>
      </c>
    </row>
    <row r="93" spans="3:34" x14ac:dyDescent="0.35">
      <c r="C93">
        <v>92</v>
      </c>
      <c r="D93">
        <v>8493</v>
      </c>
      <c r="E93">
        <v>59</v>
      </c>
      <c r="F93">
        <v>2968</v>
      </c>
      <c r="H93">
        <v>4142</v>
      </c>
      <c r="J93">
        <v>11016</v>
      </c>
      <c r="L93">
        <v>11319</v>
      </c>
      <c r="M93">
        <v>13878</v>
      </c>
      <c r="N93">
        <v>15989</v>
      </c>
      <c r="O93">
        <v>141365</v>
      </c>
      <c r="P93">
        <v>48916775</v>
      </c>
      <c r="Q93">
        <v>104400</v>
      </c>
      <c r="S93" s="2" t="s">
        <v>122</v>
      </c>
      <c r="T93" s="2" t="s">
        <v>130</v>
      </c>
      <c r="U93" s="4">
        <v>53839.815399999999</v>
      </c>
      <c r="V93" s="2" t="s">
        <v>29</v>
      </c>
      <c r="W93" t="str">
        <f t="shared" si="25"/>
        <v>popneed_intoxicants = 8493</v>
      </c>
      <c r="X93" t="str">
        <f t="shared" si="26"/>
        <v>popneed_heating = 59</v>
      </c>
      <c r="Y93" t="str">
        <f t="shared" si="32"/>
        <v>popneed_luxury_food = 2968</v>
      </c>
      <c r="Z93" t="str">
        <f t="shared" si="20"/>
        <v>popneed_luxury_items = 15158</v>
      </c>
      <c r="AA93" t="str">
        <f t="shared" si="28"/>
        <v>popneed_health = 11319</v>
      </c>
      <c r="AB93" t="str">
        <f t="shared" si="29"/>
        <v>popneed_free_movement = 13878</v>
      </c>
      <c r="AC93" t="str">
        <f t="shared" si="30"/>
        <v>popneed_communication = 15989</v>
      </c>
      <c r="AD93" t="str">
        <f t="shared" si="31"/>
        <v>popneed_services = 141365</v>
      </c>
      <c r="AE93" t="str">
        <f t="shared" si="19"/>
        <v>popneed_influence = 48916775</v>
      </c>
      <c r="AF93" t="str">
        <f t="shared" si="22"/>
        <v>popneed_art  = 104400</v>
      </c>
      <c r="AG93" t="s">
        <v>30</v>
      </c>
      <c r="AH93" t="s">
        <v>30</v>
      </c>
    </row>
    <row r="94" spans="3:34" x14ac:dyDescent="0.35">
      <c r="C94">
        <v>93</v>
      </c>
      <c r="D94">
        <v>8678</v>
      </c>
      <c r="E94">
        <v>60</v>
      </c>
      <c r="F94">
        <v>3032</v>
      </c>
      <c r="H94">
        <v>4233</v>
      </c>
      <c r="J94">
        <v>11257</v>
      </c>
      <c r="L94">
        <v>11582</v>
      </c>
      <c r="M94">
        <v>14253</v>
      </c>
      <c r="N94">
        <v>16430</v>
      </c>
      <c r="O94">
        <v>145083</v>
      </c>
      <c r="P94">
        <v>56875000</v>
      </c>
      <c r="Q94">
        <v>107970</v>
      </c>
      <c r="S94" s="2" t="s">
        <v>123</v>
      </c>
      <c r="T94" s="2" t="s">
        <v>130</v>
      </c>
      <c r="U94" s="4">
        <v>62594.757799999999</v>
      </c>
      <c r="V94" s="2" t="s">
        <v>29</v>
      </c>
      <c r="W94" t="str">
        <f t="shared" si="25"/>
        <v>popneed_intoxicants = 8678</v>
      </c>
      <c r="X94" t="str">
        <f t="shared" si="26"/>
        <v>popneed_heating = 60</v>
      </c>
      <c r="Y94" t="str">
        <f t="shared" si="32"/>
        <v>popneed_luxury_food = 3032</v>
      </c>
      <c r="Z94" t="str">
        <f t="shared" si="20"/>
        <v>popneed_luxury_items = 15490</v>
      </c>
      <c r="AA94" t="str">
        <f t="shared" si="28"/>
        <v>popneed_health = 11582</v>
      </c>
      <c r="AB94" t="str">
        <f t="shared" si="29"/>
        <v>popneed_free_movement = 14253</v>
      </c>
      <c r="AC94" t="str">
        <f t="shared" si="30"/>
        <v>popneed_communication = 16430</v>
      </c>
      <c r="AD94" t="str">
        <f t="shared" si="31"/>
        <v>popneed_services = 145083</v>
      </c>
      <c r="AE94" t="str">
        <f t="shared" si="19"/>
        <v>popneed_influence = 56875000</v>
      </c>
      <c r="AF94" t="str">
        <f t="shared" si="22"/>
        <v>popneed_art  = 107970</v>
      </c>
      <c r="AG94" t="s">
        <v>30</v>
      </c>
      <c r="AH94" t="s">
        <v>30</v>
      </c>
    </row>
    <row r="95" spans="3:34" x14ac:dyDescent="0.35">
      <c r="C95">
        <v>94</v>
      </c>
      <c r="D95">
        <v>8865</v>
      </c>
      <c r="E95">
        <v>60</v>
      </c>
      <c r="F95">
        <v>3098</v>
      </c>
      <c r="H95">
        <v>4326</v>
      </c>
      <c r="J95">
        <v>11500</v>
      </c>
      <c r="L95">
        <v>11847</v>
      </c>
      <c r="M95">
        <v>14633</v>
      </c>
      <c r="N95">
        <v>16877</v>
      </c>
      <c r="O95">
        <v>148844</v>
      </c>
      <c r="P95">
        <v>66122463</v>
      </c>
      <c r="Q95">
        <v>111600</v>
      </c>
      <c r="S95" s="2" t="s">
        <v>124</v>
      </c>
      <c r="T95" s="2" t="s">
        <v>130</v>
      </c>
      <c r="U95" s="4">
        <v>72767.87430000001</v>
      </c>
      <c r="V95" s="2" t="s">
        <v>29</v>
      </c>
      <c r="W95" t="str">
        <f t="shared" si="25"/>
        <v>popneed_intoxicants = 8865</v>
      </c>
      <c r="X95" t="str">
        <f t="shared" si="26"/>
        <v>popneed_heating = 60</v>
      </c>
      <c r="Y95" t="str">
        <f t="shared" si="32"/>
        <v>popneed_luxury_food = 3098</v>
      </c>
      <c r="Z95" t="str">
        <f t="shared" si="20"/>
        <v>popneed_luxury_items = 15826</v>
      </c>
      <c r="AA95" t="str">
        <f t="shared" si="28"/>
        <v>popneed_health = 11847</v>
      </c>
      <c r="AB95" t="str">
        <f t="shared" si="29"/>
        <v>popneed_free_movement = 14633</v>
      </c>
      <c r="AC95" t="str">
        <f t="shared" si="30"/>
        <v>popneed_communication = 16877</v>
      </c>
      <c r="AD95" t="str">
        <f t="shared" si="31"/>
        <v>popneed_services = 148844</v>
      </c>
      <c r="AE95" t="str">
        <f t="shared" si="19"/>
        <v>popneed_influence = 66122463</v>
      </c>
      <c r="AF95" t="str">
        <f t="shared" si="22"/>
        <v>popneed_art  = 111600</v>
      </c>
      <c r="AG95" t="s">
        <v>30</v>
      </c>
      <c r="AH95" t="s">
        <v>30</v>
      </c>
    </row>
    <row r="96" spans="3:34" x14ac:dyDescent="0.35">
      <c r="C96">
        <v>95</v>
      </c>
      <c r="D96">
        <v>9054</v>
      </c>
      <c r="E96">
        <v>60</v>
      </c>
      <c r="F96">
        <v>3164</v>
      </c>
      <c r="H96">
        <v>4419</v>
      </c>
      <c r="J96">
        <v>11746</v>
      </c>
      <c r="L96">
        <v>12116</v>
      </c>
      <c r="M96">
        <v>15018</v>
      </c>
      <c r="N96">
        <v>17330</v>
      </c>
      <c r="O96">
        <v>152648</v>
      </c>
      <c r="P96">
        <v>76867827</v>
      </c>
      <c r="Q96">
        <v>115290</v>
      </c>
      <c r="S96" s="2" t="s">
        <v>125</v>
      </c>
      <c r="T96" s="2" t="s">
        <v>130</v>
      </c>
      <c r="U96" s="4">
        <v>84588.694199999998</v>
      </c>
      <c r="V96" s="2" t="s">
        <v>29</v>
      </c>
      <c r="W96" t="str">
        <f t="shared" si="25"/>
        <v>popneed_intoxicants = 9054</v>
      </c>
      <c r="X96" t="str">
        <f t="shared" si="26"/>
        <v>popneed_heating = 60</v>
      </c>
      <c r="Y96" t="str">
        <f t="shared" si="32"/>
        <v>popneed_luxury_food = 3164</v>
      </c>
      <c r="Z96" t="str">
        <f t="shared" si="20"/>
        <v>popneed_luxury_items = 16165</v>
      </c>
      <c r="AA96" t="str">
        <f t="shared" si="28"/>
        <v>popneed_health = 12116</v>
      </c>
      <c r="AB96" t="str">
        <f t="shared" si="29"/>
        <v>popneed_free_movement = 15018</v>
      </c>
      <c r="AC96" t="str">
        <f t="shared" si="30"/>
        <v>popneed_communication = 17330</v>
      </c>
      <c r="AD96" t="str">
        <f t="shared" si="31"/>
        <v>popneed_services = 152648</v>
      </c>
      <c r="AE96" t="str">
        <f t="shared" ref="AE96:AE100" si="33">CONCATENATE("popneed_influence = ",P96)</f>
        <v>popneed_influence = 76867827</v>
      </c>
      <c r="AF96" t="str">
        <f t="shared" si="22"/>
        <v>popneed_art  = 115290</v>
      </c>
      <c r="AG96" t="s">
        <v>30</v>
      </c>
      <c r="AH96" t="s">
        <v>30</v>
      </c>
    </row>
    <row r="97" spans="3:34" x14ac:dyDescent="0.35">
      <c r="C97">
        <v>96</v>
      </c>
      <c r="D97">
        <v>9246</v>
      </c>
      <c r="E97">
        <v>60</v>
      </c>
      <c r="F97">
        <v>3231</v>
      </c>
      <c r="H97">
        <v>4514</v>
      </c>
      <c r="J97">
        <v>11995</v>
      </c>
      <c r="L97">
        <v>12388</v>
      </c>
      <c r="M97">
        <v>15408</v>
      </c>
      <c r="N97">
        <v>17789</v>
      </c>
      <c r="O97">
        <v>156495</v>
      </c>
      <c r="P97">
        <v>89353521</v>
      </c>
      <c r="Q97">
        <v>119040</v>
      </c>
      <c r="S97" s="2" t="s">
        <v>126</v>
      </c>
      <c r="T97" s="2" t="s">
        <v>130</v>
      </c>
      <c r="U97" s="4">
        <v>98323.889700000014</v>
      </c>
      <c r="V97" s="2" t="s">
        <v>29</v>
      </c>
      <c r="W97" t="str">
        <f t="shared" si="25"/>
        <v>popneed_intoxicants = 9246</v>
      </c>
      <c r="X97" t="str">
        <f t="shared" si="26"/>
        <v>popneed_heating = 60</v>
      </c>
      <c r="Y97" t="str">
        <f t="shared" si="32"/>
        <v>popneed_luxury_food = 3231</v>
      </c>
      <c r="Z97" t="str">
        <f t="shared" si="20"/>
        <v>popneed_luxury_items = 16509</v>
      </c>
      <c r="AA97" t="str">
        <f t="shared" si="28"/>
        <v>popneed_health = 12388</v>
      </c>
      <c r="AB97" t="str">
        <f t="shared" si="29"/>
        <v>popneed_free_movement = 15408</v>
      </c>
      <c r="AC97" t="str">
        <f t="shared" si="30"/>
        <v>popneed_communication = 17789</v>
      </c>
      <c r="AD97" t="str">
        <f t="shared" si="31"/>
        <v>popneed_services = 156495</v>
      </c>
      <c r="AE97" t="str">
        <f t="shared" si="33"/>
        <v>popneed_influence = 89353521</v>
      </c>
      <c r="AF97" t="str">
        <f t="shared" si="22"/>
        <v>popneed_art  = 119040</v>
      </c>
      <c r="AG97" t="s">
        <v>30</v>
      </c>
      <c r="AH97" t="s">
        <v>30</v>
      </c>
    </row>
    <row r="98" spans="3:34" x14ac:dyDescent="0.35">
      <c r="C98">
        <v>97</v>
      </c>
      <c r="D98">
        <v>9439</v>
      </c>
      <c r="E98">
        <v>60</v>
      </c>
      <c r="F98">
        <v>3299</v>
      </c>
      <c r="H98">
        <v>4609</v>
      </c>
      <c r="J98">
        <v>12246</v>
      </c>
      <c r="L98">
        <v>12662</v>
      </c>
      <c r="M98">
        <v>15803</v>
      </c>
      <c r="N98">
        <v>18254</v>
      </c>
      <c r="O98">
        <v>160385</v>
      </c>
      <c r="P98">
        <v>103861217</v>
      </c>
      <c r="Q98">
        <v>122850</v>
      </c>
      <c r="S98" s="2" t="s">
        <v>127</v>
      </c>
      <c r="T98" s="2" t="s">
        <v>130</v>
      </c>
      <c r="U98" s="4">
        <v>114283.2994</v>
      </c>
      <c r="V98" s="2" t="s">
        <v>29</v>
      </c>
      <c r="W98" t="str">
        <f t="shared" si="25"/>
        <v>popneed_intoxicants = 9439</v>
      </c>
      <c r="X98" t="str">
        <f t="shared" si="26"/>
        <v>popneed_heating = 60</v>
      </c>
      <c r="Y98" t="str">
        <f t="shared" si="32"/>
        <v>popneed_luxury_food = 3299</v>
      </c>
      <c r="Z98" t="str">
        <f t="shared" si="20"/>
        <v>popneed_luxury_items = 16855</v>
      </c>
      <c r="AA98" t="str">
        <f t="shared" si="28"/>
        <v>popneed_health = 12662</v>
      </c>
      <c r="AB98" t="str">
        <f t="shared" si="29"/>
        <v>popneed_free_movement = 15803</v>
      </c>
      <c r="AC98" t="str">
        <f t="shared" si="30"/>
        <v>popneed_communication = 18254</v>
      </c>
      <c r="AD98" t="str">
        <f t="shared" si="31"/>
        <v>popneed_services = 160385</v>
      </c>
      <c r="AE98" t="str">
        <f t="shared" si="33"/>
        <v>popneed_influence = 103861217</v>
      </c>
      <c r="AF98" t="str">
        <f t="shared" si="22"/>
        <v>popneed_art  = 122850</v>
      </c>
      <c r="AG98" t="s">
        <v>30</v>
      </c>
      <c r="AH98" t="s">
        <v>30</v>
      </c>
    </row>
    <row r="99" spans="3:34" x14ac:dyDescent="0.35">
      <c r="C99">
        <v>98</v>
      </c>
      <c r="D99">
        <v>9634</v>
      </c>
      <c r="E99">
        <v>60</v>
      </c>
      <c r="F99">
        <v>3367</v>
      </c>
      <c r="H99">
        <v>4706</v>
      </c>
      <c r="J99">
        <v>12499</v>
      </c>
      <c r="L99">
        <v>12940</v>
      </c>
      <c r="M99">
        <v>16203</v>
      </c>
      <c r="N99">
        <v>18725</v>
      </c>
      <c r="O99">
        <v>164319</v>
      </c>
      <c r="P99">
        <v>120718157</v>
      </c>
      <c r="Q99">
        <v>126720</v>
      </c>
      <c r="S99" s="2" t="s">
        <v>128</v>
      </c>
      <c r="T99" s="2" t="s">
        <v>130</v>
      </c>
      <c r="U99" s="4">
        <v>132826.89000000001</v>
      </c>
      <c r="V99" s="2" t="s">
        <v>29</v>
      </c>
      <c r="W99" t="str">
        <f t="shared" si="25"/>
        <v>popneed_intoxicants = 9634</v>
      </c>
      <c r="X99" t="str">
        <f t="shared" si="26"/>
        <v>popneed_heating = 60</v>
      </c>
      <c r="Y99" t="str">
        <f t="shared" si="32"/>
        <v>popneed_luxury_food = 3367</v>
      </c>
      <c r="Z99" t="str">
        <f t="shared" si="20"/>
        <v>popneed_luxury_items = 17205</v>
      </c>
      <c r="AA99" t="str">
        <f t="shared" si="28"/>
        <v>popneed_health = 12940</v>
      </c>
      <c r="AB99" t="str">
        <f t="shared" si="29"/>
        <v>popneed_free_movement = 16203</v>
      </c>
      <c r="AC99" t="str">
        <f t="shared" si="30"/>
        <v>popneed_communication = 18725</v>
      </c>
      <c r="AD99" t="str">
        <f t="shared" si="31"/>
        <v>popneed_services = 164319</v>
      </c>
      <c r="AE99" t="str">
        <f t="shared" si="33"/>
        <v>popneed_influence = 120718157</v>
      </c>
      <c r="AF99" t="str">
        <f t="shared" si="22"/>
        <v>popneed_art  = 126720</v>
      </c>
      <c r="AG99" t="s">
        <v>30</v>
      </c>
      <c r="AH99" t="s">
        <v>30</v>
      </c>
    </row>
    <row r="100" spans="3:34" x14ac:dyDescent="0.35">
      <c r="C100">
        <v>99</v>
      </c>
      <c r="D100">
        <v>9831</v>
      </c>
      <c r="E100">
        <v>60</v>
      </c>
      <c r="F100">
        <v>3436</v>
      </c>
      <c r="H100">
        <v>4803</v>
      </c>
      <c r="J100">
        <v>12756</v>
      </c>
      <c r="L100">
        <v>13221</v>
      </c>
      <c r="M100">
        <v>16608</v>
      </c>
      <c r="N100">
        <v>19202</v>
      </c>
      <c r="O100">
        <v>168297</v>
      </c>
      <c r="P100">
        <v>140304551</v>
      </c>
      <c r="Q100">
        <v>130650</v>
      </c>
      <c r="S100" s="2" t="s">
        <v>129</v>
      </c>
      <c r="T100" s="2" t="s">
        <v>130</v>
      </c>
      <c r="U100" s="4">
        <v>154372.89250000002</v>
      </c>
      <c r="V100" s="2" t="s">
        <v>29</v>
      </c>
      <c r="W100" t="str">
        <f t="shared" si="25"/>
        <v>popneed_intoxicants = 9831</v>
      </c>
      <c r="X100" t="str">
        <f t="shared" si="26"/>
        <v>popneed_heating = 60</v>
      </c>
      <c r="Y100" t="str">
        <f t="shared" si="32"/>
        <v>popneed_luxury_food = 3436</v>
      </c>
      <c r="Z100" t="str">
        <f t="shared" si="20"/>
        <v>popneed_luxury_items = 17559</v>
      </c>
      <c r="AA100" t="str">
        <f t="shared" si="28"/>
        <v>popneed_health = 13221</v>
      </c>
      <c r="AB100" t="str">
        <f t="shared" si="29"/>
        <v>popneed_free_movement = 16608</v>
      </c>
      <c r="AC100" t="str">
        <f t="shared" si="30"/>
        <v>popneed_communication = 19202</v>
      </c>
      <c r="AD100" t="str">
        <f t="shared" si="31"/>
        <v>popneed_services = 168297</v>
      </c>
      <c r="AE100" t="str">
        <f t="shared" si="33"/>
        <v>popneed_influence = 140304551</v>
      </c>
      <c r="AF100" t="str">
        <f t="shared" si="22"/>
        <v>popneed_art  = 130650</v>
      </c>
      <c r="AG100" t="s">
        <v>30</v>
      </c>
      <c r="AH100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31C3-FEFD-463B-AD1E-6197327426AD}">
  <dimension ref="A1:Z106"/>
  <sheetViews>
    <sheetView tabSelected="1" workbookViewId="0">
      <selection activeCell="C7" sqref="C7:M7"/>
    </sheetView>
  </sheetViews>
  <sheetFormatPr defaultRowHeight="14.15" x14ac:dyDescent="0.35"/>
  <sheetData>
    <row r="1" spans="1:26" x14ac:dyDescent="0.35">
      <c r="B1" t="s">
        <v>166</v>
      </c>
      <c r="C1">
        <v>1</v>
      </c>
      <c r="D1">
        <v>1</v>
      </c>
      <c r="E1">
        <v>15</v>
      </c>
      <c r="F1">
        <v>1</v>
      </c>
      <c r="G1">
        <v>20</v>
      </c>
      <c r="H1">
        <v>5</v>
      </c>
      <c r="I1">
        <v>20</v>
      </c>
      <c r="J1">
        <v>10</v>
      </c>
      <c r="K1">
        <v>5</v>
      </c>
      <c r="L1">
        <v>1</v>
      </c>
      <c r="M1">
        <v>25</v>
      </c>
    </row>
    <row r="2" spans="1:26" x14ac:dyDescent="0.35">
      <c r="B2" t="s">
        <v>167</v>
      </c>
      <c r="C2">
        <v>1</v>
      </c>
      <c r="D2">
        <v>5</v>
      </c>
      <c r="E2">
        <v>25</v>
      </c>
      <c r="F2">
        <v>10</v>
      </c>
      <c r="G2">
        <v>30</v>
      </c>
      <c r="H2">
        <v>15</v>
      </c>
      <c r="I2">
        <v>30</v>
      </c>
      <c r="J2">
        <v>20</v>
      </c>
      <c r="K2">
        <v>30</v>
      </c>
      <c r="L2">
        <v>30</v>
      </c>
      <c r="M2">
        <v>100</v>
      </c>
    </row>
    <row r="3" spans="1:26" x14ac:dyDescent="0.35">
      <c r="B3" t="s">
        <v>168</v>
      </c>
      <c r="C3">
        <v>15</v>
      </c>
      <c r="D3">
        <v>25</v>
      </c>
      <c r="E3">
        <v>150</v>
      </c>
      <c r="F3">
        <v>40</v>
      </c>
      <c r="G3">
        <v>200</v>
      </c>
      <c r="H3">
        <v>80</v>
      </c>
      <c r="I3">
        <v>200</v>
      </c>
      <c r="J3">
        <v>120</v>
      </c>
      <c r="K3">
        <v>200</v>
      </c>
      <c r="L3">
        <v>400</v>
      </c>
      <c r="M3">
        <v>3000</v>
      </c>
    </row>
    <row r="4" spans="1:26" x14ac:dyDescent="0.35">
      <c r="B4" t="s">
        <v>169</v>
      </c>
      <c r="C4">
        <v>999</v>
      </c>
      <c r="D4">
        <v>15</v>
      </c>
      <c r="E4">
        <v>999</v>
      </c>
      <c r="F4">
        <v>20</v>
      </c>
      <c r="G4">
        <v>999</v>
      </c>
      <c r="H4">
        <v>20</v>
      </c>
      <c r="I4">
        <v>999</v>
      </c>
      <c r="J4">
        <v>999</v>
      </c>
      <c r="K4">
        <v>999</v>
      </c>
      <c r="L4">
        <v>999</v>
      </c>
      <c r="M4">
        <v>999</v>
      </c>
    </row>
    <row r="5" spans="1:26" x14ac:dyDescent="0.35">
      <c r="B5" t="s">
        <v>170</v>
      </c>
      <c r="C5">
        <v>999</v>
      </c>
      <c r="D5">
        <v>25</v>
      </c>
      <c r="E5">
        <v>999</v>
      </c>
      <c r="F5">
        <v>30</v>
      </c>
      <c r="G5">
        <v>999</v>
      </c>
      <c r="H5">
        <v>30</v>
      </c>
      <c r="I5">
        <v>999</v>
      </c>
      <c r="J5">
        <v>999</v>
      </c>
      <c r="K5">
        <v>999</v>
      </c>
      <c r="L5">
        <v>999</v>
      </c>
      <c r="M5">
        <v>999</v>
      </c>
    </row>
    <row r="6" spans="1:26" x14ac:dyDescent="0.35">
      <c r="A6" t="s">
        <v>14</v>
      </c>
      <c r="B6" t="s">
        <v>171</v>
      </c>
      <c r="C6" t="s">
        <v>155</v>
      </c>
      <c r="D6" t="s">
        <v>144</v>
      </c>
      <c r="E6" t="s">
        <v>165</v>
      </c>
      <c r="F6" t="s">
        <v>145</v>
      </c>
      <c r="G6" t="s">
        <v>151</v>
      </c>
      <c r="H6" t="s">
        <v>148</v>
      </c>
      <c r="I6" t="s">
        <v>173</v>
      </c>
      <c r="J6" t="s">
        <v>160</v>
      </c>
      <c r="K6" t="s">
        <v>174</v>
      </c>
      <c r="L6" t="s">
        <v>153</v>
      </c>
      <c r="M6" t="s">
        <v>154</v>
      </c>
      <c r="N6" t="s">
        <v>175</v>
      </c>
      <c r="O6" t="s">
        <v>11</v>
      </c>
      <c r="P6" t="s">
        <v>155</v>
      </c>
      <c r="Q6" t="s">
        <v>144</v>
      </c>
      <c r="R6" t="s">
        <v>165</v>
      </c>
      <c r="S6" t="s">
        <v>145</v>
      </c>
      <c r="T6" t="s">
        <v>151</v>
      </c>
      <c r="U6" t="s">
        <v>148</v>
      </c>
      <c r="V6" t="s">
        <v>173</v>
      </c>
      <c r="W6" t="s">
        <v>160</v>
      </c>
      <c r="X6" t="s">
        <v>174</v>
      </c>
      <c r="Y6" t="s">
        <v>153</v>
      </c>
      <c r="Z6" t="s">
        <v>154</v>
      </c>
    </row>
    <row r="7" spans="1:26" x14ac:dyDescent="0.35">
      <c r="A7" t="s">
        <v>164</v>
      </c>
      <c r="B7" t="s">
        <v>172</v>
      </c>
      <c r="C7" t="s">
        <v>132</v>
      </c>
      <c r="D7" t="s">
        <v>176</v>
      </c>
      <c r="E7" t="s">
        <v>178</v>
      </c>
      <c r="F7" t="s">
        <v>179</v>
      </c>
      <c r="G7" t="s">
        <v>182</v>
      </c>
      <c r="H7" t="s">
        <v>177</v>
      </c>
      <c r="I7" t="s">
        <v>180</v>
      </c>
      <c r="J7" t="s">
        <v>136</v>
      </c>
      <c r="K7" t="s">
        <v>6</v>
      </c>
      <c r="L7" t="s">
        <v>1</v>
      </c>
      <c r="M7" t="s">
        <v>139</v>
      </c>
      <c r="O7" t="s">
        <v>172</v>
      </c>
      <c r="P7" t="s">
        <v>132</v>
      </c>
      <c r="Q7" t="s">
        <v>176</v>
      </c>
      <c r="R7" t="s">
        <v>178</v>
      </c>
      <c r="S7" t="s">
        <v>179</v>
      </c>
      <c r="T7" t="s">
        <v>182</v>
      </c>
      <c r="U7" t="s">
        <v>177</v>
      </c>
      <c r="V7" t="s">
        <v>180</v>
      </c>
      <c r="W7" t="s">
        <v>136</v>
      </c>
      <c r="X7" t="s">
        <v>6</v>
      </c>
      <c r="Y7" t="s">
        <v>1</v>
      </c>
      <c r="Z7" t="s">
        <v>139</v>
      </c>
    </row>
    <row r="8" spans="1:26" x14ac:dyDescent="0.35">
      <c r="A8">
        <v>1</v>
      </c>
      <c r="B8">
        <f>SUM(C8:M8)</f>
        <v>39.487547892720301</v>
      </c>
      <c r="C8">
        <f>IF(OR($A8&lt;C$1,$A8&gt;C$5),0,IF(AND($A8&gt;=C$1,$A8&lt;C$2),($A8+1-C$1)/(C$2-C$1)*C$3,IF(AND($A8&gt;=C$4,$A8&lt;=C$5),(C$5-$A8)/(C$5-C$4+1)*C$3,C$3)))</f>
        <v>15</v>
      </c>
      <c r="D8">
        <f t="shared" ref="D8:M23" si="0">IF(OR($A8&lt;D$1,$A8&gt;D$5),0,IF(AND($A8&gt;=D$1,$A8&lt;D$2),($A8+1-D$1)/(D$2-D$1)*D$3,IF(AND($A8&gt;=D$4,$A8&lt;=D$5),(D$5-$A8)/(D$5-D$4+1)*D$3,D$3)))</f>
        <v>6.25</v>
      </c>
      <c r="E8">
        <f t="shared" si="0"/>
        <v>0</v>
      </c>
      <c r="F8">
        <f t="shared" si="0"/>
        <v>4.4444444444444446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13.793103448275861</v>
      </c>
      <c r="M8">
        <f t="shared" si="0"/>
        <v>0</v>
      </c>
      <c r="N8">
        <f>30*EXP(A8*0.15)-30</f>
        <v>4.8550272818484927</v>
      </c>
      <c r="O8">
        <f>SUM(P8:Z8)</f>
        <v>6</v>
      </c>
      <c r="P8">
        <f>_xlfn.CEILING.MATH($N8*C8/$B8)</f>
        <v>2</v>
      </c>
      <c r="Q8">
        <f t="shared" ref="Q8:Z8" si="1">_xlfn.CEILING.MATH($N8*D8/$B8)</f>
        <v>1</v>
      </c>
      <c r="R8">
        <f t="shared" si="1"/>
        <v>0</v>
      </c>
      <c r="S8">
        <f t="shared" si="1"/>
        <v>1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2</v>
      </c>
      <c r="Z8">
        <f t="shared" si="1"/>
        <v>0</v>
      </c>
    </row>
    <row r="9" spans="1:26" x14ac:dyDescent="0.35">
      <c r="A9">
        <v>2</v>
      </c>
      <c r="B9">
        <f t="shared" ref="B9:B72" si="2">SUM(C9:M9)</f>
        <v>63.975095785440608</v>
      </c>
      <c r="C9">
        <f>IF(OR($A9&lt;C$1,$A9&gt;C$5),0,IF(AND($A9&gt;=C$1,$A9&lt;C$2),($A9+1-C$1)/(C$2-C$1)*C$3,IF(AND($A9&gt;=C$4,$A9&lt;=C$5),(C$5-$A9)/(C$5-C$4+1)*C$3,C$3)))</f>
        <v>15</v>
      </c>
      <c r="D9">
        <f t="shared" ref="D9:M9" si="3">IF(OR($A9&lt;D$1,$A9&gt;D$5),0,IF(AND($A9&gt;=D$1,$A9&lt;D$2),($A9+1-D$1)/(D$2-D$1)*D$3,IF(AND($A9&gt;=D$4,$A9&lt;=D$5),(D$5-$A9)/(D$5-D$4+1)*D$3,D$3)))</f>
        <v>12.5</v>
      </c>
      <c r="E9">
        <f t="shared" si="3"/>
        <v>0</v>
      </c>
      <c r="F9">
        <f t="shared" si="3"/>
        <v>8.8888888888888893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27.586206896551722</v>
      </c>
      <c r="M9">
        <f t="shared" si="3"/>
        <v>0</v>
      </c>
      <c r="N9">
        <f t="shared" ref="N9:N72" si="4">30*EXP(A9*0.15)-30</f>
        <v>10.495764227280098</v>
      </c>
      <c r="O9">
        <f t="shared" ref="O9:O72" si="5">SUM(P9:Z9)</f>
        <v>13</v>
      </c>
      <c r="P9">
        <f t="shared" ref="P9:P72" si="6">_xlfn.CEILING.MATH($N9*C9/$B9)</f>
        <v>3</v>
      </c>
      <c r="Q9">
        <f t="shared" ref="Q9:Q72" si="7">_xlfn.CEILING.MATH($N9*D9/$B9)</f>
        <v>3</v>
      </c>
      <c r="R9">
        <f t="shared" ref="R9:R72" si="8">_xlfn.CEILING.MATH($N9*E9/$B9)</f>
        <v>0</v>
      </c>
      <c r="S9">
        <f t="shared" ref="S9:S72" si="9">_xlfn.CEILING.MATH($N9*F9/$B9)</f>
        <v>2</v>
      </c>
      <c r="T9">
        <f t="shared" ref="T9:T72" si="10">_xlfn.CEILING.MATH($N9*G9/$B9)</f>
        <v>0</v>
      </c>
      <c r="U9">
        <f t="shared" ref="U9:U72" si="11">_xlfn.CEILING.MATH($N9*H9/$B9)</f>
        <v>0</v>
      </c>
      <c r="V9">
        <f t="shared" ref="V9:V72" si="12">_xlfn.CEILING.MATH($N9*I9/$B9)</f>
        <v>0</v>
      </c>
      <c r="W9">
        <f t="shared" ref="W9:W72" si="13">_xlfn.CEILING.MATH($N9*J9/$B9)</f>
        <v>0</v>
      </c>
      <c r="X9">
        <f t="shared" ref="X9:X72" si="14">_xlfn.CEILING.MATH($N9*K9/$B9)</f>
        <v>0</v>
      </c>
      <c r="Y9">
        <f t="shared" ref="Y9:Y72" si="15">_xlfn.CEILING.MATH($N9*L9/$B9)</f>
        <v>5</v>
      </c>
      <c r="Z9">
        <f t="shared" ref="Z9:Z72" si="16">_xlfn.CEILING.MATH($N9*M9/$B9)</f>
        <v>0</v>
      </c>
    </row>
    <row r="10" spans="1:26" x14ac:dyDescent="0.35">
      <c r="A10">
        <v>3</v>
      </c>
      <c r="B10">
        <f t="shared" si="2"/>
        <v>88.462643678160916</v>
      </c>
      <c r="C10">
        <f>IF(OR($A10&lt;C$1,$A10&gt;C$5),0,IF(AND($A10&gt;=C$1,$A10&lt;C$2),($A10+1-C$1)/(C$2-C$1)*C$3,IF(AND($A10&gt;=C$4,$A10&lt;=C$5),(C$5-$A10)/(C$5-C$4+1)*C$3,C$3)))</f>
        <v>15</v>
      </c>
      <c r="D10">
        <f t="shared" si="0"/>
        <v>18.75</v>
      </c>
      <c r="E10">
        <f t="shared" si="0"/>
        <v>0</v>
      </c>
      <c r="F10">
        <f t="shared" si="0"/>
        <v>13.333333333333332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41.379310344827587</v>
      </c>
      <c r="M10">
        <f t="shared" si="0"/>
        <v>0</v>
      </c>
      <c r="N10">
        <f t="shared" si="4"/>
        <v>17.049365564705063</v>
      </c>
      <c r="O10">
        <f t="shared" si="5"/>
        <v>18</v>
      </c>
      <c r="P10">
        <f t="shared" si="6"/>
        <v>3</v>
      </c>
      <c r="Q10">
        <f t="shared" si="7"/>
        <v>4</v>
      </c>
      <c r="R10">
        <f t="shared" si="8"/>
        <v>0</v>
      </c>
      <c r="S10">
        <f t="shared" si="9"/>
        <v>3</v>
      </c>
      <c r="T10">
        <f t="shared" si="10"/>
        <v>0</v>
      </c>
      <c r="U10">
        <f t="shared" si="11"/>
        <v>0</v>
      </c>
      <c r="V10">
        <f t="shared" si="12"/>
        <v>0</v>
      </c>
      <c r="W10">
        <f t="shared" si="13"/>
        <v>0</v>
      </c>
      <c r="X10">
        <f t="shared" si="14"/>
        <v>0</v>
      </c>
      <c r="Y10">
        <f t="shared" si="15"/>
        <v>8</v>
      </c>
      <c r="Z10">
        <f t="shared" si="16"/>
        <v>0</v>
      </c>
    </row>
    <row r="11" spans="1:26" x14ac:dyDescent="0.35">
      <c r="A11">
        <v>4</v>
      </c>
      <c r="B11">
        <f t="shared" si="2"/>
        <v>112.95019157088123</v>
      </c>
      <c r="C11">
        <f>IF(OR($A11&lt;C$1,$A11&gt;C$5),0,IF(AND($A11&gt;=C$1,$A11&lt;C$2),($A11+1-C$1)/(C$2-C$1)*C$3,IF(AND($A11&gt;=C$4,$A11&lt;=C$5),(C$5-$A11)/(C$5-C$4+1)*C$3,C$3)))</f>
        <v>15</v>
      </c>
      <c r="D11">
        <f t="shared" si="0"/>
        <v>25</v>
      </c>
      <c r="E11">
        <f t="shared" si="0"/>
        <v>0</v>
      </c>
      <c r="F11">
        <f t="shared" si="0"/>
        <v>17.777777777777779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55.172413793103445</v>
      </c>
      <c r="M11">
        <f t="shared" si="0"/>
        <v>0</v>
      </c>
      <c r="N11">
        <f t="shared" si="4"/>
        <v>24.663564011715266</v>
      </c>
      <c r="O11">
        <f t="shared" si="5"/>
        <v>27</v>
      </c>
      <c r="P11">
        <f t="shared" si="6"/>
        <v>4</v>
      </c>
      <c r="Q11">
        <f t="shared" si="7"/>
        <v>6</v>
      </c>
      <c r="R11">
        <f t="shared" si="8"/>
        <v>0</v>
      </c>
      <c r="S11">
        <f t="shared" si="9"/>
        <v>4</v>
      </c>
      <c r="T11">
        <f t="shared" si="10"/>
        <v>0</v>
      </c>
      <c r="U11">
        <f t="shared" si="11"/>
        <v>0</v>
      </c>
      <c r="V11">
        <f t="shared" si="12"/>
        <v>0</v>
      </c>
      <c r="W11">
        <f t="shared" si="13"/>
        <v>0</v>
      </c>
      <c r="X11">
        <f t="shared" si="14"/>
        <v>0</v>
      </c>
      <c r="Y11">
        <f t="shared" si="15"/>
        <v>13</v>
      </c>
      <c r="Z11">
        <f t="shared" si="16"/>
        <v>0</v>
      </c>
    </row>
    <row r="12" spans="1:26" x14ac:dyDescent="0.35">
      <c r="A12">
        <v>5</v>
      </c>
      <c r="B12">
        <f t="shared" si="2"/>
        <v>147.18773946360153</v>
      </c>
      <c r="C12">
        <f>IF(OR($A12&lt;C$1,$A12&gt;C$5),0,IF(AND($A12&gt;=C$1,$A12&lt;C$2),($A12+1-C$1)/(C$2-C$1)*C$3,IF(AND($A12&gt;=C$4,$A12&lt;=C$5),(C$5-$A12)/(C$5-C$4+1)*C$3,C$3)))</f>
        <v>15</v>
      </c>
      <c r="D12">
        <f t="shared" si="0"/>
        <v>25</v>
      </c>
      <c r="E12">
        <f t="shared" si="0"/>
        <v>0</v>
      </c>
      <c r="F12">
        <f t="shared" si="0"/>
        <v>22.222222222222221</v>
      </c>
      <c r="G12">
        <f t="shared" si="0"/>
        <v>0</v>
      </c>
      <c r="H12">
        <f t="shared" si="0"/>
        <v>8</v>
      </c>
      <c r="I12">
        <f t="shared" si="0"/>
        <v>0</v>
      </c>
      <c r="J12">
        <f t="shared" si="0"/>
        <v>0</v>
      </c>
      <c r="K12">
        <f t="shared" si="0"/>
        <v>8</v>
      </c>
      <c r="L12">
        <f t="shared" si="0"/>
        <v>68.965517241379317</v>
      </c>
      <c r="M12">
        <f t="shared" si="0"/>
        <v>0</v>
      </c>
      <c r="N12">
        <f t="shared" si="4"/>
        <v>33.510000498380244</v>
      </c>
      <c r="O12">
        <f t="shared" si="5"/>
        <v>36</v>
      </c>
      <c r="P12">
        <f t="shared" si="6"/>
        <v>4</v>
      </c>
      <c r="Q12">
        <f t="shared" si="7"/>
        <v>6</v>
      </c>
      <c r="R12">
        <f t="shared" si="8"/>
        <v>0</v>
      </c>
      <c r="S12">
        <f t="shared" si="9"/>
        <v>6</v>
      </c>
      <c r="T12">
        <f t="shared" si="10"/>
        <v>0</v>
      </c>
      <c r="U12">
        <f t="shared" si="11"/>
        <v>2</v>
      </c>
      <c r="V12">
        <f t="shared" si="12"/>
        <v>0</v>
      </c>
      <c r="W12">
        <f t="shared" si="13"/>
        <v>0</v>
      </c>
      <c r="X12">
        <f t="shared" si="14"/>
        <v>2</v>
      </c>
      <c r="Y12">
        <f t="shared" si="15"/>
        <v>16</v>
      </c>
      <c r="Z12">
        <f t="shared" si="16"/>
        <v>0</v>
      </c>
    </row>
    <row r="13" spans="1:26" x14ac:dyDescent="0.35">
      <c r="A13">
        <v>6</v>
      </c>
      <c r="B13">
        <f t="shared" si="2"/>
        <v>181.42528735632183</v>
      </c>
      <c r="C13">
        <f>IF(OR($A13&lt;C$1,$A13&gt;C$5),0,IF(AND($A13&gt;=C$1,$A13&lt;C$2),($A13+1-C$1)/(C$2-C$1)*C$3,IF(AND($A13&gt;=C$4,$A13&lt;=C$5),(C$5-$A13)/(C$5-C$4+1)*C$3,C$3)))</f>
        <v>15</v>
      </c>
      <c r="D13">
        <f t="shared" si="0"/>
        <v>25</v>
      </c>
      <c r="E13">
        <f t="shared" si="0"/>
        <v>0</v>
      </c>
      <c r="F13">
        <f t="shared" si="0"/>
        <v>26.666666666666664</v>
      </c>
      <c r="G13">
        <f t="shared" si="0"/>
        <v>0</v>
      </c>
      <c r="H13">
        <f t="shared" si="0"/>
        <v>16</v>
      </c>
      <c r="I13">
        <f t="shared" si="0"/>
        <v>0</v>
      </c>
      <c r="J13">
        <f t="shared" si="0"/>
        <v>0</v>
      </c>
      <c r="K13">
        <f t="shared" si="0"/>
        <v>16</v>
      </c>
      <c r="L13">
        <f t="shared" si="0"/>
        <v>82.758620689655174</v>
      </c>
      <c r="M13">
        <f t="shared" si="0"/>
        <v>0</v>
      </c>
      <c r="N13">
        <f t="shared" si="4"/>
        <v>43.788093334708478</v>
      </c>
      <c r="O13">
        <f t="shared" si="5"/>
        <v>46</v>
      </c>
      <c r="P13">
        <f t="shared" si="6"/>
        <v>4</v>
      </c>
      <c r="Q13">
        <f t="shared" si="7"/>
        <v>7</v>
      </c>
      <c r="R13">
        <f t="shared" si="8"/>
        <v>0</v>
      </c>
      <c r="S13">
        <f t="shared" si="9"/>
        <v>7</v>
      </c>
      <c r="T13">
        <f t="shared" si="10"/>
        <v>0</v>
      </c>
      <c r="U13">
        <f t="shared" si="11"/>
        <v>4</v>
      </c>
      <c r="V13">
        <f t="shared" si="12"/>
        <v>0</v>
      </c>
      <c r="W13">
        <f t="shared" si="13"/>
        <v>0</v>
      </c>
      <c r="X13">
        <f t="shared" si="14"/>
        <v>4</v>
      </c>
      <c r="Y13">
        <f t="shared" si="15"/>
        <v>20</v>
      </c>
      <c r="Z13">
        <f t="shared" si="16"/>
        <v>0</v>
      </c>
    </row>
    <row r="14" spans="1:26" x14ac:dyDescent="0.35">
      <c r="A14">
        <v>7</v>
      </c>
      <c r="B14">
        <f t="shared" si="2"/>
        <v>215.66283524904213</v>
      </c>
      <c r="C14">
        <f>IF(OR($A14&lt;C$1,$A14&gt;C$5),0,IF(AND($A14&gt;=C$1,$A14&lt;C$2),($A14+1-C$1)/(C$2-C$1)*C$3,IF(AND($A14&gt;=C$4,$A14&lt;=C$5),(C$5-$A14)/(C$5-C$4+1)*C$3,C$3)))</f>
        <v>15</v>
      </c>
      <c r="D14">
        <f t="shared" si="0"/>
        <v>25</v>
      </c>
      <c r="E14">
        <f t="shared" si="0"/>
        <v>0</v>
      </c>
      <c r="F14">
        <f t="shared" si="0"/>
        <v>31.111111111111111</v>
      </c>
      <c r="G14">
        <f t="shared" si="0"/>
        <v>0</v>
      </c>
      <c r="H14">
        <f t="shared" si="0"/>
        <v>24</v>
      </c>
      <c r="I14">
        <f t="shared" si="0"/>
        <v>0</v>
      </c>
      <c r="J14">
        <f t="shared" si="0"/>
        <v>0</v>
      </c>
      <c r="K14">
        <f t="shared" si="0"/>
        <v>24</v>
      </c>
      <c r="L14">
        <f t="shared" si="0"/>
        <v>96.551724137931032</v>
      </c>
      <c r="M14">
        <f t="shared" si="0"/>
        <v>0</v>
      </c>
      <c r="N14">
        <f t="shared" si="4"/>
        <v>55.729533541894909</v>
      </c>
      <c r="O14">
        <f t="shared" si="5"/>
        <v>59</v>
      </c>
      <c r="P14">
        <f t="shared" si="6"/>
        <v>4</v>
      </c>
      <c r="Q14">
        <f t="shared" si="7"/>
        <v>7</v>
      </c>
      <c r="R14">
        <f t="shared" si="8"/>
        <v>0</v>
      </c>
      <c r="S14">
        <f t="shared" si="9"/>
        <v>9</v>
      </c>
      <c r="T14">
        <f t="shared" si="10"/>
        <v>0</v>
      </c>
      <c r="U14">
        <f t="shared" si="11"/>
        <v>7</v>
      </c>
      <c r="V14">
        <f t="shared" si="12"/>
        <v>0</v>
      </c>
      <c r="W14">
        <f t="shared" si="13"/>
        <v>0</v>
      </c>
      <c r="X14">
        <f t="shared" si="14"/>
        <v>7</v>
      </c>
      <c r="Y14">
        <f t="shared" si="15"/>
        <v>25</v>
      </c>
      <c r="Z14">
        <f t="shared" si="16"/>
        <v>0</v>
      </c>
    </row>
    <row r="15" spans="1:26" x14ac:dyDescent="0.35">
      <c r="A15">
        <v>8</v>
      </c>
      <c r="B15">
        <f t="shared" si="2"/>
        <v>249.90038314176243</v>
      </c>
      <c r="C15">
        <f>IF(OR($A15&lt;C$1,$A15&gt;C$5),0,IF(AND($A15&gt;=C$1,$A15&lt;C$2),($A15+1-C$1)/(C$2-C$1)*C$3,IF(AND($A15&gt;=C$4,$A15&lt;=C$5),(C$5-$A15)/(C$5-C$4+1)*C$3,C$3)))</f>
        <v>15</v>
      </c>
      <c r="D15">
        <f t="shared" si="0"/>
        <v>25</v>
      </c>
      <c r="E15">
        <f t="shared" si="0"/>
        <v>0</v>
      </c>
      <c r="F15">
        <f t="shared" si="0"/>
        <v>35.555555555555557</v>
      </c>
      <c r="G15">
        <f t="shared" si="0"/>
        <v>0</v>
      </c>
      <c r="H15">
        <f t="shared" si="0"/>
        <v>32</v>
      </c>
      <c r="I15">
        <f t="shared" si="0"/>
        <v>0</v>
      </c>
      <c r="J15">
        <f t="shared" si="0"/>
        <v>0</v>
      </c>
      <c r="K15">
        <f t="shared" si="0"/>
        <v>32</v>
      </c>
      <c r="L15">
        <f t="shared" si="0"/>
        <v>110.34482758620689</v>
      </c>
      <c r="M15">
        <f t="shared" si="0"/>
        <v>0</v>
      </c>
      <c r="N15">
        <f t="shared" si="4"/>
        <v>69.603507682096421</v>
      </c>
      <c r="O15">
        <f t="shared" si="5"/>
        <v>71</v>
      </c>
      <c r="P15">
        <f t="shared" si="6"/>
        <v>5</v>
      </c>
      <c r="Q15">
        <f t="shared" si="7"/>
        <v>7</v>
      </c>
      <c r="R15">
        <f t="shared" si="8"/>
        <v>0</v>
      </c>
      <c r="S15">
        <f t="shared" si="9"/>
        <v>10</v>
      </c>
      <c r="T15">
        <f t="shared" si="10"/>
        <v>0</v>
      </c>
      <c r="U15">
        <f t="shared" si="11"/>
        <v>9</v>
      </c>
      <c r="V15">
        <f t="shared" si="12"/>
        <v>0</v>
      </c>
      <c r="W15">
        <f t="shared" si="13"/>
        <v>0</v>
      </c>
      <c r="X15">
        <f t="shared" si="14"/>
        <v>9</v>
      </c>
      <c r="Y15">
        <f t="shared" si="15"/>
        <v>31</v>
      </c>
      <c r="Z15">
        <f t="shared" si="16"/>
        <v>0</v>
      </c>
    </row>
    <row r="16" spans="1:26" x14ac:dyDescent="0.35">
      <c r="A16">
        <v>9</v>
      </c>
      <c r="B16">
        <f t="shared" si="2"/>
        <v>284.13793103448279</v>
      </c>
      <c r="C16">
        <f>IF(OR($A16&lt;C$1,$A16&gt;C$5),0,IF(AND($A16&gt;=C$1,$A16&lt;C$2),($A16+1-C$1)/(C$2-C$1)*C$3,IF(AND($A16&gt;=C$4,$A16&lt;=C$5),(C$5-$A16)/(C$5-C$4+1)*C$3,C$3)))</f>
        <v>15</v>
      </c>
      <c r="D16">
        <f t="shared" si="0"/>
        <v>25</v>
      </c>
      <c r="E16">
        <f t="shared" si="0"/>
        <v>0</v>
      </c>
      <c r="F16">
        <f t="shared" si="0"/>
        <v>40</v>
      </c>
      <c r="G16">
        <f t="shared" si="0"/>
        <v>0</v>
      </c>
      <c r="H16">
        <f t="shared" si="0"/>
        <v>40</v>
      </c>
      <c r="I16">
        <f t="shared" si="0"/>
        <v>0</v>
      </c>
      <c r="J16">
        <f t="shared" si="0"/>
        <v>0</v>
      </c>
      <c r="K16">
        <f t="shared" si="0"/>
        <v>40</v>
      </c>
      <c r="L16">
        <f t="shared" si="0"/>
        <v>124.13793103448276</v>
      </c>
      <c r="M16">
        <f t="shared" si="0"/>
        <v>0</v>
      </c>
      <c r="N16">
        <f t="shared" si="4"/>
        <v>85.722765920909225</v>
      </c>
      <c r="O16">
        <f t="shared" si="5"/>
        <v>90</v>
      </c>
      <c r="P16">
        <f t="shared" si="6"/>
        <v>5</v>
      </c>
      <c r="Q16">
        <f t="shared" si="7"/>
        <v>8</v>
      </c>
      <c r="R16">
        <f t="shared" si="8"/>
        <v>0</v>
      </c>
      <c r="S16">
        <f t="shared" si="9"/>
        <v>13</v>
      </c>
      <c r="T16">
        <f t="shared" si="10"/>
        <v>0</v>
      </c>
      <c r="U16">
        <f t="shared" si="11"/>
        <v>13</v>
      </c>
      <c r="V16">
        <f t="shared" si="12"/>
        <v>0</v>
      </c>
      <c r="W16">
        <f t="shared" si="13"/>
        <v>0</v>
      </c>
      <c r="X16">
        <f t="shared" si="14"/>
        <v>13</v>
      </c>
      <c r="Y16">
        <f t="shared" si="15"/>
        <v>38</v>
      </c>
      <c r="Z16">
        <f t="shared" si="16"/>
        <v>0</v>
      </c>
    </row>
    <row r="17" spans="1:26" x14ac:dyDescent="0.35">
      <c r="A17">
        <v>10</v>
      </c>
      <c r="B17">
        <f t="shared" si="2"/>
        <v>325.93103448275861</v>
      </c>
      <c r="C17">
        <f>IF(OR($A17&lt;C$1,$A17&gt;C$5),0,IF(AND($A17&gt;=C$1,$A17&lt;C$2),($A17+1-C$1)/(C$2-C$1)*C$3,IF(AND($A17&gt;=C$4,$A17&lt;=C$5),(C$5-$A17)/(C$5-C$4+1)*C$3,C$3)))</f>
        <v>15</v>
      </c>
      <c r="D17">
        <f t="shared" si="0"/>
        <v>25</v>
      </c>
      <c r="E17">
        <f t="shared" si="0"/>
        <v>0</v>
      </c>
      <c r="F17">
        <f t="shared" si="0"/>
        <v>40</v>
      </c>
      <c r="G17">
        <f t="shared" si="0"/>
        <v>0</v>
      </c>
      <c r="H17">
        <f t="shared" si="0"/>
        <v>48</v>
      </c>
      <c r="I17">
        <f t="shared" si="0"/>
        <v>0</v>
      </c>
      <c r="J17">
        <f t="shared" si="0"/>
        <v>12</v>
      </c>
      <c r="K17">
        <f t="shared" si="0"/>
        <v>48</v>
      </c>
      <c r="L17">
        <f t="shared" si="0"/>
        <v>137.93103448275863</v>
      </c>
      <c r="M17">
        <f t="shared" si="0"/>
        <v>0</v>
      </c>
      <c r="N17">
        <f t="shared" si="4"/>
        <v>104.45067211014194</v>
      </c>
      <c r="O17">
        <f t="shared" si="5"/>
        <v>108</v>
      </c>
      <c r="P17">
        <f t="shared" si="6"/>
        <v>5</v>
      </c>
      <c r="Q17">
        <f t="shared" si="7"/>
        <v>9</v>
      </c>
      <c r="R17">
        <f t="shared" si="8"/>
        <v>0</v>
      </c>
      <c r="S17">
        <f t="shared" si="9"/>
        <v>13</v>
      </c>
      <c r="T17">
        <f t="shared" si="10"/>
        <v>0</v>
      </c>
      <c r="U17">
        <f t="shared" si="11"/>
        <v>16</v>
      </c>
      <c r="V17">
        <f t="shared" si="12"/>
        <v>0</v>
      </c>
      <c r="W17">
        <f t="shared" si="13"/>
        <v>4</v>
      </c>
      <c r="X17">
        <f t="shared" si="14"/>
        <v>16</v>
      </c>
      <c r="Y17">
        <f t="shared" si="15"/>
        <v>45</v>
      </c>
      <c r="Z17">
        <f t="shared" si="16"/>
        <v>0</v>
      </c>
    </row>
    <row r="18" spans="1:26" x14ac:dyDescent="0.35">
      <c r="A18">
        <v>11</v>
      </c>
      <c r="B18">
        <f t="shared" si="2"/>
        <v>367.72413793103448</v>
      </c>
      <c r="C18">
        <f>IF(OR($A18&lt;C$1,$A18&gt;C$5),0,IF(AND($A18&gt;=C$1,$A18&lt;C$2),($A18+1-C$1)/(C$2-C$1)*C$3,IF(AND($A18&gt;=C$4,$A18&lt;=C$5),(C$5-$A18)/(C$5-C$4+1)*C$3,C$3)))</f>
        <v>15</v>
      </c>
      <c r="D18">
        <f t="shared" si="0"/>
        <v>25</v>
      </c>
      <c r="E18">
        <f t="shared" si="0"/>
        <v>0</v>
      </c>
      <c r="F18">
        <f t="shared" si="0"/>
        <v>40</v>
      </c>
      <c r="G18">
        <f t="shared" si="0"/>
        <v>0</v>
      </c>
      <c r="H18">
        <f t="shared" si="0"/>
        <v>56</v>
      </c>
      <c r="I18">
        <f t="shared" si="0"/>
        <v>0</v>
      </c>
      <c r="J18">
        <f t="shared" si="0"/>
        <v>24</v>
      </c>
      <c r="K18">
        <f t="shared" si="0"/>
        <v>56.000000000000007</v>
      </c>
      <c r="L18">
        <f t="shared" si="0"/>
        <v>151.72413793103448</v>
      </c>
      <c r="M18">
        <f t="shared" si="0"/>
        <v>0</v>
      </c>
      <c r="N18">
        <f t="shared" si="4"/>
        <v>126.20939481539546</v>
      </c>
      <c r="O18">
        <f t="shared" si="5"/>
        <v>131</v>
      </c>
      <c r="P18">
        <f t="shared" si="6"/>
        <v>6</v>
      </c>
      <c r="Q18">
        <f t="shared" si="7"/>
        <v>9</v>
      </c>
      <c r="R18">
        <f t="shared" si="8"/>
        <v>0</v>
      </c>
      <c r="S18">
        <f t="shared" si="9"/>
        <v>14</v>
      </c>
      <c r="T18">
        <f t="shared" si="10"/>
        <v>0</v>
      </c>
      <c r="U18">
        <f t="shared" si="11"/>
        <v>20</v>
      </c>
      <c r="V18">
        <f t="shared" si="12"/>
        <v>0</v>
      </c>
      <c r="W18">
        <f t="shared" si="13"/>
        <v>9</v>
      </c>
      <c r="X18">
        <f t="shared" si="14"/>
        <v>20</v>
      </c>
      <c r="Y18">
        <f t="shared" si="15"/>
        <v>53</v>
      </c>
      <c r="Z18">
        <f t="shared" si="16"/>
        <v>0</v>
      </c>
    </row>
    <row r="19" spans="1:26" x14ac:dyDescent="0.35">
      <c r="A19">
        <v>12</v>
      </c>
      <c r="B19">
        <f t="shared" si="2"/>
        <v>409.51724137931035</v>
      </c>
      <c r="C19">
        <f>IF(OR($A19&lt;C$1,$A19&gt;C$5),0,IF(AND($A19&gt;=C$1,$A19&lt;C$2),($A19+1-C$1)/(C$2-C$1)*C$3,IF(AND($A19&gt;=C$4,$A19&lt;=C$5),(C$5-$A19)/(C$5-C$4+1)*C$3,C$3)))</f>
        <v>15</v>
      </c>
      <c r="D19">
        <f t="shared" si="0"/>
        <v>25</v>
      </c>
      <c r="E19">
        <f t="shared" si="0"/>
        <v>0</v>
      </c>
      <c r="F19">
        <f t="shared" si="0"/>
        <v>40</v>
      </c>
      <c r="G19">
        <f t="shared" si="0"/>
        <v>0</v>
      </c>
      <c r="H19">
        <f t="shared" si="0"/>
        <v>64</v>
      </c>
      <c r="I19">
        <f t="shared" ref="I19:M67" si="17">IF(OR($A19&lt;I$1,$A19&gt;I$5),0,IF(AND($A19&gt;=I$1,$A19&lt;I$2),($A19+1-I$1)/(I$2-I$1)*I$3,IF(AND($A19&gt;=I$4,$A19&lt;=I$5),(I$5-$A19)/(I$5-I$4+1)*I$3,I$3)))</f>
        <v>0</v>
      </c>
      <c r="J19">
        <f t="shared" si="17"/>
        <v>36</v>
      </c>
      <c r="K19">
        <f t="shared" si="17"/>
        <v>64</v>
      </c>
      <c r="L19">
        <f t="shared" si="17"/>
        <v>165.51724137931035</v>
      </c>
      <c r="M19">
        <f t="shared" si="17"/>
        <v>0</v>
      </c>
      <c r="N19">
        <f t="shared" si="4"/>
        <v>151.48942393238835</v>
      </c>
      <c r="O19">
        <f t="shared" si="5"/>
        <v>155</v>
      </c>
      <c r="P19">
        <f t="shared" si="6"/>
        <v>6</v>
      </c>
      <c r="Q19">
        <f t="shared" si="7"/>
        <v>10</v>
      </c>
      <c r="R19">
        <f t="shared" si="8"/>
        <v>0</v>
      </c>
      <c r="S19">
        <f t="shared" si="9"/>
        <v>15</v>
      </c>
      <c r="T19">
        <f t="shared" si="10"/>
        <v>0</v>
      </c>
      <c r="U19">
        <f t="shared" si="11"/>
        <v>24</v>
      </c>
      <c r="V19">
        <f t="shared" si="12"/>
        <v>0</v>
      </c>
      <c r="W19">
        <f t="shared" si="13"/>
        <v>14</v>
      </c>
      <c r="X19">
        <f t="shared" si="14"/>
        <v>24</v>
      </c>
      <c r="Y19">
        <f t="shared" si="15"/>
        <v>62</v>
      </c>
      <c r="Z19">
        <f t="shared" si="16"/>
        <v>0</v>
      </c>
    </row>
    <row r="20" spans="1:26" x14ac:dyDescent="0.35">
      <c r="A20">
        <v>13</v>
      </c>
      <c r="B20">
        <f t="shared" si="2"/>
        <v>451.31034482758622</v>
      </c>
      <c r="C20">
        <f>IF(OR($A20&lt;C$1,$A20&gt;C$5),0,IF(AND($A20&gt;=C$1,$A20&lt;C$2),($A20+1-C$1)/(C$2-C$1)*C$3,IF(AND($A20&gt;=C$4,$A20&lt;=C$5),(C$5-$A20)/(C$5-C$4+1)*C$3,C$3)))</f>
        <v>15</v>
      </c>
      <c r="D20">
        <f t="shared" ref="D20:M35" si="18">IF(OR($A20&lt;D$1,$A20&gt;D$5),0,IF(AND($A20&gt;=D$1,$A20&lt;D$2),($A20+1-D$1)/(D$2-D$1)*D$3,IF(AND($A20&gt;=D$4,$A20&lt;=D$5),(D$5-$A20)/(D$5-D$4+1)*D$3,D$3)))</f>
        <v>25</v>
      </c>
      <c r="E20">
        <f t="shared" si="18"/>
        <v>0</v>
      </c>
      <c r="F20">
        <f t="shared" si="18"/>
        <v>40</v>
      </c>
      <c r="G20">
        <f t="shared" si="18"/>
        <v>0</v>
      </c>
      <c r="H20">
        <f t="shared" si="18"/>
        <v>72</v>
      </c>
      <c r="I20">
        <f t="shared" si="17"/>
        <v>0</v>
      </c>
      <c r="J20">
        <f t="shared" si="17"/>
        <v>48</v>
      </c>
      <c r="K20">
        <f t="shared" si="17"/>
        <v>72</v>
      </c>
      <c r="L20">
        <f t="shared" si="17"/>
        <v>179.31034482758622</v>
      </c>
      <c r="M20">
        <f t="shared" si="17"/>
        <v>0</v>
      </c>
      <c r="N20">
        <f t="shared" si="4"/>
        <v>180.86062741767878</v>
      </c>
      <c r="O20">
        <f t="shared" si="5"/>
        <v>185</v>
      </c>
      <c r="P20">
        <f t="shared" si="6"/>
        <v>7</v>
      </c>
      <c r="Q20">
        <f t="shared" si="7"/>
        <v>11</v>
      </c>
      <c r="R20">
        <f t="shared" si="8"/>
        <v>0</v>
      </c>
      <c r="S20">
        <f t="shared" si="9"/>
        <v>17</v>
      </c>
      <c r="T20">
        <f t="shared" si="10"/>
        <v>0</v>
      </c>
      <c r="U20">
        <f t="shared" si="11"/>
        <v>29</v>
      </c>
      <c r="V20">
        <f t="shared" si="12"/>
        <v>0</v>
      </c>
      <c r="W20">
        <f t="shared" si="13"/>
        <v>20</v>
      </c>
      <c r="X20">
        <f t="shared" si="14"/>
        <v>29</v>
      </c>
      <c r="Y20">
        <f t="shared" si="15"/>
        <v>72</v>
      </c>
      <c r="Z20">
        <f t="shared" si="16"/>
        <v>0</v>
      </c>
    </row>
    <row r="21" spans="1:26" x14ac:dyDescent="0.35">
      <c r="A21">
        <v>14</v>
      </c>
      <c r="B21">
        <f t="shared" si="2"/>
        <v>493.10344827586209</v>
      </c>
      <c r="C21">
        <f>IF(OR($A21&lt;C$1,$A21&gt;C$5),0,IF(AND($A21&gt;=C$1,$A21&lt;C$2),($A21+1-C$1)/(C$2-C$1)*C$3,IF(AND($A21&gt;=C$4,$A21&lt;=C$5),(C$5-$A21)/(C$5-C$4+1)*C$3,C$3)))</f>
        <v>15</v>
      </c>
      <c r="D21">
        <f t="shared" si="18"/>
        <v>25</v>
      </c>
      <c r="E21">
        <f t="shared" si="18"/>
        <v>0</v>
      </c>
      <c r="F21">
        <f t="shared" si="18"/>
        <v>40</v>
      </c>
      <c r="G21">
        <f t="shared" si="18"/>
        <v>0</v>
      </c>
      <c r="H21">
        <f t="shared" si="18"/>
        <v>80</v>
      </c>
      <c r="I21">
        <f t="shared" si="17"/>
        <v>0</v>
      </c>
      <c r="J21">
        <f t="shared" si="17"/>
        <v>60</v>
      </c>
      <c r="K21">
        <f t="shared" si="17"/>
        <v>80</v>
      </c>
      <c r="L21">
        <f t="shared" si="17"/>
        <v>193.10344827586206</v>
      </c>
      <c r="M21">
        <f t="shared" si="17"/>
        <v>0</v>
      </c>
      <c r="N21">
        <f t="shared" si="4"/>
        <v>214.98509737702955</v>
      </c>
      <c r="O21">
        <f t="shared" si="5"/>
        <v>218</v>
      </c>
      <c r="P21">
        <f t="shared" si="6"/>
        <v>7</v>
      </c>
      <c r="Q21">
        <f t="shared" si="7"/>
        <v>11</v>
      </c>
      <c r="R21">
        <f t="shared" si="8"/>
        <v>0</v>
      </c>
      <c r="S21">
        <f t="shared" si="9"/>
        <v>18</v>
      </c>
      <c r="T21">
        <f t="shared" si="10"/>
        <v>0</v>
      </c>
      <c r="U21">
        <f t="shared" si="11"/>
        <v>35</v>
      </c>
      <c r="V21">
        <f t="shared" si="12"/>
        <v>0</v>
      </c>
      <c r="W21">
        <f t="shared" si="13"/>
        <v>27</v>
      </c>
      <c r="X21">
        <f t="shared" si="14"/>
        <v>35</v>
      </c>
      <c r="Y21">
        <f t="shared" si="15"/>
        <v>85</v>
      </c>
      <c r="Z21">
        <f t="shared" si="16"/>
        <v>0</v>
      </c>
    </row>
    <row r="22" spans="1:26" x14ac:dyDescent="0.35">
      <c r="A22">
        <v>15</v>
      </c>
      <c r="B22">
        <f t="shared" si="2"/>
        <v>539.62382445141066</v>
      </c>
      <c r="C22">
        <f>IF(OR($A22&lt;C$1,$A22&gt;C$5),0,IF(AND($A22&gt;=C$1,$A22&lt;C$2),($A22+1-C$1)/(C$2-C$1)*C$3,IF(AND($A22&gt;=C$4,$A22&lt;=C$5),(C$5-$A22)/(C$5-C$4+1)*C$3,C$3)))</f>
        <v>15</v>
      </c>
      <c r="D22">
        <f t="shared" si="18"/>
        <v>22.727272727272727</v>
      </c>
      <c r="E22">
        <f t="shared" si="18"/>
        <v>15</v>
      </c>
      <c r="F22">
        <f t="shared" si="18"/>
        <v>40</v>
      </c>
      <c r="G22">
        <f t="shared" si="18"/>
        <v>0</v>
      </c>
      <c r="H22">
        <f t="shared" si="18"/>
        <v>80</v>
      </c>
      <c r="I22">
        <f t="shared" si="17"/>
        <v>0</v>
      </c>
      <c r="J22">
        <f t="shared" si="17"/>
        <v>72</v>
      </c>
      <c r="K22">
        <f t="shared" si="17"/>
        <v>88</v>
      </c>
      <c r="L22">
        <f t="shared" si="17"/>
        <v>206.89655172413794</v>
      </c>
      <c r="M22">
        <f t="shared" si="17"/>
        <v>0</v>
      </c>
      <c r="N22">
        <f t="shared" si="4"/>
        <v>254.63207509075579</v>
      </c>
      <c r="O22">
        <f t="shared" si="5"/>
        <v>258</v>
      </c>
      <c r="P22">
        <f t="shared" si="6"/>
        <v>8</v>
      </c>
      <c r="Q22">
        <f t="shared" si="7"/>
        <v>11</v>
      </c>
      <c r="R22">
        <f t="shared" si="8"/>
        <v>8</v>
      </c>
      <c r="S22">
        <f t="shared" si="9"/>
        <v>19</v>
      </c>
      <c r="T22">
        <f t="shared" si="10"/>
        <v>0</v>
      </c>
      <c r="U22">
        <f t="shared" si="11"/>
        <v>38</v>
      </c>
      <c r="V22">
        <f t="shared" si="12"/>
        <v>0</v>
      </c>
      <c r="W22">
        <f t="shared" si="13"/>
        <v>34</v>
      </c>
      <c r="X22">
        <f t="shared" si="14"/>
        <v>42</v>
      </c>
      <c r="Y22">
        <f t="shared" si="15"/>
        <v>98</v>
      </c>
      <c r="Z22">
        <f t="shared" si="16"/>
        <v>0</v>
      </c>
    </row>
    <row r="23" spans="1:26" x14ac:dyDescent="0.35">
      <c r="A23">
        <v>16</v>
      </c>
      <c r="B23">
        <f t="shared" si="2"/>
        <v>586.14420062695922</v>
      </c>
      <c r="C23">
        <f>IF(OR($A23&lt;C$1,$A23&gt;C$5),0,IF(AND($A23&gt;=C$1,$A23&lt;C$2),($A23+1-C$1)/(C$2-C$1)*C$3,IF(AND($A23&gt;=C$4,$A23&lt;=C$5),(C$5-$A23)/(C$5-C$4+1)*C$3,C$3)))</f>
        <v>15</v>
      </c>
      <c r="D23">
        <f t="shared" si="18"/>
        <v>20.454545454545457</v>
      </c>
      <c r="E23">
        <f t="shared" si="18"/>
        <v>30</v>
      </c>
      <c r="F23">
        <f t="shared" si="18"/>
        <v>40</v>
      </c>
      <c r="G23">
        <f t="shared" si="18"/>
        <v>0</v>
      </c>
      <c r="H23">
        <f t="shared" si="18"/>
        <v>80</v>
      </c>
      <c r="I23">
        <f t="shared" si="17"/>
        <v>0</v>
      </c>
      <c r="J23">
        <f t="shared" si="17"/>
        <v>84</v>
      </c>
      <c r="K23">
        <f t="shared" si="17"/>
        <v>96</v>
      </c>
      <c r="L23">
        <f t="shared" si="17"/>
        <v>220.68965517241378</v>
      </c>
      <c r="M23">
        <f t="shared" si="17"/>
        <v>0</v>
      </c>
      <c r="N23">
        <f t="shared" si="4"/>
        <v>300.69529141924806</v>
      </c>
      <c r="O23">
        <f t="shared" si="5"/>
        <v>306</v>
      </c>
      <c r="P23">
        <f t="shared" si="6"/>
        <v>8</v>
      </c>
      <c r="Q23">
        <f t="shared" si="7"/>
        <v>11</v>
      </c>
      <c r="R23">
        <f t="shared" si="8"/>
        <v>16</v>
      </c>
      <c r="S23">
        <f t="shared" si="9"/>
        <v>21</v>
      </c>
      <c r="T23">
        <f t="shared" si="10"/>
        <v>0</v>
      </c>
      <c r="U23">
        <f t="shared" si="11"/>
        <v>42</v>
      </c>
      <c r="V23">
        <f t="shared" si="12"/>
        <v>0</v>
      </c>
      <c r="W23">
        <f t="shared" si="13"/>
        <v>44</v>
      </c>
      <c r="X23">
        <f t="shared" si="14"/>
        <v>50</v>
      </c>
      <c r="Y23">
        <f t="shared" si="15"/>
        <v>114</v>
      </c>
      <c r="Z23">
        <f t="shared" si="16"/>
        <v>0</v>
      </c>
    </row>
    <row r="24" spans="1:26" x14ac:dyDescent="0.35">
      <c r="A24">
        <v>17</v>
      </c>
      <c r="B24">
        <f t="shared" si="2"/>
        <v>632.66457680250778</v>
      </c>
      <c r="C24">
        <f>IF(OR($A24&lt;C$1,$A24&gt;C$5),0,IF(AND($A24&gt;=C$1,$A24&lt;C$2),($A24+1-C$1)/(C$2-C$1)*C$3,IF(AND($A24&gt;=C$4,$A24&lt;=C$5),(C$5-$A24)/(C$5-C$4+1)*C$3,C$3)))</f>
        <v>15</v>
      </c>
      <c r="D24">
        <f t="shared" si="18"/>
        <v>18.181818181818183</v>
      </c>
      <c r="E24">
        <f t="shared" si="18"/>
        <v>45</v>
      </c>
      <c r="F24">
        <f t="shared" si="18"/>
        <v>40</v>
      </c>
      <c r="G24">
        <f t="shared" si="18"/>
        <v>0</v>
      </c>
      <c r="H24">
        <f t="shared" si="18"/>
        <v>80</v>
      </c>
      <c r="I24">
        <f t="shared" si="17"/>
        <v>0</v>
      </c>
      <c r="J24">
        <f t="shared" si="17"/>
        <v>96</v>
      </c>
      <c r="K24">
        <f t="shared" si="17"/>
        <v>104</v>
      </c>
      <c r="L24">
        <f t="shared" si="17"/>
        <v>234.48275862068962</v>
      </c>
      <c r="M24">
        <f t="shared" si="17"/>
        <v>0</v>
      </c>
      <c r="N24">
        <f t="shared" si="4"/>
        <v>354.21311347989086</v>
      </c>
      <c r="O24">
        <f t="shared" si="5"/>
        <v>359</v>
      </c>
      <c r="P24">
        <f t="shared" si="6"/>
        <v>9</v>
      </c>
      <c r="Q24">
        <f t="shared" si="7"/>
        <v>11</v>
      </c>
      <c r="R24">
        <f t="shared" si="8"/>
        <v>26</v>
      </c>
      <c r="S24">
        <f t="shared" si="9"/>
        <v>23</v>
      </c>
      <c r="T24">
        <f t="shared" si="10"/>
        <v>0</v>
      </c>
      <c r="U24">
        <f t="shared" si="11"/>
        <v>45</v>
      </c>
      <c r="V24">
        <f t="shared" si="12"/>
        <v>0</v>
      </c>
      <c r="W24">
        <f t="shared" si="13"/>
        <v>54</v>
      </c>
      <c r="X24">
        <f t="shared" si="14"/>
        <v>59</v>
      </c>
      <c r="Y24">
        <f t="shared" si="15"/>
        <v>132</v>
      </c>
      <c r="Z24">
        <f t="shared" si="16"/>
        <v>0</v>
      </c>
    </row>
    <row r="25" spans="1:26" x14ac:dyDescent="0.35">
      <c r="A25">
        <v>18</v>
      </c>
      <c r="B25">
        <f t="shared" si="2"/>
        <v>679.18495297805634</v>
      </c>
      <c r="C25">
        <f>IF(OR($A25&lt;C$1,$A25&gt;C$5),0,IF(AND($A25&gt;=C$1,$A25&lt;C$2),($A25+1-C$1)/(C$2-C$1)*C$3,IF(AND($A25&gt;=C$4,$A25&lt;=C$5),(C$5-$A25)/(C$5-C$4+1)*C$3,C$3)))</f>
        <v>15</v>
      </c>
      <c r="D25">
        <f t="shared" si="18"/>
        <v>15.909090909090908</v>
      </c>
      <c r="E25">
        <f t="shared" si="18"/>
        <v>60</v>
      </c>
      <c r="F25">
        <f t="shared" si="18"/>
        <v>40</v>
      </c>
      <c r="G25">
        <f t="shared" si="18"/>
        <v>0</v>
      </c>
      <c r="H25">
        <f t="shared" si="18"/>
        <v>80</v>
      </c>
      <c r="I25">
        <f t="shared" si="17"/>
        <v>0</v>
      </c>
      <c r="J25">
        <f t="shared" si="17"/>
        <v>108</v>
      </c>
      <c r="K25">
        <f t="shared" si="17"/>
        <v>112.00000000000001</v>
      </c>
      <c r="L25">
        <f t="shared" si="17"/>
        <v>248.27586206896552</v>
      </c>
      <c r="M25">
        <f t="shared" si="17"/>
        <v>0</v>
      </c>
      <c r="N25">
        <f t="shared" si="4"/>
        <v>416.39195174618487</v>
      </c>
      <c r="O25">
        <f t="shared" si="5"/>
        <v>421</v>
      </c>
      <c r="P25">
        <f t="shared" si="6"/>
        <v>10</v>
      </c>
      <c r="Q25">
        <f t="shared" si="7"/>
        <v>10</v>
      </c>
      <c r="R25">
        <f t="shared" si="8"/>
        <v>37</v>
      </c>
      <c r="S25">
        <f t="shared" si="9"/>
        <v>25</v>
      </c>
      <c r="T25">
        <f t="shared" si="10"/>
        <v>0</v>
      </c>
      <c r="U25">
        <f t="shared" si="11"/>
        <v>50</v>
      </c>
      <c r="V25">
        <f t="shared" si="12"/>
        <v>0</v>
      </c>
      <c r="W25">
        <f t="shared" si="13"/>
        <v>67</v>
      </c>
      <c r="X25">
        <f t="shared" si="14"/>
        <v>69</v>
      </c>
      <c r="Y25">
        <f t="shared" si="15"/>
        <v>153</v>
      </c>
      <c r="Z25">
        <f t="shared" si="16"/>
        <v>0</v>
      </c>
    </row>
    <row r="26" spans="1:26" x14ac:dyDescent="0.35">
      <c r="A26">
        <v>19</v>
      </c>
      <c r="B26">
        <f t="shared" si="2"/>
        <v>725.70532915360502</v>
      </c>
      <c r="C26">
        <f>IF(OR($A26&lt;C$1,$A26&gt;C$5),0,IF(AND($A26&gt;=C$1,$A26&lt;C$2),($A26+1-C$1)/(C$2-C$1)*C$3,IF(AND($A26&gt;=C$4,$A26&lt;=C$5),(C$5-$A26)/(C$5-C$4+1)*C$3,C$3)))</f>
        <v>15</v>
      </c>
      <c r="D26">
        <f t="shared" si="18"/>
        <v>13.636363636363635</v>
      </c>
      <c r="E26">
        <f t="shared" si="18"/>
        <v>75</v>
      </c>
      <c r="F26">
        <f t="shared" si="18"/>
        <v>40</v>
      </c>
      <c r="G26">
        <f t="shared" si="18"/>
        <v>0</v>
      </c>
      <c r="H26">
        <f t="shared" si="18"/>
        <v>80</v>
      </c>
      <c r="I26">
        <f t="shared" si="17"/>
        <v>0</v>
      </c>
      <c r="J26">
        <f t="shared" si="17"/>
        <v>120</v>
      </c>
      <c r="K26">
        <f t="shared" si="17"/>
        <v>120</v>
      </c>
      <c r="L26">
        <f t="shared" si="17"/>
        <v>262.06896551724139</v>
      </c>
      <c r="M26">
        <f t="shared" si="17"/>
        <v>0</v>
      </c>
      <c r="N26">
        <f t="shared" si="4"/>
        <v>488.63345521702922</v>
      </c>
      <c r="O26">
        <f t="shared" si="5"/>
        <v>492</v>
      </c>
      <c r="P26">
        <f t="shared" si="6"/>
        <v>11</v>
      </c>
      <c r="Q26">
        <f t="shared" si="7"/>
        <v>10</v>
      </c>
      <c r="R26">
        <f t="shared" si="8"/>
        <v>51</v>
      </c>
      <c r="S26">
        <f t="shared" si="9"/>
        <v>27</v>
      </c>
      <c r="T26">
        <f t="shared" si="10"/>
        <v>0</v>
      </c>
      <c r="U26">
        <f t="shared" si="11"/>
        <v>54</v>
      </c>
      <c r="V26">
        <f t="shared" si="12"/>
        <v>0</v>
      </c>
      <c r="W26">
        <f t="shared" si="13"/>
        <v>81</v>
      </c>
      <c r="X26">
        <f t="shared" si="14"/>
        <v>81</v>
      </c>
      <c r="Y26">
        <f t="shared" si="15"/>
        <v>177</v>
      </c>
      <c r="Z26">
        <f t="shared" si="16"/>
        <v>0</v>
      </c>
    </row>
    <row r="27" spans="1:26" x14ac:dyDescent="0.35">
      <c r="A27">
        <v>20</v>
      </c>
      <c r="B27">
        <f t="shared" si="2"/>
        <v>789.31661442006271</v>
      </c>
      <c r="C27">
        <f>IF(OR($A27&lt;C$1,$A27&gt;C$5),0,IF(AND($A27&gt;=C$1,$A27&lt;C$2),($A27+1-C$1)/(C$2-C$1)*C$3,IF(AND($A27&gt;=C$4,$A27&lt;=C$5),(C$5-$A27)/(C$5-C$4+1)*C$3,C$3)))</f>
        <v>15</v>
      </c>
      <c r="D27">
        <f t="shared" si="18"/>
        <v>11.363636363636363</v>
      </c>
      <c r="E27">
        <f t="shared" si="18"/>
        <v>90</v>
      </c>
      <c r="F27">
        <f t="shared" si="18"/>
        <v>36.36363636363636</v>
      </c>
      <c r="G27">
        <f t="shared" si="18"/>
        <v>20</v>
      </c>
      <c r="H27">
        <f t="shared" si="18"/>
        <v>72.72727272727272</v>
      </c>
      <c r="I27">
        <f t="shared" si="17"/>
        <v>20</v>
      </c>
      <c r="J27">
        <f t="shared" si="17"/>
        <v>120</v>
      </c>
      <c r="K27">
        <f t="shared" si="17"/>
        <v>128</v>
      </c>
      <c r="L27">
        <f t="shared" si="17"/>
        <v>275.86206896551727</v>
      </c>
      <c r="M27">
        <f t="shared" si="17"/>
        <v>0</v>
      </c>
      <c r="N27">
        <f t="shared" si="4"/>
        <v>572.56610769563008</v>
      </c>
      <c r="O27">
        <f t="shared" si="5"/>
        <v>578</v>
      </c>
      <c r="P27">
        <f t="shared" si="6"/>
        <v>11</v>
      </c>
      <c r="Q27">
        <f t="shared" si="7"/>
        <v>9</v>
      </c>
      <c r="R27">
        <f t="shared" si="8"/>
        <v>66</v>
      </c>
      <c r="S27">
        <f t="shared" si="9"/>
        <v>27</v>
      </c>
      <c r="T27">
        <f t="shared" si="10"/>
        <v>15</v>
      </c>
      <c r="U27">
        <f t="shared" si="11"/>
        <v>53</v>
      </c>
      <c r="V27">
        <f t="shared" si="12"/>
        <v>15</v>
      </c>
      <c r="W27">
        <f t="shared" si="13"/>
        <v>88</v>
      </c>
      <c r="X27">
        <f t="shared" si="14"/>
        <v>93</v>
      </c>
      <c r="Y27">
        <f t="shared" si="15"/>
        <v>201</v>
      </c>
      <c r="Z27">
        <f t="shared" si="16"/>
        <v>0</v>
      </c>
    </row>
    <row r="28" spans="1:26" x14ac:dyDescent="0.35">
      <c r="A28">
        <v>21</v>
      </c>
      <c r="B28">
        <f t="shared" si="2"/>
        <v>852.92789968652028</v>
      </c>
      <c r="C28">
        <f>IF(OR($A28&lt;C$1,$A28&gt;C$5),0,IF(AND($A28&gt;=C$1,$A28&lt;C$2),($A28+1-C$1)/(C$2-C$1)*C$3,IF(AND($A28&gt;=C$4,$A28&lt;=C$5),(C$5-$A28)/(C$5-C$4+1)*C$3,C$3)))</f>
        <v>15</v>
      </c>
      <c r="D28">
        <f t="shared" si="18"/>
        <v>9.0909090909090917</v>
      </c>
      <c r="E28">
        <f t="shared" si="18"/>
        <v>105</v>
      </c>
      <c r="F28">
        <f t="shared" si="18"/>
        <v>32.727272727272727</v>
      </c>
      <c r="G28">
        <f t="shared" si="18"/>
        <v>40</v>
      </c>
      <c r="H28">
        <f t="shared" si="18"/>
        <v>65.454545454545453</v>
      </c>
      <c r="I28">
        <f t="shared" si="17"/>
        <v>40</v>
      </c>
      <c r="J28">
        <f t="shared" si="17"/>
        <v>120</v>
      </c>
      <c r="K28">
        <f t="shared" si="17"/>
        <v>136</v>
      </c>
      <c r="L28">
        <f t="shared" si="17"/>
        <v>289.65517241379308</v>
      </c>
      <c r="M28">
        <f t="shared" si="17"/>
        <v>0</v>
      </c>
      <c r="N28">
        <f t="shared" si="4"/>
        <v>670.08193742828132</v>
      </c>
      <c r="O28">
        <f t="shared" si="5"/>
        <v>675</v>
      </c>
      <c r="P28">
        <f t="shared" si="6"/>
        <v>12</v>
      </c>
      <c r="Q28">
        <f t="shared" si="7"/>
        <v>8</v>
      </c>
      <c r="R28">
        <f t="shared" si="8"/>
        <v>83</v>
      </c>
      <c r="S28">
        <f t="shared" si="9"/>
        <v>26</v>
      </c>
      <c r="T28">
        <f t="shared" si="10"/>
        <v>32</v>
      </c>
      <c r="U28">
        <f t="shared" si="11"/>
        <v>52</v>
      </c>
      <c r="V28">
        <f t="shared" si="12"/>
        <v>32</v>
      </c>
      <c r="W28">
        <f t="shared" si="13"/>
        <v>95</v>
      </c>
      <c r="X28">
        <f t="shared" si="14"/>
        <v>107</v>
      </c>
      <c r="Y28">
        <f t="shared" si="15"/>
        <v>228</v>
      </c>
      <c r="Z28">
        <f t="shared" si="16"/>
        <v>0</v>
      </c>
    </row>
    <row r="29" spans="1:26" x14ac:dyDescent="0.35">
      <c r="A29">
        <v>22</v>
      </c>
      <c r="B29">
        <f t="shared" si="2"/>
        <v>916.53918495297808</v>
      </c>
      <c r="C29">
        <f>IF(OR($A29&lt;C$1,$A29&gt;C$5),0,IF(AND($A29&gt;=C$1,$A29&lt;C$2),($A29+1-C$1)/(C$2-C$1)*C$3,IF(AND($A29&gt;=C$4,$A29&lt;=C$5),(C$5-$A29)/(C$5-C$4+1)*C$3,C$3)))</f>
        <v>15</v>
      </c>
      <c r="D29">
        <f t="shared" si="18"/>
        <v>6.8181818181818175</v>
      </c>
      <c r="E29">
        <f t="shared" si="18"/>
        <v>120</v>
      </c>
      <c r="F29">
        <f t="shared" si="18"/>
        <v>29.090909090909093</v>
      </c>
      <c r="G29">
        <f t="shared" si="18"/>
        <v>60</v>
      </c>
      <c r="H29">
        <f t="shared" si="18"/>
        <v>58.181818181818187</v>
      </c>
      <c r="I29">
        <f t="shared" si="17"/>
        <v>60</v>
      </c>
      <c r="J29">
        <f t="shared" si="17"/>
        <v>120</v>
      </c>
      <c r="K29">
        <f t="shared" si="17"/>
        <v>144</v>
      </c>
      <c r="L29">
        <f t="shared" si="17"/>
        <v>303.44827586206895</v>
      </c>
      <c r="M29">
        <f t="shared" si="17"/>
        <v>0</v>
      </c>
      <c r="N29">
        <f t="shared" si="4"/>
        <v>783.37916761973645</v>
      </c>
      <c r="O29">
        <f t="shared" si="5"/>
        <v>788</v>
      </c>
      <c r="P29">
        <f t="shared" si="6"/>
        <v>13</v>
      </c>
      <c r="Q29">
        <f t="shared" si="7"/>
        <v>6</v>
      </c>
      <c r="R29">
        <f t="shared" si="8"/>
        <v>103</v>
      </c>
      <c r="S29">
        <f t="shared" si="9"/>
        <v>25</v>
      </c>
      <c r="T29">
        <f t="shared" si="10"/>
        <v>52</v>
      </c>
      <c r="U29">
        <f t="shared" si="11"/>
        <v>50</v>
      </c>
      <c r="V29">
        <f t="shared" si="12"/>
        <v>52</v>
      </c>
      <c r="W29">
        <f t="shared" si="13"/>
        <v>103</v>
      </c>
      <c r="X29">
        <f t="shared" si="14"/>
        <v>124</v>
      </c>
      <c r="Y29">
        <f t="shared" si="15"/>
        <v>260</v>
      </c>
      <c r="Z29">
        <f t="shared" si="16"/>
        <v>0</v>
      </c>
    </row>
    <row r="30" spans="1:26" x14ac:dyDescent="0.35">
      <c r="A30">
        <v>23</v>
      </c>
      <c r="B30">
        <f t="shared" si="2"/>
        <v>980.15047021943565</v>
      </c>
      <c r="C30">
        <f>IF(OR($A30&lt;C$1,$A30&gt;C$5),0,IF(AND($A30&gt;=C$1,$A30&lt;C$2),($A30+1-C$1)/(C$2-C$1)*C$3,IF(AND($A30&gt;=C$4,$A30&lt;=C$5),(C$5-$A30)/(C$5-C$4+1)*C$3,C$3)))</f>
        <v>15</v>
      </c>
      <c r="D30">
        <f t="shared" si="18"/>
        <v>4.5454545454545459</v>
      </c>
      <c r="E30">
        <f t="shared" si="18"/>
        <v>135</v>
      </c>
      <c r="F30">
        <f t="shared" si="18"/>
        <v>25.454545454545453</v>
      </c>
      <c r="G30">
        <f t="shared" si="18"/>
        <v>80</v>
      </c>
      <c r="H30">
        <f t="shared" si="18"/>
        <v>50.909090909090907</v>
      </c>
      <c r="I30">
        <f t="shared" si="17"/>
        <v>80</v>
      </c>
      <c r="J30">
        <f t="shared" si="17"/>
        <v>120</v>
      </c>
      <c r="K30">
        <f t="shared" si="17"/>
        <v>152</v>
      </c>
      <c r="L30">
        <f t="shared" si="17"/>
        <v>317.24137931034483</v>
      </c>
      <c r="M30">
        <f t="shared" si="17"/>
        <v>0</v>
      </c>
      <c r="N30">
        <f t="shared" si="4"/>
        <v>915.01176926243772</v>
      </c>
      <c r="O30">
        <f t="shared" si="5"/>
        <v>921</v>
      </c>
      <c r="P30">
        <f t="shared" si="6"/>
        <v>15</v>
      </c>
      <c r="Q30">
        <f t="shared" si="7"/>
        <v>5</v>
      </c>
      <c r="R30">
        <f t="shared" si="8"/>
        <v>127</v>
      </c>
      <c r="S30">
        <f t="shared" si="9"/>
        <v>24</v>
      </c>
      <c r="T30">
        <f t="shared" si="10"/>
        <v>75</v>
      </c>
      <c r="U30">
        <f t="shared" si="11"/>
        <v>48</v>
      </c>
      <c r="V30">
        <f t="shared" si="12"/>
        <v>75</v>
      </c>
      <c r="W30">
        <f t="shared" si="13"/>
        <v>113</v>
      </c>
      <c r="X30">
        <f t="shared" si="14"/>
        <v>142</v>
      </c>
      <c r="Y30">
        <f t="shared" si="15"/>
        <v>297</v>
      </c>
      <c r="Z30">
        <f t="shared" si="16"/>
        <v>0</v>
      </c>
    </row>
    <row r="31" spans="1:26" x14ac:dyDescent="0.35">
      <c r="A31">
        <v>24</v>
      </c>
      <c r="B31">
        <f t="shared" si="2"/>
        <v>1043.7617554858934</v>
      </c>
      <c r="C31">
        <f>IF(OR($A31&lt;C$1,$A31&gt;C$5),0,IF(AND($A31&gt;=C$1,$A31&lt;C$2),($A31+1-C$1)/(C$2-C$1)*C$3,IF(AND($A31&gt;=C$4,$A31&lt;=C$5),(C$5-$A31)/(C$5-C$4+1)*C$3,C$3)))</f>
        <v>15</v>
      </c>
      <c r="D31">
        <f t="shared" si="18"/>
        <v>2.2727272727272729</v>
      </c>
      <c r="E31">
        <f t="shared" si="18"/>
        <v>150</v>
      </c>
      <c r="F31">
        <f t="shared" si="18"/>
        <v>21.818181818181817</v>
      </c>
      <c r="G31">
        <f t="shared" si="18"/>
        <v>100</v>
      </c>
      <c r="H31">
        <f t="shared" si="18"/>
        <v>43.636363636363633</v>
      </c>
      <c r="I31">
        <f t="shared" si="17"/>
        <v>100</v>
      </c>
      <c r="J31">
        <f t="shared" si="17"/>
        <v>120</v>
      </c>
      <c r="K31">
        <f t="shared" si="17"/>
        <v>160</v>
      </c>
      <c r="L31">
        <f t="shared" si="17"/>
        <v>331.0344827586207</v>
      </c>
      <c r="M31">
        <f t="shared" si="17"/>
        <v>0</v>
      </c>
      <c r="N31">
        <f t="shared" si="4"/>
        <v>1067.9470333103393</v>
      </c>
      <c r="O31">
        <f t="shared" si="5"/>
        <v>1073</v>
      </c>
      <c r="P31">
        <f t="shared" si="6"/>
        <v>16</v>
      </c>
      <c r="Q31">
        <f t="shared" si="7"/>
        <v>3</v>
      </c>
      <c r="R31">
        <f t="shared" si="8"/>
        <v>154</v>
      </c>
      <c r="S31">
        <f t="shared" si="9"/>
        <v>23</v>
      </c>
      <c r="T31">
        <f t="shared" si="10"/>
        <v>103</v>
      </c>
      <c r="U31">
        <f t="shared" si="11"/>
        <v>45</v>
      </c>
      <c r="V31">
        <f t="shared" si="12"/>
        <v>103</v>
      </c>
      <c r="W31">
        <f t="shared" si="13"/>
        <v>123</v>
      </c>
      <c r="X31">
        <f t="shared" si="14"/>
        <v>164</v>
      </c>
      <c r="Y31">
        <f t="shared" si="15"/>
        <v>339</v>
      </c>
      <c r="Z31">
        <f t="shared" si="16"/>
        <v>0</v>
      </c>
    </row>
    <row r="32" spans="1:26" x14ac:dyDescent="0.35">
      <c r="A32">
        <v>25</v>
      </c>
      <c r="B32">
        <f t="shared" si="2"/>
        <v>1132.373040752351</v>
      </c>
      <c r="C32">
        <f>IF(OR($A32&lt;C$1,$A32&gt;C$5),0,IF(AND($A32&gt;=C$1,$A32&lt;C$2),($A32+1-C$1)/(C$2-C$1)*C$3,IF(AND($A32&gt;=C$4,$A32&lt;=C$5),(C$5-$A32)/(C$5-C$4+1)*C$3,C$3)))</f>
        <v>15</v>
      </c>
      <c r="D32">
        <f t="shared" si="18"/>
        <v>0</v>
      </c>
      <c r="E32">
        <f t="shared" si="18"/>
        <v>150</v>
      </c>
      <c r="F32">
        <f t="shared" si="18"/>
        <v>18.18181818181818</v>
      </c>
      <c r="G32">
        <f t="shared" si="18"/>
        <v>120</v>
      </c>
      <c r="H32">
        <f t="shared" si="18"/>
        <v>36.36363636363636</v>
      </c>
      <c r="I32">
        <f t="shared" si="17"/>
        <v>120</v>
      </c>
      <c r="J32">
        <f t="shared" si="17"/>
        <v>120</v>
      </c>
      <c r="K32">
        <f t="shared" si="17"/>
        <v>168</v>
      </c>
      <c r="L32">
        <f t="shared" si="17"/>
        <v>344.82758620689651</v>
      </c>
      <c r="M32">
        <f t="shared" si="17"/>
        <v>40</v>
      </c>
      <c r="N32">
        <f t="shared" si="4"/>
        <v>1245.6324600018836</v>
      </c>
      <c r="O32">
        <f t="shared" si="5"/>
        <v>1254</v>
      </c>
      <c r="P32">
        <f t="shared" si="6"/>
        <v>17</v>
      </c>
      <c r="Q32">
        <f t="shared" si="7"/>
        <v>0</v>
      </c>
      <c r="R32">
        <f t="shared" si="8"/>
        <v>166</v>
      </c>
      <c r="S32">
        <f t="shared" si="9"/>
        <v>21</v>
      </c>
      <c r="T32">
        <f t="shared" si="10"/>
        <v>133</v>
      </c>
      <c r="U32">
        <f t="shared" si="11"/>
        <v>41</v>
      </c>
      <c r="V32">
        <f t="shared" si="12"/>
        <v>133</v>
      </c>
      <c r="W32">
        <f t="shared" si="13"/>
        <v>133</v>
      </c>
      <c r="X32">
        <f t="shared" si="14"/>
        <v>185</v>
      </c>
      <c r="Y32">
        <f t="shared" si="15"/>
        <v>380</v>
      </c>
      <c r="Z32">
        <f t="shared" si="16"/>
        <v>45</v>
      </c>
    </row>
    <row r="33" spans="1:26" x14ac:dyDescent="0.35">
      <c r="A33">
        <v>26</v>
      </c>
      <c r="B33">
        <f t="shared" si="2"/>
        <v>1223.2570532915361</v>
      </c>
      <c r="C33">
        <f>IF(OR($A33&lt;C$1,$A33&gt;C$5),0,IF(AND($A33&gt;=C$1,$A33&lt;C$2),($A33+1-C$1)/(C$2-C$1)*C$3,IF(AND($A33&gt;=C$4,$A33&lt;=C$5),(C$5-$A33)/(C$5-C$4+1)*C$3,C$3)))</f>
        <v>15</v>
      </c>
      <c r="D33">
        <f t="shared" si="18"/>
        <v>0</v>
      </c>
      <c r="E33">
        <f t="shared" si="18"/>
        <v>150</v>
      </c>
      <c r="F33">
        <f t="shared" si="18"/>
        <v>14.545454545454547</v>
      </c>
      <c r="G33">
        <f t="shared" si="18"/>
        <v>140</v>
      </c>
      <c r="H33">
        <f t="shared" si="18"/>
        <v>29.090909090909093</v>
      </c>
      <c r="I33">
        <f t="shared" si="17"/>
        <v>140</v>
      </c>
      <c r="J33">
        <f t="shared" si="17"/>
        <v>120</v>
      </c>
      <c r="K33">
        <f t="shared" si="17"/>
        <v>176</v>
      </c>
      <c r="L33">
        <f t="shared" si="17"/>
        <v>358.62068965517244</v>
      </c>
      <c r="M33">
        <f t="shared" si="17"/>
        <v>80</v>
      </c>
      <c r="N33">
        <f t="shared" si="4"/>
        <v>1452.0734731659049</v>
      </c>
      <c r="O33">
        <f t="shared" si="5"/>
        <v>1457</v>
      </c>
      <c r="P33">
        <f t="shared" si="6"/>
        <v>18</v>
      </c>
      <c r="Q33">
        <f t="shared" si="7"/>
        <v>0</v>
      </c>
      <c r="R33">
        <f t="shared" si="8"/>
        <v>179</v>
      </c>
      <c r="S33">
        <f t="shared" si="9"/>
        <v>18</v>
      </c>
      <c r="T33">
        <f t="shared" si="10"/>
        <v>167</v>
      </c>
      <c r="U33">
        <f t="shared" si="11"/>
        <v>35</v>
      </c>
      <c r="V33">
        <f t="shared" si="12"/>
        <v>167</v>
      </c>
      <c r="W33">
        <f t="shared" si="13"/>
        <v>143</v>
      </c>
      <c r="X33">
        <f t="shared" si="14"/>
        <v>209</v>
      </c>
      <c r="Y33">
        <f t="shared" si="15"/>
        <v>426</v>
      </c>
      <c r="Z33">
        <f t="shared" si="16"/>
        <v>95</v>
      </c>
    </row>
    <row r="34" spans="1:26" x14ac:dyDescent="0.35">
      <c r="A34">
        <v>27</v>
      </c>
      <c r="B34">
        <f t="shared" si="2"/>
        <v>1314.1410658307209</v>
      </c>
      <c r="C34">
        <f>IF(OR($A34&lt;C$1,$A34&gt;C$5),0,IF(AND($A34&gt;=C$1,$A34&lt;C$2),($A34+1-C$1)/(C$2-C$1)*C$3,IF(AND($A34&gt;=C$4,$A34&lt;=C$5),(C$5-$A34)/(C$5-C$4+1)*C$3,C$3)))</f>
        <v>15</v>
      </c>
      <c r="D34">
        <f t="shared" si="18"/>
        <v>0</v>
      </c>
      <c r="E34">
        <f t="shared" si="18"/>
        <v>150</v>
      </c>
      <c r="F34">
        <f t="shared" si="18"/>
        <v>10.909090909090908</v>
      </c>
      <c r="G34">
        <f t="shared" si="18"/>
        <v>160</v>
      </c>
      <c r="H34">
        <f t="shared" si="18"/>
        <v>21.818181818181817</v>
      </c>
      <c r="I34">
        <f t="shared" si="17"/>
        <v>160</v>
      </c>
      <c r="J34">
        <f t="shared" si="17"/>
        <v>120</v>
      </c>
      <c r="K34">
        <f t="shared" si="17"/>
        <v>184</v>
      </c>
      <c r="L34">
        <f t="shared" si="17"/>
        <v>372.41379310344826</v>
      </c>
      <c r="M34">
        <f t="shared" si="17"/>
        <v>120</v>
      </c>
      <c r="N34">
        <f t="shared" si="4"/>
        <v>1691.9237113633856</v>
      </c>
      <c r="O34">
        <f t="shared" si="5"/>
        <v>1697</v>
      </c>
      <c r="P34">
        <f t="shared" si="6"/>
        <v>20</v>
      </c>
      <c r="Q34">
        <f t="shared" si="7"/>
        <v>0</v>
      </c>
      <c r="R34">
        <f t="shared" si="8"/>
        <v>194</v>
      </c>
      <c r="S34">
        <f t="shared" si="9"/>
        <v>15</v>
      </c>
      <c r="T34">
        <f t="shared" si="10"/>
        <v>206</v>
      </c>
      <c r="U34">
        <f t="shared" si="11"/>
        <v>29</v>
      </c>
      <c r="V34">
        <f t="shared" si="12"/>
        <v>206</v>
      </c>
      <c r="W34">
        <f t="shared" si="13"/>
        <v>155</v>
      </c>
      <c r="X34">
        <f t="shared" si="14"/>
        <v>237</v>
      </c>
      <c r="Y34">
        <f t="shared" si="15"/>
        <v>480</v>
      </c>
      <c r="Z34">
        <f t="shared" si="16"/>
        <v>155</v>
      </c>
    </row>
    <row r="35" spans="1:26" x14ac:dyDescent="0.35">
      <c r="A35">
        <v>28</v>
      </c>
      <c r="B35">
        <f t="shared" si="2"/>
        <v>1405.0250783699059</v>
      </c>
      <c r="C35">
        <f>IF(OR($A35&lt;C$1,$A35&gt;C$5),0,IF(AND($A35&gt;=C$1,$A35&lt;C$2),($A35+1-C$1)/(C$2-C$1)*C$3,IF(AND($A35&gt;=C$4,$A35&lt;=C$5),(C$5-$A35)/(C$5-C$4+1)*C$3,C$3)))</f>
        <v>15</v>
      </c>
      <c r="D35">
        <f t="shared" si="18"/>
        <v>0</v>
      </c>
      <c r="E35">
        <f t="shared" si="18"/>
        <v>150</v>
      </c>
      <c r="F35">
        <f t="shared" si="18"/>
        <v>7.2727272727272734</v>
      </c>
      <c r="G35">
        <f t="shared" si="18"/>
        <v>180</v>
      </c>
      <c r="H35">
        <f t="shared" si="18"/>
        <v>14.545454545454547</v>
      </c>
      <c r="I35">
        <f t="shared" si="17"/>
        <v>180</v>
      </c>
      <c r="J35">
        <f t="shared" si="17"/>
        <v>120</v>
      </c>
      <c r="K35">
        <f t="shared" si="17"/>
        <v>192</v>
      </c>
      <c r="L35">
        <f t="shared" si="17"/>
        <v>386.20689655172413</v>
      </c>
      <c r="M35">
        <f t="shared" si="17"/>
        <v>160</v>
      </c>
      <c r="N35">
        <f t="shared" si="4"/>
        <v>1970.5899312277547</v>
      </c>
      <c r="O35">
        <f t="shared" si="5"/>
        <v>1977</v>
      </c>
      <c r="P35">
        <f t="shared" si="6"/>
        <v>22</v>
      </c>
      <c r="Q35">
        <f t="shared" si="7"/>
        <v>0</v>
      </c>
      <c r="R35">
        <f t="shared" si="8"/>
        <v>211</v>
      </c>
      <c r="S35">
        <f t="shared" si="9"/>
        <v>11</v>
      </c>
      <c r="T35">
        <f t="shared" si="10"/>
        <v>253</v>
      </c>
      <c r="U35">
        <f t="shared" si="11"/>
        <v>21</v>
      </c>
      <c r="V35">
        <f t="shared" si="12"/>
        <v>253</v>
      </c>
      <c r="W35">
        <f t="shared" si="13"/>
        <v>169</v>
      </c>
      <c r="X35">
        <f t="shared" si="14"/>
        <v>270</v>
      </c>
      <c r="Y35">
        <f t="shared" si="15"/>
        <v>542</v>
      </c>
      <c r="Z35">
        <f t="shared" si="16"/>
        <v>225</v>
      </c>
    </row>
    <row r="36" spans="1:26" x14ac:dyDescent="0.35">
      <c r="A36">
        <v>29</v>
      </c>
      <c r="B36">
        <f t="shared" si="2"/>
        <v>1495.909090909091</v>
      </c>
      <c r="C36">
        <f>IF(OR($A36&lt;C$1,$A36&gt;C$5),0,IF(AND($A36&gt;=C$1,$A36&lt;C$2),($A36+1-C$1)/(C$2-C$1)*C$3,IF(AND($A36&gt;=C$4,$A36&lt;=C$5),(C$5-$A36)/(C$5-C$4+1)*C$3,C$3)))</f>
        <v>15</v>
      </c>
      <c r="D36">
        <f t="shared" ref="D36:M51" si="19">IF(OR($A36&lt;D$1,$A36&gt;D$5),0,IF(AND($A36&gt;=D$1,$A36&lt;D$2),($A36+1-D$1)/(D$2-D$1)*D$3,IF(AND($A36&gt;=D$4,$A36&lt;=D$5),(D$5-$A36)/(D$5-D$4+1)*D$3,D$3)))</f>
        <v>0</v>
      </c>
      <c r="E36">
        <f t="shared" si="19"/>
        <v>150</v>
      </c>
      <c r="F36">
        <f t="shared" si="19"/>
        <v>3.6363636363636367</v>
      </c>
      <c r="G36">
        <f t="shared" si="19"/>
        <v>200</v>
      </c>
      <c r="H36">
        <f t="shared" si="19"/>
        <v>7.2727272727272734</v>
      </c>
      <c r="I36">
        <f t="shared" si="17"/>
        <v>200</v>
      </c>
      <c r="J36">
        <f t="shared" si="17"/>
        <v>120</v>
      </c>
      <c r="K36">
        <f t="shared" si="17"/>
        <v>200</v>
      </c>
      <c r="L36">
        <f t="shared" si="17"/>
        <v>400</v>
      </c>
      <c r="M36">
        <f t="shared" si="17"/>
        <v>200</v>
      </c>
      <c r="N36">
        <f t="shared" si="4"/>
        <v>2294.3538877578249</v>
      </c>
      <c r="O36">
        <f t="shared" si="5"/>
        <v>2300</v>
      </c>
      <c r="P36">
        <f t="shared" si="6"/>
        <v>24</v>
      </c>
      <c r="Q36">
        <f t="shared" si="7"/>
        <v>0</v>
      </c>
      <c r="R36">
        <f t="shared" si="8"/>
        <v>231</v>
      </c>
      <c r="S36">
        <f t="shared" si="9"/>
        <v>6</v>
      </c>
      <c r="T36">
        <f t="shared" si="10"/>
        <v>307</v>
      </c>
      <c r="U36">
        <f t="shared" si="11"/>
        <v>12</v>
      </c>
      <c r="V36">
        <f t="shared" si="12"/>
        <v>307</v>
      </c>
      <c r="W36">
        <f t="shared" si="13"/>
        <v>185</v>
      </c>
      <c r="X36">
        <f t="shared" si="14"/>
        <v>307</v>
      </c>
      <c r="Y36">
        <f t="shared" si="15"/>
        <v>614</v>
      </c>
      <c r="Z36">
        <f t="shared" si="16"/>
        <v>307</v>
      </c>
    </row>
    <row r="37" spans="1:26" x14ac:dyDescent="0.35">
      <c r="A37">
        <v>30</v>
      </c>
      <c r="B37">
        <f t="shared" si="2"/>
        <v>1525</v>
      </c>
      <c r="C37">
        <f>IF(OR($A37&lt;C$1,$A37&gt;C$5),0,IF(AND($A37&gt;=C$1,$A37&lt;C$2),($A37+1-C$1)/(C$2-C$1)*C$3,IF(AND($A37&gt;=C$4,$A37&lt;=C$5),(C$5-$A37)/(C$5-C$4+1)*C$3,C$3)))</f>
        <v>15</v>
      </c>
      <c r="D37">
        <f t="shared" si="19"/>
        <v>0</v>
      </c>
      <c r="E37">
        <f t="shared" si="19"/>
        <v>150</v>
      </c>
      <c r="F37">
        <f t="shared" si="19"/>
        <v>0</v>
      </c>
      <c r="G37">
        <f t="shared" si="19"/>
        <v>200</v>
      </c>
      <c r="H37">
        <f t="shared" si="19"/>
        <v>0</v>
      </c>
      <c r="I37">
        <f t="shared" si="17"/>
        <v>200</v>
      </c>
      <c r="J37">
        <f t="shared" si="17"/>
        <v>120</v>
      </c>
      <c r="K37">
        <f t="shared" si="17"/>
        <v>200</v>
      </c>
      <c r="L37">
        <f t="shared" si="17"/>
        <v>400</v>
      </c>
      <c r="M37">
        <f t="shared" si="17"/>
        <v>240</v>
      </c>
      <c r="N37">
        <f t="shared" si="4"/>
        <v>2670.5139390156542</v>
      </c>
      <c r="O37">
        <f t="shared" si="5"/>
        <v>2676</v>
      </c>
      <c r="P37">
        <f t="shared" si="6"/>
        <v>27</v>
      </c>
      <c r="Q37">
        <f t="shared" si="7"/>
        <v>0</v>
      </c>
      <c r="R37">
        <f t="shared" si="8"/>
        <v>263</v>
      </c>
      <c r="S37">
        <f t="shared" si="9"/>
        <v>0</v>
      </c>
      <c r="T37">
        <f t="shared" si="10"/>
        <v>351</v>
      </c>
      <c r="U37">
        <f t="shared" si="11"/>
        <v>0</v>
      </c>
      <c r="V37">
        <f t="shared" si="12"/>
        <v>351</v>
      </c>
      <c r="W37">
        <f t="shared" si="13"/>
        <v>211</v>
      </c>
      <c r="X37">
        <f t="shared" si="14"/>
        <v>351</v>
      </c>
      <c r="Y37">
        <f t="shared" si="15"/>
        <v>701</v>
      </c>
      <c r="Z37">
        <f t="shared" si="16"/>
        <v>421</v>
      </c>
    </row>
    <row r="38" spans="1:26" x14ac:dyDescent="0.35">
      <c r="A38">
        <v>31</v>
      </c>
      <c r="B38">
        <f t="shared" si="2"/>
        <v>1565</v>
      </c>
      <c r="C38">
        <f>IF(OR($A38&lt;C$1,$A38&gt;C$5),0,IF(AND($A38&gt;=C$1,$A38&lt;C$2),($A38+1-C$1)/(C$2-C$1)*C$3,IF(AND($A38&gt;=C$4,$A38&lt;=C$5),(C$5-$A38)/(C$5-C$4+1)*C$3,C$3)))</f>
        <v>15</v>
      </c>
      <c r="D38">
        <f t="shared" si="19"/>
        <v>0</v>
      </c>
      <c r="E38">
        <f t="shared" si="19"/>
        <v>150</v>
      </c>
      <c r="F38">
        <f t="shared" si="19"/>
        <v>0</v>
      </c>
      <c r="G38">
        <f t="shared" si="19"/>
        <v>200</v>
      </c>
      <c r="H38">
        <f t="shared" si="19"/>
        <v>0</v>
      </c>
      <c r="I38">
        <f t="shared" si="17"/>
        <v>200</v>
      </c>
      <c r="J38">
        <f t="shared" si="17"/>
        <v>120</v>
      </c>
      <c r="K38">
        <f t="shared" si="17"/>
        <v>200</v>
      </c>
      <c r="L38">
        <f t="shared" si="17"/>
        <v>400</v>
      </c>
      <c r="M38">
        <f t="shared" si="17"/>
        <v>280</v>
      </c>
      <c r="N38">
        <f t="shared" si="4"/>
        <v>3107.5495673134242</v>
      </c>
      <c r="O38">
        <f t="shared" si="5"/>
        <v>3112</v>
      </c>
      <c r="P38">
        <f t="shared" si="6"/>
        <v>30</v>
      </c>
      <c r="Q38">
        <f t="shared" si="7"/>
        <v>0</v>
      </c>
      <c r="R38">
        <f t="shared" si="8"/>
        <v>298</v>
      </c>
      <c r="S38">
        <f t="shared" si="9"/>
        <v>0</v>
      </c>
      <c r="T38">
        <f t="shared" si="10"/>
        <v>398</v>
      </c>
      <c r="U38">
        <f t="shared" si="11"/>
        <v>0</v>
      </c>
      <c r="V38">
        <f t="shared" si="12"/>
        <v>398</v>
      </c>
      <c r="W38">
        <f t="shared" si="13"/>
        <v>239</v>
      </c>
      <c r="X38">
        <f t="shared" si="14"/>
        <v>398</v>
      </c>
      <c r="Y38">
        <f t="shared" si="15"/>
        <v>795</v>
      </c>
      <c r="Z38">
        <f t="shared" si="16"/>
        <v>556</v>
      </c>
    </row>
    <row r="39" spans="1:26" x14ac:dyDescent="0.35">
      <c r="A39">
        <v>32</v>
      </c>
      <c r="B39">
        <f t="shared" si="2"/>
        <v>1605</v>
      </c>
      <c r="C39">
        <f>IF(OR($A39&lt;C$1,$A39&gt;C$5),0,IF(AND($A39&gt;=C$1,$A39&lt;C$2),($A39+1-C$1)/(C$2-C$1)*C$3,IF(AND($A39&gt;=C$4,$A39&lt;=C$5),(C$5-$A39)/(C$5-C$4+1)*C$3,C$3)))</f>
        <v>15</v>
      </c>
      <c r="D39">
        <f t="shared" si="19"/>
        <v>0</v>
      </c>
      <c r="E39">
        <f t="shared" si="19"/>
        <v>150</v>
      </c>
      <c r="F39">
        <f t="shared" si="19"/>
        <v>0</v>
      </c>
      <c r="G39">
        <f t="shared" si="19"/>
        <v>200</v>
      </c>
      <c r="H39">
        <f t="shared" si="19"/>
        <v>0</v>
      </c>
      <c r="I39">
        <f t="shared" si="17"/>
        <v>200</v>
      </c>
      <c r="J39">
        <f t="shared" si="17"/>
        <v>120</v>
      </c>
      <c r="K39">
        <f t="shared" si="17"/>
        <v>200</v>
      </c>
      <c r="L39">
        <f t="shared" si="17"/>
        <v>400</v>
      </c>
      <c r="M39">
        <f t="shared" si="17"/>
        <v>320</v>
      </c>
      <c r="N39">
        <f t="shared" si="4"/>
        <v>3615.3125255620457</v>
      </c>
      <c r="O39">
        <f t="shared" si="5"/>
        <v>3619</v>
      </c>
      <c r="P39">
        <f t="shared" si="6"/>
        <v>34</v>
      </c>
      <c r="Q39">
        <f t="shared" si="7"/>
        <v>0</v>
      </c>
      <c r="R39">
        <f t="shared" si="8"/>
        <v>338</v>
      </c>
      <c r="S39">
        <f t="shared" si="9"/>
        <v>0</v>
      </c>
      <c r="T39">
        <f t="shared" si="10"/>
        <v>451</v>
      </c>
      <c r="U39">
        <f t="shared" si="11"/>
        <v>0</v>
      </c>
      <c r="V39">
        <f t="shared" si="12"/>
        <v>451</v>
      </c>
      <c r="W39">
        <f t="shared" si="13"/>
        <v>271</v>
      </c>
      <c r="X39">
        <f t="shared" si="14"/>
        <v>451</v>
      </c>
      <c r="Y39">
        <f t="shared" si="15"/>
        <v>902</v>
      </c>
      <c r="Z39">
        <f t="shared" si="16"/>
        <v>721</v>
      </c>
    </row>
    <row r="40" spans="1:26" x14ac:dyDescent="0.35">
      <c r="A40">
        <v>33</v>
      </c>
      <c r="B40">
        <f t="shared" si="2"/>
        <v>1645</v>
      </c>
      <c r="C40">
        <f>IF(OR($A40&lt;C$1,$A40&gt;C$5),0,IF(AND($A40&gt;=C$1,$A40&lt;C$2),($A40+1-C$1)/(C$2-C$1)*C$3,IF(AND($A40&gt;=C$4,$A40&lt;=C$5),(C$5-$A40)/(C$5-C$4+1)*C$3,C$3)))</f>
        <v>15</v>
      </c>
      <c r="D40">
        <f t="shared" si="19"/>
        <v>0</v>
      </c>
      <c r="E40">
        <f t="shared" si="19"/>
        <v>150</v>
      </c>
      <c r="F40">
        <f t="shared" si="19"/>
        <v>0</v>
      </c>
      <c r="G40">
        <f t="shared" si="19"/>
        <v>200</v>
      </c>
      <c r="H40">
        <f t="shared" si="19"/>
        <v>0</v>
      </c>
      <c r="I40">
        <f t="shared" si="17"/>
        <v>200</v>
      </c>
      <c r="J40">
        <f t="shared" si="17"/>
        <v>120</v>
      </c>
      <c r="K40">
        <f t="shared" si="17"/>
        <v>200</v>
      </c>
      <c r="L40">
        <f t="shared" si="17"/>
        <v>400</v>
      </c>
      <c r="M40">
        <f t="shared" si="17"/>
        <v>360</v>
      </c>
      <c r="N40">
        <f t="shared" si="4"/>
        <v>4205.2489176443059</v>
      </c>
      <c r="O40">
        <f t="shared" si="5"/>
        <v>4210</v>
      </c>
      <c r="P40">
        <f t="shared" si="6"/>
        <v>39</v>
      </c>
      <c r="Q40">
        <f t="shared" si="7"/>
        <v>0</v>
      </c>
      <c r="R40">
        <f t="shared" si="8"/>
        <v>384</v>
      </c>
      <c r="S40">
        <f t="shared" si="9"/>
        <v>0</v>
      </c>
      <c r="T40">
        <f t="shared" si="10"/>
        <v>512</v>
      </c>
      <c r="U40">
        <f t="shared" si="11"/>
        <v>0</v>
      </c>
      <c r="V40">
        <f t="shared" si="12"/>
        <v>512</v>
      </c>
      <c r="W40">
        <f t="shared" si="13"/>
        <v>307</v>
      </c>
      <c r="X40">
        <f t="shared" si="14"/>
        <v>512</v>
      </c>
      <c r="Y40">
        <f t="shared" si="15"/>
        <v>1023</v>
      </c>
      <c r="Z40">
        <f t="shared" si="16"/>
        <v>921</v>
      </c>
    </row>
    <row r="41" spans="1:26" x14ac:dyDescent="0.35">
      <c r="A41">
        <v>34</v>
      </c>
      <c r="B41">
        <f t="shared" si="2"/>
        <v>1685</v>
      </c>
      <c r="C41">
        <f>IF(OR($A41&lt;C$1,$A41&gt;C$5),0,IF(AND($A41&gt;=C$1,$A41&lt;C$2),($A41+1-C$1)/(C$2-C$1)*C$3,IF(AND($A41&gt;=C$4,$A41&lt;=C$5),(C$5-$A41)/(C$5-C$4+1)*C$3,C$3)))</f>
        <v>15</v>
      </c>
      <c r="D41">
        <f t="shared" si="19"/>
        <v>0</v>
      </c>
      <c r="E41">
        <f t="shared" si="19"/>
        <v>150</v>
      </c>
      <c r="F41">
        <f t="shared" si="19"/>
        <v>0</v>
      </c>
      <c r="G41">
        <f t="shared" si="19"/>
        <v>200</v>
      </c>
      <c r="H41">
        <f t="shared" si="19"/>
        <v>0</v>
      </c>
      <c r="I41">
        <f t="shared" si="17"/>
        <v>200</v>
      </c>
      <c r="J41">
        <f t="shared" si="17"/>
        <v>120</v>
      </c>
      <c r="K41">
        <f t="shared" si="17"/>
        <v>200</v>
      </c>
      <c r="L41">
        <f t="shared" si="17"/>
        <v>400</v>
      </c>
      <c r="M41">
        <f t="shared" si="17"/>
        <v>400</v>
      </c>
      <c r="N41">
        <f t="shared" si="4"/>
        <v>4890.6572189970511</v>
      </c>
      <c r="O41">
        <f t="shared" si="5"/>
        <v>4894</v>
      </c>
      <c r="P41">
        <f t="shared" si="6"/>
        <v>44</v>
      </c>
      <c r="Q41">
        <f t="shared" si="7"/>
        <v>0</v>
      </c>
      <c r="R41">
        <f t="shared" si="8"/>
        <v>436</v>
      </c>
      <c r="S41">
        <f t="shared" si="9"/>
        <v>0</v>
      </c>
      <c r="T41">
        <f t="shared" si="10"/>
        <v>581</v>
      </c>
      <c r="U41">
        <f t="shared" si="11"/>
        <v>0</v>
      </c>
      <c r="V41">
        <f t="shared" si="12"/>
        <v>581</v>
      </c>
      <c r="W41">
        <f t="shared" si="13"/>
        <v>349</v>
      </c>
      <c r="X41">
        <f t="shared" si="14"/>
        <v>581</v>
      </c>
      <c r="Y41">
        <f t="shared" si="15"/>
        <v>1161</v>
      </c>
      <c r="Z41">
        <f t="shared" si="16"/>
        <v>1161</v>
      </c>
    </row>
    <row r="42" spans="1:26" x14ac:dyDescent="0.35">
      <c r="A42">
        <v>35</v>
      </c>
      <c r="B42">
        <f t="shared" si="2"/>
        <v>1725</v>
      </c>
      <c r="C42">
        <f>IF(OR($A42&lt;C$1,$A42&gt;C$5),0,IF(AND($A42&gt;=C$1,$A42&lt;C$2),($A42+1-C$1)/(C$2-C$1)*C$3,IF(AND($A42&gt;=C$4,$A42&lt;=C$5),(C$5-$A42)/(C$5-C$4+1)*C$3,C$3)))</f>
        <v>15</v>
      </c>
      <c r="D42">
        <f t="shared" si="19"/>
        <v>0</v>
      </c>
      <c r="E42">
        <f t="shared" si="19"/>
        <v>150</v>
      </c>
      <c r="F42">
        <f t="shared" si="19"/>
        <v>0</v>
      </c>
      <c r="G42">
        <f t="shared" si="19"/>
        <v>200</v>
      </c>
      <c r="H42">
        <f t="shared" si="19"/>
        <v>0</v>
      </c>
      <c r="I42">
        <f t="shared" si="17"/>
        <v>200</v>
      </c>
      <c r="J42">
        <f t="shared" si="17"/>
        <v>120</v>
      </c>
      <c r="K42">
        <f t="shared" si="17"/>
        <v>200</v>
      </c>
      <c r="L42">
        <f t="shared" si="17"/>
        <v>400</v>
      </c>
      <c r="M42">
        <f t="shared" si="17"/>
        <v>440</v>
      </c>
      <c r="N42">
        <f t="shared" si="4"/>
        <v>5686.9880537588997</v>
      </c>
      <c r="O42">
        <f t="shared" si="5"/>
        <v>5691</v>
      </c>
      <c r="P42">
        <f t="shared" si="6"/>
        <v>50</v>
      </c>
      <c r="Q42">
        <f t="shared" si="7"/>
        <v>0</v>
      </c>
      <c r="R42">
        <f t="shared" si="8"/>
        <v>495</v>
      </c>
      <c r="S42">
        <f t="shared" si="9"/>
        <v>0</v>
      </c>
      <c r="T42">
        <f t="shared" si="10"/>
        <v>660</v>
      </c>
      <c r="U42">
        <f t="shared" si="11"/>
        <v>0</v>
      </c>
      <c r="V42">
        <f t="shared" si="12"/>
        <v>660</v>
      </c>
      <c r="W42">
        <f t="shared" si="13"/>
        <v>396</v>
      </c>
      <c r="X42">
        <f t="shared" si="14"/>
        <v>660</v>
      </c>
      <c r="Y42">
        <f t="shared" si="15"/>
        <v>1319</v>
      </c>
      <c r="Z42">
        <f t="shared" si="16"/>
        <v>1451</v>
      </c>
    </row>
    <row r="43" spans="1:26" x14ac:dyDescent="0.35">
      <c r="A43">
        <v>36</v>
      </c>
      <c r="B43">
        <f t="shared" si="2"/>
        <v>1765</v>
      </c>
      <c r="C43">
        <f>IF(OR($A43&lt;C$1,$A43&gt;C$5),0,IF(AND($A43&gt;=C$1,$A43&lt;C$2),($A43+1-C$1)/(C$2-C$1)*C$3,IF(AND($A43&gt;=C$4,$A43&lt;=C$5),(C$5-$A43)/(C$5-C$4+1)*C$3,C$3)))</f>
        <v>15</v>
      </c>
      <c r="D43">
        <f t="shared" si="19"/>
        <v>0</v>
      </c>
      <c r="E43">
        <f t="shared" si="19"/>
        <v>150</v>
      </c>
      <c r="F43">
        <f t="shared" si="19"/>
        <v>0</v>
      </c>
      <c r="G43">
        <f t="shared" si="19"/>
        <v>200</v>
      </c>
      <c r="H43">
        <f t="shared" si="19"/>
        <v>0</v>
      </c>
      <c r="I43">
        <f t="shared" si="17"/>
        <v>200</v>
      </c>
      <c r="J43">
        <f t="shared" si="17"/>
        <v>120</v>
      </c>
      <c r="K43">
        <f t="shared" si="17"/>
        <v>200</v>
      </c>
      <c r="L43">
        <f t="shared" si="17"/>
        <v>400</v>
      </c>
      <c r="M43">
        <f t="shared" si="17"/>
        <v>480</v>
      </c>
      <c r="N43">
        <f t="shared" si="4"/>
        <v>6612.1924861256093</v>
      </c>
      <c r="O43">
        <f t="shared" si="5"/>
        <v>6617</v>
      </c>
      <c r="P43">
        <f t="shared" si="6"/>
        <v>57</v>
      </c>
      <c r="Q43">
        <f t="shared" si="7"/>
        <v>0</v>
      </c>
      <c r="R43">
        <f t="shared" si="8"/>
        <v>562</v>
      </c>
      <c r="S43">
        <f t="shared" si="9"/>
        <v>0</v>
      </c>
      <c r="T43">
        <f t="shared" si="10"/>
        <v>750</v>
      </c>
      <c r="U43">
        <f t="shared" si="11"/>
        <v>0</v>
      </c>
      <c r="V43">
        <f t="shared" si="12"/>
        <v>750</v>
      </c>
      <c r="W43">
        <f t="shared" si="13"/>
        <v>450</v>
      </c>
      <c r="X43">
        <f t="shared" si="14"/>
        <v>750</v>
      </c>
      <c r="Y43">
        <f t="shared" si="15"/>
        <v>1499</v>
      </c>
      <c r="Z43">
        <f t="shared" si="16"/>
        <v>1799</v>
      </c>
    </row>
    <row r="44" spans="1:26" x14ac:dyDescent="0.35">
      <c r="A44">
        <v>37</v>
      </c>
      <c r="B44">
        <f t="shared" si="2"/>
        <v>1805</v>
      </c>
      <c r="C44">
        <f>IF(OR($A44&lt;C$1,$A44&gt;C$5),0,IF(AND($A44&gt;=C$1,$A44&lt;C$2),($A44+1-C$1)/(C$2-C$1)*C$3,IF(AND($A44&gt;=C$4,$A44&lt;=C$5),(C$5-$A44)/(C$5-C$4+1)*C$3,C$3)))</f>
        <v>15</v>
      </c>
      <c r="D44">
        <f t="shared" si="19"/>
        <v>0</v>
      </c>
      <c r="E44">
        <f t="shared" si="19"/>
        <v>150</v>
      </c>
      <c r="F44">
        <f t="shared" si="19"/>
        <v>0</v>
      </c>
      <c r="G44">
        <f t="shared" si="19"/>
        <v>200</v>
      </c>
      <c r="H44">
        <f t="shared" si="19"/>
        <v>0</v>
      </c>
      <c r="I44">
        <f t="shared" si="17"/>
        <v>200</v>
      </c>
      <c r="J44">
        <f t="shared" si="17"/>
        <v>120</v>
      </c>
      <c r="K44">
        <f t="shared" si="17"/>
        <v>200</v>
      </c>
      <c r="L44">
        <f t="shared" si="17"/>
        <v>400</v>
      </c>
      <c r="M44">
        <f t="shared" si="17"/>
        <v>520</v>
      </c>
      <c r="N44">
        <f t="shared" si="4"/>
        <v>7687.1266771732426</v>
      </c>
      <c r="O44">
        <f t="shared" si="5"/>
        <v>7690</v>
      </c>
      <c r="P44">
        <f t="shared" si="6"/>
        <v>64</v>
      </c>
      <c r="Q44">
        <f t="shared" si="7"/>
        <v>0</v>
      </c>
      <c r="R44">
        <f t="shared" si="8"/>
        <v>639</v>
      </c>
      <c r="S44">
        <f t="shared" si="9"/>
        <v>0</v>
      </c>
      <c r="T44">
        <f t="shared" si="10"/>
        <v>852</v>
      </c>
      <c r="U44">
        <f t="shared" si="11"/>
        <v>0</v>
      </c>
      <c r="V44">
        <f t="shared" si="12"/>
        <v>852</v>
      </c>
      <c r="W44">
        <f t="shared" si="13"/>
        <v>512</v>
      </c>
      <c r="X44">
        <f t="shared" si="14"/>
        <v>852</v>
      </c>
      <c r="Y44">
        <f t="shared" si="15"/>
        <v>1704</v>
      </c>
      <c r="Z44">
        <f t="shared" si="16"/>
        <v>2215</v>
      </c>
    </row>
    <row r="45" spans="1:26" x14ac:dyDescent="0.35">
      <c r="A45">
        <v>38</v>
      </c>
      <c r="B45">
        <f t="shared" si="2"/>
        <v>1845</v>
      </c>
      <c r="C45">
        <f>IF(OR($A45&lt;C$1,$A45&gt;C$5),0,IF(AND($A45&gt;=C$1,$A45&lt;C$2),($A45+1-C$1)/(C$2-C$1)*C$3,IF(AND($A45&gt;=C$4,$A45&lt;=C$5),(C$5-$A45)/(C$5-C$4+1)*C$3,C$3)))</f>
        <v>15</v>
      </c>
      <c r="D45">
        <f t="shared" si="19"/>
        <v>0</v>
      </c>
      <c r="E45">
        <f t="shared" si="19"/>
        <v>150</v>
      </c>
      <c r="F45">
        <f t="shared" si="19"/>
        <v>0</v>
      </c>
      <c r="G45">
        <f t="shared" si="19"/>
        <v>200</v>
      </c>
      <c r="H45">
        <f t="shared" si="19"/>
        <v>0</v>
      </c>
      <c r="I45">
        <f t="shared" si="17"/>
        <v>200</v>
      </c>
      <c r="J45">
        <f t="shared" si="17"/>
        <v>120</v>
      </c>
      <c r="K45">
        <f t="shared" si="17"/>
        <v>200</v>
      </c>
      <c r="L45">
        <f t="shared" si="17"/>
        <v>400</v>
      </c>
      <c r="M45">
        <f t="shared" si="17"/>
        <v>560</v>
      </c>
      <c r="N45">
        <f t="shared" si="4"/>
        <v>8936.0220290118086</v>
      </c>
      <c r="O45">
        <f t="shared" si="5"/>
        <v>8940</v>
      </c>
      <c r="P45">
        <f t="shared" si="6"/>
        <v>73</v>
      </c>
      <c r="Q45">
        <f t="shared" si="7"/>
        <v>0</v>
      </c>
      <c r="R45">
        <f t="shared" si="8"/>
        <v>727</v>
      </c>
      <c r="S45">
        <f t="shared" si="9"/>
        <v>0</v>
      </c>
      <c r="T45">
        <f t="shared" si="10"/>
        <v>969</v>
      </c>
      <c r="U45">
        <f t="shared" si="11"/>
        <v>0</v>
      </c>
      <c r="V45">
        <f t="shared" si="12"/>
        <v>969</v>
      </c>
      <c r="W45">
        <f t="shared" si="13"/>
        <v>582</v>
      </c>
      <c r="X45">
        <f t="shared" si="14"/>
        <v>969</v>
      </c>
      <c r="Y45">
        <f t="shared" si="15"/>
        <v>1938</v>
      </c>
      <c r="Z45">
        <f t="shared" si="16"/>
        <v>2713</v>
      </c>
    </row>
    <row r="46" spans="1:26" x14ac:dyDescent="0.35">
      <c r="A46">
        <v>39</v>
      </c>
      <c r="B46">
        <f t="shared" si="2"/>
        <v>1885</v>
      </c>
      <c r="C46">
        <f>IF(OR($A46&lt;C$1,$A46&gt;C$5),0,IF(AND($A46&gt;=C$1,$A46&lt;C$2),($A46+1-C$1)/(C$2-C$1)*C$3,IF(AND($A46&gt;=C$4,$A46&lt;=C$5),(C$5-$A46)/(C$5-C$4+1)*C$3,C$3)))</f>
        <v>15</v>
      </c>
      <c r="D46">
        <f t="shared" si="19"/>
        <v>0</v>
      </c>
      <c r="E46">
        <f t="shared" si="19"/>
        <v>150</v>
      </c>
      <c r="F46">
        <f t="shared" si="19"/>
        <v>0</v>
      </c>
      <c r="G46">
        <f t="shared" si="19"/>
        <v>200</v>
      </c>
      <c r="H46">
        <f t="shared" si="19"/>
        <v>0</v>
      </c>
      <c r="I46">
        <f t="shared" si="17"/>
        <v>200</v>
      </c>
      <c r="J46">
        <f t="shared" si="17"/>
        <v>120</v>
      </c>
      <c r="K46">
        <f t="shared" si="17"/>
        <v>200</v>
      </c>
      <c r="L46">
        <f t="shared" si="17"/>
        <v>400</v>
      </c>
      <c r="M46">
        <f t="shared" si="17"/>
        <v>600</v>
      </c>
      <c r="N46">
        <f t="shared" si="4"/>
        <v>10387.031414362034</v>
      </c>
      <c r="O46">
        <f t="shared" si="5"/>
        <v>10393</v>
      </c>
      <c r="P46">
        <f t="shared" si="6"/>
        <v>83</v>
      </c>
      <c r="Q46">
        <f t="shared" si="7"/>
        <v>0</v>
      </c>
      <c r="R46">
        <f t="shared" si="8"/>
        <v>827</v>
      </c>
      <c r="S46">
        <f t="shared" si="9"/>
        <v>0</v>
      </c>
      <c r="T46">
        <f t="shared" si="10"/>
        <v>1103</v>
      </c>
      <c r="U46">
        <f t="shared" si="11"/>
        <v>0</v>
      </c>
      <c r="V46">
        <f t="shared" si="12"/>
        <v>1103</v>
      </c>
      <c r="W46">
        <f t="shared" si="13"/>
        <v>662</v>
      </c>
      <c r="X46">
        <f t="shared" si="14"/>
        <v>1103</v>
      </c>
      <c r="Y46">
        <f t="shared" si="15"/>
        <v>2205</v>
      </c>
      <c r="Z46">
        <f t="shared" si="16"/>
        <v>3307</v>
      </c>
    </row>
    <row r="47" spans="1:26" x14ac:dyDescent="0.35">
      <c r="A47">
        <v>40</v>
      </c>
      <c r="B47">
        <f t="shared" si="2"/>
        <v>1925</v>
      </c>
      <c r="C47">
        <f>IF(OR($A47&lt;C$1,$A47&gt;C$5),0,IF(AND($A47&gt;=C$1,$A47&lt;C$2),($A47+1-C$1)/(C$2-C$1)*C$3,IF(AND($A47&gt;=C$4,$A47&lt;=C$5),(C$5-$A47)/(C$5-C$4+1)*C$3,C$3)))</f>
        <v>15</v>
      </c>
      <c r="D47">
        <f t="shared" si="19"/>
        <v>0</v>
      </c>
      <c r="E47">
        <f t="shared" si="19"/>
        <v>150</v>
      </c>
      <c r="F47">
        <f t="shared" si="19"/>
        <v>0</v>
      </c>
      <c r="G47">
        <f t="shared" si="19"/>
        <v>200</v>
      </c>
      <c r="H47">
        <f t="shared" si="19"/>
        <v>0</v>
      </c>
      <c r="I47">
        <f t="shared" si="17"/>
        <v>200</v>
      </c>
      <c r="J47">
        <f t="shared" si="17"/>
        <v>120</v>
      </c>
      <c r="K47">
        <f t="shared" si="17"/>
        <v>200</v>
      </c>
      <c r="L47">
        <f t="shared" si="17"/>
        <v>400</v>
      </c>
      <c r="M47">
        <f t="shared" si="17"/>
        <v>640</v>
      </c>
      <c r="N47">
        <f t="shared" si="4"/>
        <v>12072.863804782053</v>
      </c>
      <c r="O47">
        <f t="shared" si="5"/>
        <v>12077</v>
      </c>
      <c r="P47">
        <f t="shared" si="6"/>
        <v>95</v>
      </c>
      <c r="Q47">
        <f t="shared" si="7"/>
        <v>0</v>
      </c>
      <c r="R47">
        <f t="shared" si="8"/>
        <v>941</v>
      </c>
      <c r="S47">
        <f t="shared" si="9"/>
        <v>0</v>
      </c>
      <c r="T47">
        <f t="shared" si="10"/>
        <v>1255</v>
      </c>
      <c r="U47">
        <f t="shared" si="11"/>
        <v>0</v>
      </c>
      <c r="V47">
        <f t="shared" si="12"/>
        <v>1255</v>
      </c>
      <c r="W47">
        <f t="shared" si="13"/>
        <v>753</v>
      </c>
      <c r="X47">
        <f t="shared" si="14"/>
        <v>1255</v>
      </c>
      <c r="Y47">
        <f t="shared" si="15"/>
        <v>2509</v>
      </c>
      <c r="Z47">
        <f t="shared" si="16"/>
        <v>4014</v>
      </c>
    </row>
    <row r="48" spans="1:26" x14ac:dyDescent="0.35">
      <c r="A48">
        <v>41</v>
      </c>
      <c r="B48">
        <f t="shared" si="2"/>
        <v>1965</v>
      </c>
      <c r="C48">
        <f>IF(OR($A48&lt;C$1,$A48&gt;C$5),0,IF(AND($A48&gt;=C$1,$A48&lt;C$2),($A48+1-C$1)/(C$2-C$1)*C$3,IF(AND($A48&gt;=C$4,$A48&lt;=C$5),(C$5-$A48)/(C$5-C$4+1)*C$3,C$3)))</f>
        <v>15</v>
      </c>
      <c r="D48">
        <f t="shared" si="19"/>
        <v>0</v>
      </c>
      <c r="E48">
        <f t="shared" si="19"/>
        <v>150</v>
      </c>
      <c r="F48">
        <f t="shared" si="19"/>
        <v>0</v>
      </c>
      <c r="G48">
        <f t="shared" si="19"/>
        <v>200</v>
      </c>
      <c r="H48">
        <f t="shared" si="19"/>
        <v>0</v>
      </c>
      <c r="I48">
        <f t="shared" si="17"/>
        <v>200</v>
      </c>
      <c r="J48">
        <f t="shared" si="17"/>
        <v>120</v>
      </c>
      <c r="K48">
        <f t="shared" si="17"/>
        <v>200</v>
      </c>
      <c r="L48">
        <f t="shared" si="17"/>
        <v>400</v>
      </c>
      <c r="M48">
        <f t="shared" si="17"/>
        <v>680</v>
      </c>
      <c r="N48">
        <f t="shared" si="4"/>
        <v>14031.521603472496</v>
      </c>
      <c r="O48">
        <f t="shared" si="5"/>
        <v>14037</v>
      </c>
      <c r="P48">
        <f t="shared" si="6"/>
        <v>108</v>
      </c>
      <c r="Q48">
        <f t="shared" si="7"/>
        <v>0</v>
      </c>
      <c r="R48">
        <f t="shared" si="8"/>
        <v>1072</v>
      </c>
      <c r="S48">
        <f t="shared" si="9"/>
        <v>0</v>
      </c>
      <c r="T48">
        <f t="shared" si="10"/>
        <v>1429</v>
      </c>
      <c r="U48">
        <f t="shared" si="11"/>
        <v>0</v>
      </c>
      <c r="V48">
        <f t="shared" si="12"/>
        <v>1429</v>
      </c>
      <c r="W48">
        <f t="shared" si="13"/>
        <v>857</v>
      </c>
      <c r="X48">
        <f t="shared" si="14"/>
        <v>1429</v>
      </c>
      <c r="Y48">
        <f t="shared" si="15"/>
        <v>2857</v>
      </c>
      <c r="Z48">
        <f t="shared" si="16"/>
        <v>4856</v>
      </c>
    </row>
    <row r="49" spans="1:26" x14ac:dyDescent="0.35">
      <c r="A49">
        <v>42</v>
      </c>
      <c r="B49">
        <f t="shared" si="2"/>
        <v>2005</v>
      </c>
      <c r="C49">
        <f>IF(OR($A49&lt;C$1,$A49&gt;C$5),0,IF(AND($A49&gt;=C$1,$A49&lt;C$2),($A49+1-C$1)/(C$2-C$1)*C$3,IF(AND($A49&gt;=C$4,$A49&lt;=C$5),(C$5-$A49)/(C$5-C$4+1)*C$3,C$3)))</f>
        <v>15</v>
      </c>
      <c r="D49">
        <f t="shared" si="19"/>
        <v>0</v>
      </c>
      <c r="E49">
        <f t="shared" si="19"/>
        <v>150</v>
      </c>
      <c r="F49">
        <f t="shared" si="19"/>
        <v>0</v>
      </c>
      <c r="G49">
        <f t="shared" si="19"/>
        <v>200</v>
      </c>
      <c r="H49">
        <f t="shared" si="19"/>
        <v>0</v>
      </c>
      <c r="I49">
        <f t="shared" si="17"/>
        <v>200</v>
      </c>
      <c r="J49">
        <f t="shared" si="17"/>
        <v>120</v>
      </c>
      <c r="K49">
        <f t="shared" si="17"/>
        <v>200</v>
      </c>
      <c r="L49">
        <f t="shared" si="17"/>
        <v>400</v>
      </c>
      <c r="M49">
        <f t="shared" si="17"/>
        <v>720</v>
      </c>
      <c r="N49">
        <f t="shared" si="4"/>
        <v>16307.157303777869</v>
      </c>
      <c r="O49">
        <f t="shared" si="5"/>
        <v>16309</v>
      </c>
      <c r="P49">
        <f t="shared" si="6"/>
        <v>122</v>
      </c>
      <c r="Q49">
        <f t="shared" si="7"/>
        <v>0</v>
      </c>
      <c r="R49">
        <f t="shared" si="8"/>
        <v>1220</v>
      </c>
      <c r="S49">
        <f t="shared" si="9"/>
        <v>0</v>
      </c>
      <c r="T49">
        <f t="shared" si="10"/>
        <v>1627</v>
      </c>
      <c r="U49">
        <f t="shared" si="11"/>
        <v>0</v>
      </c>
      <c r="V49">
        <f t="shared" si="12"/>
        <v>1627</v>
      </c>
      <c r="W49">
        <f t="shared" si="13"/>
        <v>976</v>
      </c>
      <c r="X49">
        <f t="shared" si="14"/>
        <v>1627</v>
      </c>
      <c r="Y49">
        <f t="shared" si="15"/>
        <v>3254</v>
      </c>
      <c r="Z49">
        <f t="shared" si="16"/>
        <v>5856</v>
      </c>
    </row>
    <row r="50" spans="1:26" x14ac:dyDescent="0.35">
      <c r="A50">
        <v>43</v>
      </c>
      <c r="B50">
        <f t="shared" si="2"/>
        <v>2045</v>
      </c>
      <c r="C50">
        <f>IF(OR($A50&lt;C$1,$A50&gt;C$5),0,IF(AND($A50&gt;=C$1,$A50&lt;C$2),($A50+1-C$1)/(C$2-C$1)*C$3,IF(AND($A50&gt;=C$4,$A50&lt;=C$5),(C$5-$A50)/(C$5-C$4+1)*C$3,C$3)))</f>
        <v>15</v>
      </c>
      <c r="D50">
        <f t="shared" si="19"/>
        <v>0</v>
      </c>
      <c r="E50">
        <f t="shared" si="19"/>
        <v>150</v>
      </c>
      <c r="F50">
        <f t="shared" si="19"/>
        <v>0</v>
      </c>
      <c r="G50">
        <f t="shared" si="19"/>
        <v>200</v>
      </c>
      <c r="H50">
        <f t="shared" si="19"/>
        <v>0</v>
      </c>
      <c r="I50">
        <f t="shared" si="17"/>
        <v>200</v>
      </c>
      <c r="J50">
        <f t="shared" si="17"/>
        <v>120</v>
      </c>
      <c r="K50">
        <f t="shared" si="17"/>
        <v>200</v>
      </c>
      <c r="L50">
        <f t="shared" si="17"/>
        <v>400</v>
      </c>
      <c r="M50">
        <f t="shared" si="17"/>
        <v>760.00000000000011</v>
      </c>
      <c r="N50">
        <f t="shared" si="4"/>
        <v>18951.068784367606</v>
      </c>
      <c r="O50">
        <f t="shared" si="5"/>
        <v>18956</v>
      </c>
      <c r="P50">
        <f t="shared" si="6"/>
        <v>140</v>
      </c>
      <c r="Q50">
        <f t="shared" si="7"/>
        <v>0</v>
      </c>
      <c r="R50">
        <f t="shared" si="8"/>
        <v>1391</v>
      </c>
      <c r="S50">
        <f t="shared" si="9"/>
        <v>0</v>
      </c>
      <c r="T50">
        <f t="shared" si="10"/>
        <v>1854</v>
      </c>
      <c r="U50">
        <f t="shared" si="11"/>
        <v>0</v>
      </c>
      <c r="V50">
        <f t="shared" si="12"/>
        <v>1854</v>
      </c>
      <c r="W50">
        <f t="shared" si="13"/>
        <v>1113</v>
      </c>
      <c r="X50">
        <f t="shared" si="14"/>
        <v>1854</v>
      </c>
      <c r="Y50">
        <f t="shared" si="15"/>
        <v>3707</v>
      </c>
      <c r="Z50">
        <f t="shared" si="16"/>
        <v>7043</v>
      </c>
    </row>
    <row r="51" spans="1:26" x14ac:dyDescent="0.35">
      <c r="A51">
        <v>44</v>
      </c>
      <c r="B51">
        <f t="shared" si="2"/>
        <v>2085</v>
      </c>
      <c r="C51">
        <f>IF(OR($A51&lt;C$1,$A51&gt;C$5),0,IF(AND($A51&gt;=C$1,$A51&lt;C$2),($A51+1-C$1)/(C$2-C$1)*C$3,IF(AND($A51&gt;=C$4,$A51&lt;=C$5),(C$5-$A51)/(C$5-C$4+1)*C$3,C$3)))</f>
        <v>15</v>
      </c>
      <c r="D51">
        <f t="shared" si="19"/>
        <v>0</v>
      </c>
      <c r="E51">
        <f t="shared" si="19"/>
        <v>150</v>
      </c>
      <c r="F51">
        <f t="shared" si="19"/>
        <v>0</v>
      </c>
      <c r="G51">
        <f t="shared" si="19"/>
        <v>200</v>
      </c>
      <c r="H51">
        <f t="shared" si="19"/>
        <v>0</v>
      </c>
      <c r="I51">
        <f t="shared" si="17"/>
        <v>200</v>
      </c>
      <c r="J51">
        <f t="shared" si="17"/>
        <v>120</v>
      </c>
      <c r="K51">
        <f t="shared" si="17"/>
        <v>200</v>
      </c>
      <c r="L51">
        <f t="shared" si="17"/>
        <v>400</v>
      </c>
      <c r="M51">
        <f t="shared" si="17"/>
        <v>800</v>
      </c>
      <c r="N51">
        <f t="shared" si="4"/>
        <v>22022.85567725918</v>
      </c>
      <c r="O51">
        <f t="shared" si="5"/>
        <v>22028</v>
      </c>
      <c r="P51">
        <f t="shared" si="6"/>
        <v>159</v>
      </c>
      <c r="Q51">
        <f t="shared" si="7"/>
        <v>0</v>
      </c>
      <c r="R51">
        <f t="shared" si="8"/>
        <v>1585</v>
      </c>
      <c r="S51">
        <f t="shared" si="9"/>
        <v>0</v>
      </c>
      <c r="T51">
        <f t="shared" si="10"/>
        <v>2113</v>
      </c>
      <c r="U51">
        <f t="shared" si="11"/>
        <v>0</v>
      </c>
      <c r="V51">
        <f t="shared" si="12"/>
        <v>2113</v>
      </c>
      <c r="W51">
        <f t="shared" si="13"/>
        <v>1268</v>
      </c>
      <c r="X51">
        <f t="shared" si="14"/>
        <v>2113</v>
      </c>
      <c r="Y51">
        <f t="shared" si="15"/>
        <v>4226</v>
      </c>
      <c r="Z51">
        <f t="shared" si="16"/>
        <v>8451</v>
      </c>
    </row>
    <row r="52" spans="1:26" x14ac:dyDescent="0.35">
      <c r="A52">
        <v>45</v>
      </c>
      <c r="B52">
        <f t="shared" si="2"/>
        <v>2125</v>
      </c>
      <c r="C52">
        <f>IF(OR($A52&lt;C$1,$A52&gt;C$5),0,IF(AND($A52&gt;=C$1,$A52&lt;C$2),($A52+1-C$1)/(C$2-C$1)*C$3,IF(AND($A52&gt;=C$4,$A52&lt;=C$5),(C$5-$A52)/(C$5-C$4+1)*C$3,C$3)))</f>
        <v>15</v>
      </c>
      <c r="D52">
        <f t="shared" ref="D52:M66" si="20">IF(OR($A52&lt;D$1,$A52&gt;D$5),0,IF(AND($A52&gt;=D$1,$A52&lt;D$2),($A52+1-D$1)/(D$2-D$1)*D$3,IF(AND($A52&gt;=D$4,$A52&lt;=D$5),(D$5-$A52)/(D$5-D$4+1)*D$3,D$3)))</f>
        <v>0</v>
      </c>
      <c r="E52">
        <f t="shared" si="20"/>
        <v>150</v>
      </c>
      <c r="F52">
        <f t="shared" si="20"/>
        <v>0</v>
      </c>
      <c r="G52">
        <f t="shared" si="20"/>
        <v>200</v>
      </c>
      <c r="H52">
        <f t="shared" si="20"/>
        <v>0</v>
      </c>
      <c r="I52">
        <f t="shared" si="17"/>
        <v>200</v>
      </c>
      <c r="J52">
        <f t="shared" si="17"/>
        <v>120</v>
      </c>
      <c r="K52">
        <f t="shared" si="17"/>
        <v>200</v>
      </c>
      <c r="L52">
        <f t="shared" si="17"/>
        <v>400</v>
      </c>
      <c r="M52">
        <f t="shared" si="17"/>
        <v>840.00000000000011</v>
      </c>
      <c r="N52">
        <f t="shared" si="4"/>
        <v>25591.762875784545</v>
      </c>
      <c r="O52">
        <f t="shared" si="5"/>
        <v>25596</v>
      </c>
      <c r="P52">
        <f t="shared" si="6"/>
        <v>181</v>
      </c>
      <c r="Q52">
        <f t="shared" si="7"/>
        <v>0</v>
      </c>
      <c r="R52">
        <f t="shared" si="8"/>
        <v>1807</v>
      </c>
      <c r="S52">
        <f t="shared" si="9"/>
        <v>0</v>
      </c>
      <c r="T52">
        <f t="shared" si="10"/>
        <v>2409</v>
      </c>
      <c r="U52">
        <f t="shared" si="11"/>
        <v>0</v>
      </c>
      <c r="V52">
        <f t="shared" si="12"/>
        <v>2409</v>
      </c>
      <c r="W52">
        <f t="shared" si="13"/>
        <v>1446</v>
      </c>
      <c r="X52">
        <f t="shared" si="14"/>
        <v>2409</v>
      </c>
      <c r="Y52">
        <f t="shared" si="15"/>
        <v>4818</v>
      </c>
      <c r="Z52">
        <f t="shared" si="16"/>
        <v>10117</v>
      </c>
    </row>
    <row r="53" spans="1:26" x14ac:dyDescent="0.35">
      <c r="A53">
        <v>46</v>
      </c>
      <c r="B53">
        <f t="shared" si="2"/>
        <v>2165</v>
      </c>
      <c r="C53">
        <f>IF(OR($A53&lt;C$1,$A53&gt;C$5),0,IF(AND($A53&gt;=C$1,$A53&lt;C$2),($A53+1-C$1)/(C$2-C$1)*C$3,IF(AND($A53&gt;=C$4,$A53&lt;=C$5),(C$5-$A53)/(C$5-C$4+1)*C$3,C$3)))</f>
        <v>15</v>
      </c>
      <c r="D53">
        <f t="shared" si="20"/>
        <v>0</v>
      </c>
      <c r="E53">
        <f t="shared" si="20"/>
        <v>150</v>
      </c>
      <c r="F53">
        <f t="shared" si="20"/>
        <v>0</v>
      </c>
      <c r="G53">
        <f t="shared" si="20"/>
        <v>200</v>
      </c>
      <c r="H53">
        <f t="shared" si="20"/>
        <v>0</v>
      </c>
      <c r="I53">
        <f t="shared" si="17"/>
        <v>200</v>
      </c>
      <c r="J53">
        <f t="shared" si="17"/>
        <v>120</v>
      </c>
      <c r="K53">
        <f t="shared" si="17"/>
        <v>200</v>
      </c>
      <c r="L53">
        <f t="shared" si="17"/>
        <v>400</v>
      </c>
      <c r="M53">
        <f t="shared" si="17"/>
        <v>880</v>
      </c>
      <c r="N53">
        <f t="shared" si="4"/>
        <v>29738.241468150762</v>
      </c>
      <c r="O53">
        <f t="shared" si="5"/>
        <v>29744</v>
      </c>
      <c r="P53">
        <f t="shared" si="6"/>
        <v>207</v>
      </c>
      <c r="Q53">
        <f t="shared" si="7"/>
        <v>0</v>
      </c>
      <c r="R53">
        <f t="shared" si="8"/>
        <v>2061</v>
      </c>
      <c r="S53">
        <f t="shared" si="9"/>
        <v>0</v>
      </c>
      <c r="T53">
        <f t="shared" si="10"/>
        <v>2748</v>
      </c>
      <c r="U53">
        <f t="shared" si="11"/>
        <v>0</v>
      </c>
      <c r="V53">
        <f t="shared" si="12"/>
        <v>2748</v>
      </c>
      <c r="W53">
        <f t="shared" si="13"/>
        <v>1649</v>
      </c>
      <c r="X53">
        <f t="shared" si="14"/>
        <v>2748</v>
      </c>
      <c r="Y53">
        <f t="shared" si="15"/>
        <v>5495</v>
      </c>
      <c r="Z53">
        <f t="shared" si="16"/>
        <v>12088</v>
      </c>
    </row>
    <row r="54" spans="1:26" x14ac:dyDescent="0.35">
      <c r="A54">
        <v>47</v>
      </c>
      <c r="B54">
        <f t="shared" si="2"/>
        <v>2205</v>
      </c>
      <c r="C54">
        <f>IF(OR($A54&lt;C$1,$A54&gt;C$5),0,IF(AND($A54&gt;=C$1,$A54&lt;C$2),($A54+1-C$1)/(C$2-C$1)*C$3,IF(AND($A54&gt;=C$4,$A54&lt;=C$5),(C$5-$A54)/(C$5-C$4+1)*C$3,C$3)))</f>
        <v>15</v>
      </c>
      <c r="D54">
        <f t="shared" si="20"/>
        <v>0</v>
      </c>
      <c r="E54">
        <f t="shared" si="20"/>
        <v>150</v>
      </c>
      <c r="F54">
        <f t="shared" si="20"/>
        <v>0</v>
      </c>
      <c r="G54">
        <f t="shared" si="20"/>
        <v>200</v>
      </c>
      <c r="H54">
        <f t="shared" si="20"/>
        <v>0</v>
      </c>
      <c r="I54">
        <f t="shared" si="17"/>
        <v>200</v>
      </c>
      <c r="J54">
        <f t="shared" si="17"/>
        <v>120</v>
      </c>
      <c r="K54">
        <f t="shared" si="17"/>
        <v>200</v>
      </c>
      <c r="L54">
        <f t="shared" si="17"/>
        <v>400</v>
      </c>
      <c r="M54">
        <f t="shared" si="17"/>
        <v>919.99999999999989</v>
      </c>
      <c r="N54">
        <f t="shared" si="4"/>
        <v>34555.762283501623</v>
      </c>
      <c r="O54">
        <f t="shared" si="5"/>
        <v>34560</v>
      </c>
      <c r="P54">
        <f t="shared" si="6"/>
        <v>236</v>
      </c>
      <c r="Q54">
        <f t="shared" si="7"/>
        <v>0</v>
      </c>
      <c r="R54">
        <f t="shared" si="8"/>
        <v>2351</v>
      </c>
      <c r="S54">
        <f t="shared" si="9"/>
        <v>0</v>
      </c>
      <c r="T54">
        <f t="shared" si="10"/>
        <v>3135</v>
      </c>
      <c r="U54">
        <f t="shared" si="11"/>
        <v>0</v>
      </c>
      <c r="V54">
        <f t="shared" si="12"/>
        <v>3135</v>
      </c>
      <c r="W54">
        <f t="shared" si="13"/>
        <v>1881</v>
      </c>
      <c r="X54">
        <f t="shared" si="14"/>
        <v>3135</v>
      </c>
      <c r="Y54">
        <f t="shared" si="15"/>
        <v>6269</v>
      </c>
      <c r="Z54">
        <f t="shared" si="16"/>
        <v>14418</v>
      </c>
    </row>
    <row r="55" spans="1:26" x14ac:dyDescent="0.35">
      <c r="A55">
        <v>48</v>
      </c>
      <c r="B55">
        <f t="shared" si="2"/>
        <v>2245</v>
      </c>
      <c r="C55">
        <f>IF(OR($A55&lt;C$1,$A55&gt;C$5),0,IF(AND($A55&gt;=C$1,$A55&lt;C$2),($A55+1-C$1)/(C$2-C$1)*C$3,IF(AND($A55&gt;=C$4,$A55&lt;=C$5),(C$5-$A55)/(C$5-C$4+1)*C$3,C$3)))</f>
        <v>15</v>
      </c>
      <c r="D55">
        <f t="shared" si="20"/>
        <v>0</v>
      </c>
      <c r="E55">
        <f t="shared" si="20"/>
        <v>150</v>
      </c>
      <c r="F55">
        <f t="shared" si="20"/>
        <v>0</v>
      </c>
      <c r="G55">
        <f t="shared" si="20"/>
        <v>200</v>
      </c>
      <c r="H55">
        <f t="shared" si="20"/>
        <v>0</v>
      </c>
      <c r="I55">
        <f t="shared" si="17"/>
        <v>200</v>
      </c>
      <c r="J55">
        <f t="shared" si="17"/>
        <v>120</v>
      </c>
      <c r="K55">
        <f t="shared" si="17"/>
        <v>200</v>
      </c>
      <c r="L55">
        <f t="shared" si="17"/>
        <v>400</v>
      </c>
      <c r="M55">
        <f t="shared" si="17"/>
        <v>960</v>
      </c>
      <c r="N55">
        <f t="shared" si="4"/>
        <v>40152.922931832509</v>
      </c>
      <c r="O55">
        <f t="shared" si="5"/>
        <v>40159</v>
      </c>
      <c r="P55">
        <f t="shared" si="6"/>
        <v>269</v>
      </c>
      <c r="Q55">
        <f t="shared" si="7"/>
        <v>0</v>
      </c>
      <c r="R55">
        <f t="shared" si="8"/>
        <v>2683</v>
      </c>
      <c r="S55">
        <f t="shared" si="9"/>
        <v>0</v>
      </c>
      <c r="T55">
        <f t="shared" si="10"/>
        <v>3578</v>
      </c>
      <c r="U55">
        <f t="shared" si="11"/>
        <v>0</v>
      </c>
      <c r="V55">
        <f t="shared" si="12"/>
        <v>3578</v>
      </c>
      <c r="W55">
        <f t="shared" si="13"/>
        <v>2147</v>
      </c>
      <c r="X55">
        <f t="shared" si="14"/>
        <v>3578</v>
      </c>
      <c r="Y55">
        <f t="shared" si="15"/>
        <v>7155</v>
      </c>
      <c r="Z55">
        <f t="shared" si="16"/>
        <v>17171</v>
      </c>
    </row>
    <row r="56" spans="1:26" x14ac:dyDescent="0.35">
      <c r="A56">
        <v>49</v>
      </c>
      <c r="B56">
        <f t="shared" si="2"/>
        <v>2285</v>
      </c>
      <c r="C56">
        <f>IF(OR($A56&lt;C$1,$A56&gt;C$5),0,IF(AND($A56&gt;=C$1,$A56&lt;C$2),($A56+1-C$1)/(C$2-C$1)*C$3,IF(AND($A56&gt;=C$4,$A56&lt;=C$5),(C$5-$A56)/(C$5-C$4+1)*C$3,C$3)))</f>
        <v>15</v>
      </c>
      <c r="D56">
        <f t="shared" si="20"/>
        <v>0</v>
      </c>
      <c r="E56">
        <f t="shared" si="20"/>
        <v>150</v>
      </c>
      <c r="F56">
        <f t="shared" si="20"/>
        <v>0</v>
      </c>
      <c r="G56">
        <f t="shared" si="20"/>
        <v>200</v>
      </c>
      <c r="H56">
        <f t="shared" si="20"/>
        <v>0</v>
      </c>
      <c r="I56">
        <f t="shared" si="17"/>
        <v>200</v>
      </c>
      <c r="J56">
        <f t="shared" si="17"/>
        <v>120</v>
      </c>
      <c r="K56">
        <f t="shared" si="17"/>
        <v>200</v>
      </c>
      <c r="L56">
        <f t="shared" si="17"/>
        <v>400</v>
      </c>
      <c r="M56">
        <f t="shared" si="17"/>
        <v>1000</v>
      </c>
      <c r="N56">
        <f t="shared" si="4"/>
        <v>46655.895835114599</v>
      </c>
      <c r="O56">
        <f t="shared" si="5"/>
        <v>46660</v>
      </c>
      <c r="P56">
        <f t="shared" si="6"/>
        <v>307</v>
      </c>
      <c r="Q56">
        <f t="shared" si="7"/>
        <v>0</v>
      </c>
      <c r="R56">
        <f t="shared" si="8"/>
        <v>3063</v>
      </c>
      <c r="S56">
        <f t="shared" si="9"/>
        <v>0</v>
      </c>
      <c r="T56">
        <f t="shared" si="10"/>
        <v>4084</v>
      </c>
      <c r="U56">
        <f t="shared" si="11"/>
        <v>0</v>
      </c>
      <c r="V56">
        <f t="shared" si="12"/>
        <v>4084</v>
      </c>
      <c r="W56">
        <f t="shared" si="13"/>
        <v>2451</v>
      </c>
      <c r="X56">
        <f t="shared" si="14"/>
        <v>4084</v>
      </c>
      <c r="Y56">
        <f t="shared" si="15"/>
        <v>8168</v>
      </c>
      <c r="Z56">
        <f t="shared" si="16"/>
        <v>20419</v>
      </c>
    </row>
    <row r="57" spans="1:26" x14ac:dyDescent="0.35">
      <c r="A57">
        <v>50</v>
      </c>
      <c r="B57">
        <f t="shared" si="2"/>
        <v>2325</v>
      </c>
      <c r="C57">
        <f>IF(OR($A57&lt;C$1,$A57&gt;C$5),0,IF(AND($A57&gt;=C$1,$A57&lt;C$2),($A57+1-C$1)/(C$2-C$1)*C$3,IF(AND($A57&gt;=C$4,$A57&lt;=C$5),(C$5-$A57)/(C$5-C$4+1)*C$3,C$3)))</f>
        <v>15</v>
      </c>
      <c r="D57">
        <f t="shared" si="20"/>
        <v>0</v>
      </c>
      <c r="E57">
        <f t="shared" si="20"/>
        <v>150</v>
      </c>
      <c r="F57">
        <f t="shared" si="20"/>
        <v>0</v>
      </c>
      <c r="G57">
        <f t="shared" si="20"/>
        <v>200</v>
      </c>
      <c r="H57">
        <f t="shared" si="20"/>
        <v>0</v>
      </c>
      <c r="I57">
        <f t="shared" si="17"/>
        <v>200</v>
      </c>
      <c r="J57">
        <f t="shared" si="17"/>
        <v>120</v>
      </c>
      <c r="K57">
        <f t="shared" si="17"/>
        <v>200</v>
      </c>
      <c r="L57">
        <f t="shared" si="17"/>
        <v>400</v>
      </c>
      <c r="M57">
        <f t="shared" si="17"/>
        <v>1040</v>
      </c>
      <c r="N57">
        <f t="shared" si="4"/>
        <v>54211.272433681894</v>
      </c>
      <c r="O57">
        <f t="shared" si="5"/>
        <v>54216</v>
      </c>
      <c r="P57">
        <f t="shared" si="6"/>
        <v>350</v>
      </c>
      <c r="Q57">
        <f t="shared" si="7"/>
        <v>0</v>
      </c>
      <c r="R57">
        <f t="shared" si="8"/>
        <v>3498</v>
      </c>
      <c r="S57">
        <f t="shared" si="9"/>
        <v>0</v>
      </c>
      <c r="T57">
        <f t="shared" si="10"/>
        <v>4664</v>
      </c>
      <c r="U57">
        <f t="shared" si="11"/>
        <v>0</v>
      </c>
      <c r="V57">
        <f t="shared" si="12"/>
        <v>4664</v>
      </c>
      <c r="W57">
        <f t="shared" si="13"/>
        <v>2799</v>
      </c>
      <c r="X57">
        <f t="shared" si="14"/>
        <v>4664</v>
      </c>
      <c r="Y57">
        <f t="shared" si="15"/>
        <v>9327</v>
      </c>
      <c r="Z57">
        <f t="shared" si="16"/>
        <v>24250</v>
      </c>
    </row>
    <row r="58" spans="1:26" x14ac:dyDescent="0.35">
      <c r="A58">
        <v>51</v>
      </c>
      <c r="B58">
        <f t="shared" si="2"/>
        <v>2365</v>
      </c>
      <c r="C58">
        <f>IF(OR($A58&lt;C$1,$A58&gt;C$5),0,IF(AND($A58&gt;=C$1,$A58&lt;C$2),($A58+1-C$1)/(C$2-C$1)*C$3,IF(AND($A58&gt;=C$4,$A58&lt;=C$5),(C$5-$A58)/(C$5-C$4+1)*C$3,C$3)))</f>
        <v>15</v>
      </c>
      <c r="D58">
        <f t="shared" si="20"/>
        <v>0</v>
      </c>
      <c r="E58">
        <f t="shared" si="20"/>
        <v>150</v>
      </c>
      <c r="F58">
        <f t="shared" si="20"/>
        <v>0</v>
      </c>
      <c r="G58">
        <f t="shared" si="20"/>
        <v>200</v>
      </c>
      <c r="H58">
        <f t="shared" si="20"/>
        <v>0</v>
      </c>
      <c r="I58">
        <f t="shared" si="17"/>
        <v>200</v>
      </c>
      <c r="J58">
        <f t="shared" si="17"/>
        <v>120</v>
      </c>
      <c r="K58">
        <f t="shared" si="17"/>
        <v>200</v>
      </c>
      <c r="L58">
        <f t="shared" si="17"/>
        <v>400</v>
      </c>
      <c r="M58">
        <f t="shared" si="17"/>
        <v>1080</v>
      </c>
      <c r="N58">
        <f t="shared" si="4"/>
        <v>62989.367682605276</v>
      </c>
      <c r="O58">
        <f t="shared" si="5"/>
        <v>62993</v>
      </c>
      <c r="P58">
        <f t="shared" si="6"/>
        <v>400</v>
      </c>
      <c r="Q58">
        <f t="shared" si="7"/>
        <v>0</v>
      </c>
      <c r="R58">
        <f t="shared" si="8"/>
        <v>3996</v>
      </c>
      <c r="S58">
        <f t="shared" si="9"/>
        <v>0</v>
      </c>
      <c r="T58">
        <f t="shared" si="10"/>
        <v>5327</v>
      </c>
      <c r="U58">
        <f t="shared" si="11"/>
        <v>0</v>
      </c>
      <c r="V58">
        <f t="shared" si="12"/>
        <v>5327</v>
      </c>
      <c r="W58">
        <f t="shared" si="13"/>
        <v>3197</v>
      </c>
      <c r="X58">
        <f t="shared" si="14"/>
        <v>5327</v>
      </c>
      <c r="Y58">
        <f t="shared" si="15"/>
        <v>10654</v>
      </c>
      <c r="Z58">
        <f t="shared" si="16"/>
        <v>28765</v>
      </c>
    </row>
    <row r="59" spans="1:26" x14ac:dyDescent="0.35">
      <c r="A59">
        <v>52</v>
      </c>
      <c r="B59">
        <f t="shared" si="2"/>
        <v>2405</v>
      </c>
      <c r="C59">
        <f>IF(OR($A59&lt;C$1,$A59&gt;C$5),0,IF(AND($A59&gt;=C$1,$A59&lt;C$2),($A59+1-C$1)/(C$2-C$1)*C$3,IF(AND($A59&gt;=C$4,$A59&lt;=C$5),(C$5-$A59)/(C$5-C$4+1)*C$3,C$3)))</f>
        <v>15</v>
      </c>
      <c r="D59">
        <f t="shared" si="20"/>
        <v>0</v>
      </c>
      <c r="E59">
        <f t="shared" si="20"/>
        <v>150</v>
      </c>
      <c r="F59">
        <f t="shared" si="20"/>
        <v>0</v>
      </c>
      <c r="G59">
        <f t="shared" si="20"/>
        <v>200</v>
      </c>
      <c r="H59">
        <f t="shared" si="20"/>
        <v>0</v>
      </c>
      <c r="I59">
        <f t="shared" si="17"/>
        <v>200</v>
      </c>
      <c r="J59">
        <f t="shared" si="17"/>
        <v>120</v>
      </c>
      <c r="K59">
        <f t="shared" si="17"/>
        <v>200</v>
      </c>
      <c r="L59">
        <f t="shared" si="17"/>
        <v>400</v>
      </c>
      <c r="M59">
        <f t="shared" si="17"/>
        <v>1120</v>
      </c>
      <c r="N59">
        <f t="shared" si="4"/>
        <v>73188.059328734947</v>
      </c>
      <c r="O59">
        <f t="shared" si="5"/>
        <v>73192</v>
      </c>
      <c r="P59">
        <f t="shared" si="6"/>
        <v>457</v>
      </c>
      <c r="Q59">
        <f t="shared" si="7"/>
        <v>0</v>
      </c>
      <c r="R59">
        <f t="shared" si="8"/>
        <v>4565</v>
      </c>
      <c r="S59">
        <f t="shared" si="9"/>
        <v>0</v>
      </c>
      <c r="T59">
        <f t="shared" si="10"/>
        <v>6087</v>
      </c>
      <c r="U59">
        <f t="shared" si="11"/>
        <v>0</v>
      </c>
      <c r="V59">
        <f t="shared" si="12"/>
        <v>6087</v>
      </c>
      <c r="W59">
        <f t="shared" si="13"/>
        <v>3652</v>
      </c>
      <c r="X59">
        <f t="shared" si="14"/>
        <v>6087</v>
      </c>
      <c r="Y59">
        <f t="shared" si="15"/>
        <v>12173</v>
      </c>
      <c r="Z59">
        <f t="shared" si="16"/>
        <v>34084</v>
      </c>
    </row>
    <row r="60" spans="1:26" x14ac:dyDescent="0.35">
      <c r="A60">
        <v>53</v>
      </c>
      <c r="B60">
        <f t="shared" si="2"/>
        <v>2445</v>
      </c>
      <c r="C60">
        <f>IF(OR($A60&lt;C$1,$A60&gt;C$5),0,IF(AND($A60&gt;=C$1,$A60&lt;C$2),($A60+1-C$1)/(C$2-C$1)*C$3,IF(AND($A60&gt;=C$4,$A60&lt;=C$5),(C$5-$A60)/(C$5-C$4+1)*C$3,C$3)))</f>
        <v>15</v>
      </c>
      <c r="D60">
        <f t="shared" si="20"/>
        <v>0</v>
      </c>
      <c r="E60">
        <f t="shared" si="20"/>
        <v>150</v>
      </c>
      <c r="F60">
        <f t="shared" si="20"/>
        <v>0</v>
      </c>
      <c r="G60">
        <f t="shared" si="20"/>
        <v>200</v>
      </c>
      <c r="H60">
        <f t="shared" si="20"/>
        <v>0</v>
      </c>
      <c r="I60">
        <f t="shared" si="17"/>
        <v>200</v>
      </c>
      <c r="J60">
        <f t="shared" si="17"/>
        <v>120</v>
      </c>
      <c r="K60">
        <f t="shared" si="17"/>
        <v>200</v>
      </c>
      <c r="L60">
        <f t="shared" si="17"/>
        <v>400</v>
      </c>
      <c r="M60">
        <f t="shared" si="17"/>
        <v>1160</v>
      </c>
      <c r="N60">
        <f t="shared" si="4"/>
        <v>85037.248514235238</v>
      </c>
      <c r="O60">
        <f t="shared" si="5"/>
        <v>85043</v>
      </c>
      <c r="P60">
        <f t="shared" si="6"/>
        <v>522</v>
      </c>
      <c r="Q60">
        <f t="shared" si="7"/>
        <v>0</v>
      </c>
      <c r="R60">
        <f t="shared" si="8"/>
        <v>5218</v>
      </c>
      <c r="S60">
        <f t="shared" si="9"/>
        <v>0</v>
      </c>
      <c r="T60">
        <f t="shared" si="10"/>
        <v>6957</v>
      </c>
      <c r="U60">
        <f t="shared" si="11"/>
        <v>0</v>
      </c>
      <c r="V60">
        <f t="shared" si="12"/>
        <v>6957</v>
      </c>
      <c r="W60">
        <f t="shared" si="13"/>
        <v>4174</v>
      </c>
      <c r="X60">
        <f t="shared" si="14"/>
        <v>6957</v>
      </c>
      <c r="Y60">
        <f t="shared" si="15"/>
        <v>13913</v>
      </c>
      <c r="Z60">
        <f t="shared" si="16"/>
        <v>40345</v>
      </c>
    </row>
    <row r="61" spans="1:26" x14ac:dyDescent="0.35">
      <c r="A61">
        <v>54</v>
      </c>
      <c r="B61">
        <f t="shared" si="2"/>
        <v>2485</v>
      </c>
      <c r="C61">
        <f>IF(OR($A61&lt;C$1,$A61&gt;C$5),0,IF(AND($A61&gt;=C$1,$A61&lt;C$2),($A61+1-C$1)/(C$2-C$1)*C$3,IF(AND($A61&gt;=C$4,$A61&lt;=C$5),(C$5-$A61)/(C$5-C$4+1)*C$3,C$3)))</f>
        <v>15</v>
      </c>
      <c r="D61">
        <f t="shared" si="20"/>
        <v>0</v>
      </c>
      <c r="E61">
        <f t="shared" si="20"/>
        <v>150</v>
      </c>
      <c r="F61">
        <f t="shared" si="20"/>
        <v>0</v>
      </c>
      <c r="G61">
        <f t="shared" si="20"/>
        <v>200</v>
      </c>
      <c r="H61">
        <f t="shared" si="20"/>
        <v>0</v>
      </c>
      <c r="I61">
        <f t="shared" si="17"/>
        <v>200</v>
      </c>
      <c r="J61">
        <f t="shared" si="17"/>
        <v>120</v>
      </c>
      <c r="K61">
        <f t="shared" si="17"/>
        <v>200</v>
      </c>
      <c r="L61">
        <f t="shared" si="17"/>
        <v>400</v>
      </c>
      <c r="M61">
        <f t="shared" si="17"/>
        <v>1200</v>
      </c>
      <c r="N61">
        <f t="shared" si="4"/>
        <v>98804.042258515212</v>
      </c>
      <c r="O61">
        <f t="shared" si="5"/>
        <v>98811</v>
      </c>
      <c r="P61">
        <f t="shared" si="6"/>
        <v>597</v>
      </c>
      <c r="Q61">
        <f t="shared" si="7"/>
        <v>0</v>
      </c>
      <c r="R61">
        <f t="shared" si="8"/>
        <v>5965</v>
      </c>
      <c r="S61">
        <f t="shared" si="9"/>
        <v>0</v>
      </c>
      <c r="T61">
        <f t="shared" si="10"/>
        <v>7953</v>
      </c>
      <c r="U61">
        <f t="shared" si="11"/>
        <v>0</v>
      </c>
      <c r="V61">
        <f t="shared" si="12"/>
        <v>7953</v>
      </c>
      <c r="W61">
        <f t="shared" si="13"/>
        <v>4772</v>
      </c>
      <c r="X61">
        <f t="shared" si="14"/>
        <v>7953</v>
      </c>
      <c r="Y61">
        <f t="shared" si="15"/>
        <v>15905</v>
      </c>
      <c r="Z61">
        <f t="shared" si="16"/>
        <v>47713</v>
      </c>
    </row>
    <row r="62" spans="1:26" x14ac:dyDescent="0.35">
      <c r="A62">
        <v>55</v>
      </c>
      <c r="B62">
        <f t="shared" si="2"/>
        <v>2525</v>
      </c>
      <c r="C62">
        <f>IF(OR($A62&lt;C$1,$A62&gt;C$5),0,IF(AND($A62&gt;=C$1,$A62&lt;C$2),($A62+1-C$1)/(C$2-C$1)*C$3,IF(AND($A62&gt;=C$4,$A62&lt;=C$5),(C$5-$A62)/(C$5-C$4+1)*C$3,C$3)))</f>
        <v>15</v>
      </c>
      <c r="D62">
        <f t="shared" si="20"/>
        <v>0</v>
      </c>
      <c r="E62">
        <f t="shared" si="20"/>
        <v>150</v>
      </c>
      <c r="F62">
        <f t="shared" si="20"/>
        <v>0</v>
      </c>
      <c r="G62">
        <f t="shared" si="20"/>
        <v>200</v>
      </c>
      <c r="H62">
        <f t="shared" si="20"/>
        <v>0</v>
      </c>
      <c r="I62">
        <f t="shared" si="17"/>
        <v>200</v>
      </c>
      <c r="J62">
        <f t="shared" si="17"/>
        <v>120</v>
      </c>
      <c r="K62">
        <f t="shared" si="17"/>
        <v>200</v>
      </c>
      <c r="L62">
        <f t="shared" si="17"/>
        <v>400</v>
      </c>
      <c r="M62">
        <f t="shared" si="17"/>
        <v>1240</v>
      </c>
      <c r="N62">
        <f t="shared" si="4"/>
        <v>114798.77464319719</v>
      </c>
      <c r="O62">
        <f t="shared" si="5"/>
        <v>114800</v>
      </c>
      <c r="P62">
        <f t="shared" si="6"/>
        <v>682</v>
      </c>
      <c r="Q62">
        <f t="shared" si="7"/>
        <v>0</v>
      </c>
      <c r="R62">
        <f t="shared" si="8"/>
        <v>6820</v>
      </c>
      <c r="S62">
        <f t="shared" si="9"/>
        <v>0</v>
      </c>
      <c r="T62">
        <f t="shared" si="10"/>
        <v>9093</v>
      </c>
      <c r="U62">
        <f t="shared" si="11"/>
        <v>0</v>
      </c>
      <c r="V62">
        <f t="shared" si="12"/>
        <v>9093</v>
      </c>
      <c r="W62">
        <f t="shared" si="13"/>
        <v>5456</v>
      </c>
      <c r="X62">
        <f t="shared" si="14"/>
        <v>9093</v>
      </c>
      <c r="Y62">
        <f t="shared" si="15"/>
        <v>18186</v>
      </c>
      <c r="Z62">
        <f t="shared" si="16"/>
        <v>56377</v>
      </c>
    </row>
    <row r="63" spans="1:26" x14ac:dyDescent="0.35">
      <c r="A63">
        <v>56</v>
      </c>
      <c r="B63">
        <f t="shared" si="2"/>
        <v>2565</v>
      </c>
      <c r="C63">
        <f>IF(OR($A63&lt;C$1,$A63&gt;C$5),0,IF(AND($A63&gt;=C$1,$A63&lt;C$2),($A63+1-C$1)/(C$2-C$1)*C$3,IF(AND($A63&gt;=C$4,$A63&lt;=C$5),(C$5-$A63)/(C$5-C$4+1)*C$3,C$3)))</f>
        <v>15</v>
      </c>
      <c r="D63">
        <f t="shared" si="20"/>
        <v>0</v>
      </c>
      <c r="E63">
        <f t="shared" si="20"/>
        <v>150</v>
      </c>
      <c r="F63">
        <f t="shared" si="20"/>
        <v>0</v>
      </c>
      <c r="G63">
        <f t="shared" si="20"/>
        <v>200</v>
      </c>
      <c r="H63">
        <f t="shared" si="20"/>
        <v>0</v>
      </c>
      <c r="I63">
        <f t="shared" si="17"/>
        <v>200</v>
      </c>
      <c r="J63">
        <f t="shared" si="17"/>
        <v>120</v>
      </c>
      <c r="K63">
        <f t="shared" si="17"/>
        <v>200</v>
      </c>
      <c r="L63">
        <f t="shared" si="17"/>
        <v>400</v>
      </c>
      <c r="M63">
        <f t="shared" si="17"/>
        <v>1280</v>
      </c>
      <c r="N63">
        <f t="shared" si="4"/>
        <v>133382.00243099572</v>
      </c>
      <c r="O63">
        <f t="shared" si="5"/>
        <v>133388</v>
      </c>
      <c r="P63">
        <f t="shared" si="6"/>
        <v>781</v>
      </c>
      <c r="Q63">
        <f t="shared" si="7"/>
        <v>0</v>
      </c>
      <c r="R63">
        <f t="shared" si="8"/>
        <v>7801</v>
      </c>
      <c r="S63">
        <f t="shared" si="9"/>
        <v>0</v>
      </c>
      <c r="T63">
        <f t="shared" si="10"/>
        <v>10401</v>
      </c>
      <c r="U63">
        <f t="shared" si="11"/>
        <v>0</v>
      </c>
      <c r="V63">
        <f t="shared" si="12"/>
        <v>10401</v>
      </c>
      <c r="W63">
        <f t="shared" si="13"/>
        <v>6241</v>
      </c>
      <c r="X63">
        <f t="shared" si="14"/>
        <v>10401</v>
      </c>
      <c r="Y63">
        <f t="shared" si="15"/>
        <v>20801</v>
      </c>
      <c r="Z63">
        <f t="shared" si="16"/>
        <v>66561</v>
      </c>
    </row>
    <row r="64" spans="1:26" x14ac:dyDescent="0.35">
      <c r="A64">
        <v>57</v>
      </c>
      <c r="B64">
        <f t="shared" si="2"/>
        <v>2605</v>
      </c>
      <c r="C64">
        <f>IF(OR($A64&lt;C$1,$A64&gt;C$5),0,IF(AND($A64&gt;=C$1,$A64&lt;C$2),($A64+1-C$1)/(C$2-C$1)*C$3,IF(AND($A64&gt;=C$4,$A64&lt;=C$5),(C$5-$A64)/(C$5-C$4+1)*C$3,C$3)))</f>
        <v>15</v>
      </c>
      <c r="D64">
        <f t="shared" si="20"/>
        <v>0</v>
      </c>
      <c r="E64">
        <f t="shared" si="20"/>
        <v>150</v>
      </c>
      <c r="F64">
        <f t="shared" si="20"/>
        <v>0</v>
      </c>
      <c r="G64">
        <f t="shared" si="20"/>
        <v>200</v>
      </c>
      <c r="H64">
        <f t="shared" si="20"/>
        <v>0</v>
      </c>
      <c r="I64">
        <f t="shared" si="17"/>
        <v>200</v>
      </c>
      <c r="J64">
        <f t="shared" si="17"/>
        <v>120</v>
      </c>
      <c r="K64">
        <f t="shared" si="17"/>
        <v>200</v>
      </c>
      <c r="L64">
        <f t="shared" si="17"/>
        <v>400</v>
      </c>
      <c r="M64">
        <f t="shared" si="17"/>
        <v>1320</v>
      </c>
      <c r="N64">
        <f t="shared" si="4"/>
        <v>154972.63281527956</v>
      </c>
      <c r="O64">
        <f t="shared" si="5"/>
        <v>154978</v>
      </c>
      <c r="P64">
        <f t="shared" si="6"/>
        <v>893</v>
      </c>
      <c r="Q64">
        <f t="shared" si="7"/>
        <v>0</v>
      </c>
      <c r="R64">
        <f t="shared" si="8"/>
        <v>8924</v>
      </c>
      <c r="S64">
        <f t="shared" si="9"/>
        <v>0</v>
      </c>
      <c r="T64">
        <f t="shared" si="10"/>
        <v>11899</v>
      </c>
      <c r="U64">
        <f t="shared" si="11"/>
        <v>0</v>
      </c>
      <c r="V64">
        <f t="shared" si="12"/>
        <v>11899</v>
      </c>
      <c r="W64">
        <f t="shared" si="13"/>
        <v>7139</v>
      </c>
      <c r="X64">
        <f t="shared" si="14"/>
        <v>11899</v>
      </c>
      <c r="Y64">
        <f t="shared" si="15"/>
        <v>23797</v>
      </c>
      <c r="Z64">
        <f t="shared" si="16"/>
        <v>78528</v>
      </c>
    </row>
    <row r="65" spans="1:26" x14ac:dyDescent="0.35">
      <c r="A65">
        <v>58</v>
      </c>
      <c r="B65">
        <f t="shared" si="2"/>
        <v>2645</v>
      </c>
      <c r="C65">
        <f>IF(OR($A65&lt;C$1,$A65&gt;C$5),0,IF(AND($A65&gt;=C$1,$A65&lt;C$2),($A65+1-C$1)/(C$2-C$1)*C$3,IF(AND($A65&gt;=C$4,$A65&lt;=C$5),(C$5-$A65)/(C$5-C$4+1)*C$3,C$3)))</f>
        <v>15</v>
      </c>
      <c r="D65">
        <f t="shared" si="20"/>
        <v>0</v>
      </c>
      <c r="E65">
        <f t="shared" si="20"/>
        <v>150</v>
      </c>
      <c r="F65">
        <f t="shared" si="20"/>
        <v>0</v>
      </c>
      <c r="G65">
        <f t="shared" si="20"/>
        <v>200</v>
      </c>
      <c r="H65">
        <f t="shared" si="20"/>
        <v>0</v>
      </c>
      <c r="I65">
        <f t="shared" si="17"/>
        <v>200</v>
      </c>
      <c r="J65">
        <f t="shared" si="17"/>
        <v>120</v>
      </c>
      <c r="K65">
        <f t="shared" si="17"/>
        <v>200</v>
      </c>
      <c r="L65">
        <f t="shared" si="17"/>
        <v>400</v>
      </c>
      <c r="M65">
        <f t="shared" si="17"/>
        <v>1360</v>
      </c>
      <c r="N65">
        <f t="shared" si="4"/>
        <v>180057.36651783052</v>
      </c>
      <c r="O65">
        <f t="shared" si="5"/>
        <v>180060</v>
      </c>
      <c r="P65">
        <f t="shared" si="6"/>
        <v>1022</v>
      </c>
      <c r="Q65">
        <f t="shared" si="7"/>
        <v>0</v>
      </c>
      <c r="R65">
        <f t="shared" si="8"/>
        <v>10212</v>
      </c>
      <c r="S65">
        <f t="shared" si="9"/>
        <v>0</v>
      </c>
      <c r="T65">
        <f t="shared" si="10"/>
        <v>13615</v>
      </c>
      <c r="U65">
        <f t="shared" si="11"/>
        <v>0</v>
      </c>
      <c r="V65">
        <f t="shared" si="12"/>
        <v>13615</v>
      </c>
      <c r="W65">
        <f t="shared" si="13"/>
        <v>8169</v>
      </c>
      <c r="X65">
        <f t="shared" si="14"/>
        <v>13615</v>
      </c>
      <c r="Y65">
        <f t="shared" si="15"/>
        <v>27230</v>
      </c>
      <c r="Z65">
        <f t="shared" si="16"/>
        <v>92582</v>
      </c>
    </row>
    <row r="66" spans="1:26" x14ac:dyDescent="0.35">
      <c r="A66">
        <v>59</v>
      </c>
      <c r="B66">
        <f t="shared" si="2"/>
        <v>2685</v>
      </c>
      <c r="C66">
        <f>IF(OR($A66&lt;C$1,$A66&gt;C$5),0,IF(AND($A66&gt;=C$1,$A66&lt;C$2),($A66+1-C$1)/(C$2-C$1)*C$3,IF(AND($A66&gt;=C$4,$A66&lt;=C$5),(C$5-$A66)/(C$5-C$4+1)*C$3,C$3)))</f>
        <v>15</v>
      </c>
      <c r="D66">
        <f t="shared" si="20"/>
        <v>0</v>
      </c>
      <c r="E66">
        <f t="shared" si="20"/>
        <v>150</v>
      </c>
      <c r="F66">
        <f t="shared" si="20"/>
        <v>0</v>
      </c>
      <c r="G66">
        <f t="shared" si="20"/>
        <v>200</v>
      </c>
      <c r="H66">
        <f t="shared" si="20"/>
        <v>0</v>
      </c>
      <c r="I66">
        <f t="shared" si="17"/>
        <v>200</v>
      </c>
      <c r="J66">
        <f t="shared" si="17"/>
        <v>120</v>
      </c>
      <c r="K66">
        <f t="shared" si="17"/>
        <v>200</v>
      </c>
      <c r="L66">
        <f t="shared" si="17"/>
        <v>400</v>
      </c>
      <c r="M66">
        <f t="shared" si="17"/>
        <v>1400</v>
      </c>
      <c r="N66">
        <f t="shared" si="4"/>
        <v>209201.66910317447</v>
      </c>
      <c r="O66">
        <f t="shared" si="5"/>
        <v>209203</v>
      </c>
      <c r="P66">
        <f t="shared" si="6"/>
        <v>1169</v>
      </c>
      <c r="Q66">
        <f t="shared" si="7"/>
        <v>0</v>
      </c>
      <c r="R66">
        <f t="shared" si="8"/>
        <v>11688</v>
      </c>
      <c r="S66">
        <f t="shared" si="9"/>
        <v>0</v>
      </c>
      <c r="T66">
        <f t="shared" si="10"/>
        <v>15583</v>
      </c>
      <c r="U66">
        <f t="shared" si="11"/>
        <v>0</v>
      </c>
      <c r="V66">
        <f t="shared" si="12"/>
        <v>15583</v>
      </c>
      <c r="W66">
        <f t="shared" si="13"/>
        <v>9350</v>
      </c>
      <c r="X66">
        <f t="shared" si="14"/>
        <v>15583</v>
      </c>
      <c r="Y66">
        <f t="shared" si="15"/>
        <v>31166</v>
      </c>
      <c r="Z66">
        <f t="shared" si="16"/>
        <v>109081</v>
      </c>
    </row>
    <row r="67" spans="1:26" x14ac:dyDescent="0.35">
      <c r="A67">
        <v>60</v>
      </c>
      <c r="B67">
        <f t="shared" si="2"/>
        <v>2725</v>
      </c>
      <c r="C67">
        <f>IF(OR($A67&lt;C$1,$A67&gt;C$5),0,IF(AND($A67&gt;=C$1,$A67&lt;C$2),($A67+1-C$1)/(C$2-C$1)*C$3,IF(AND($A67&gt;=C$4,$A67&lt;=C$5),(C$5-$A67)/(C$5-C$4+1)*C$3,C$3)))</f>
        <v>15</v>
      </c>
      <c r="D67">
        <f t="shared" ref="D64:M80" si="21">IF(OR($A67&lt;D$1,$A67&gt;D$5),0,IF(AND($A67&gt;=D$1,$A67&lt;D$2),($A67+1-D$1)/(D$2-D$1)*D$3,IF(AND($A67&gt;=D$4,$A67&lt;=D$5),(D$5-$A67)/(D$5-D$4+1)*D$3,D$3)))</f>
        <v>0</v>
      </c>
      <c r="E67">
        <f t="shared" si="21"/>
        <v>150</v>
      </c>
      <c r="F67">
        <f t="shared" si="21"/>
        <v>0</v>
      </c>
      <c r="G67">
        <f t="shared" si="21"/>
        <v>200</v>
      </c>
      <c r="H67">
        <f t="shared" si="21"/>
        <v>0</v>
      </c>
      <c r="I67">
        <f t="shared" si="17"/>
        <v>200</v>
      </c>
      <c r="J67">
        <f t="shared" si="17"/>
        <v>120</v>
      </c>
      <c r="K67">
        <f t="shared" si="17"/>
        <v>200</v>
      </c>
      <c r="L67">
        <f t="shared" si="17"/>
        <v>400</v>
      </c>
      <c r="M67">
        <f t="shared" si="17"/>
        <v>1440</v>
      </c>
      <c r="N67">
        <f t="shared" si="4"/>
        <v>243062.51782726153</v>
      </c>
      <c r="O67">
        <f t="shared" si="5"/>
        <v>243066</v>
      </c>
      <c r="P67">
        <f t="shared" si="6"/>
        <v>1338</v>
      </c>
      <c r="Q67">
        <f t="shared" si="7"/>
        <v>0</v>
      </c>
      <c r="R67">
        <f t="shared" si="8"/>
        <v>13380</v>
      </c>
      <c r="S67">
        <f t="shared" si="9"/>
        <v>0</v>
      </c>
      <c r="T67">
        <f t="shared" si="10"/>
        <v>17840</v>
      </c>
      <c r="U67">
        <f t="shared" si="11"/>
        <v>0</v>
      </c>
      <c r="V67">
        <f t="shared" si="12"/>
        <v>17840</v>
      </c>
      <c r="W67">
        <f t="shared" si="13"/>
        <v>10704</v>
      </c>
      <c r="X67">
        <f t="shared" si="14"/>
        <v>17840</v>
      </c>
      <c r="Y67">
        <f t="shared" si="15"/>
        <v>35679</v>
      </c>
      <c r="Z67">
        <f t="shared" si="16"/>
        <v>128445</v>
      </c>
    </row>
    <row r="68" spans="1:26" x14ac:dyDescent="0.35">
      <c r="A68">
        <v>61</v>
      </c>
      <c r="B68">
        <f t="shared" si="2"/>
        <v>2765</v>
      </c>
      <c r="C68">
        <f>IF(OR($A68&lt;C$1,$A68&gt;C$5),0,IF(AND($A68&gt;=C$1,$A68&lt;C$2),($A68+1-C$1)/(C$2-C$1)*C$3,IF(AND($A68&gt;=C$4,$A68&lt;=C$5),(C$5-$A68)/(C$5-C$4+1)*C$3,C$3)))</f>
        <v>15</v>
      </c>
      <c r="D68">
        <f t="shared" si="21"/>
        <v>0</v>
      </c>
      <c r="E68">
        <f t="shared" si="21"/>
        <v>150</v>
      </c>
      <c r="F68">
        <f t="shared" si="21"/>
        <v>0</v>
      </c>
      <c r="G68">
        <f t="shared" si="21"/>
        <v>200</v>
      </c>
      <c r="H68">
        <f t="shared" si="21"/>
        <v>0</v>
      </c>
      <c r="I68">
        <f t="shared" si="21"/>
        <v>200</v>
      </c>
      <c r="J68">
        <f t="shared" si="21"/>
        <v>120</v>
      </c>
      <c r="K68">
        <f t="shared" si="21"/>
        <v>200</v>
      </c>
      <c r="L68">
        <f t="shared" si="21"/>
        <v>400</v>
      </c>
      <c r="M68">
        <f t="shared" si="21"/>
        <v>1480</v>
      </c>
      <c r="N68">
        <f t="shared" si="4"/>
        <v>282403.21136274817</v>
      </c>
      <c r="O68">
        <f t="shared" si="5"/>
        <v>282406</v>
      </c>
      <c r="P68">
        <f t="shared" si="6"/>
        <v>1533</v>
      </c>
      <c r="Q68">
        <f t="shared" si="7"/>
        <v>0</v>
      </c>
      <c r="R68">
        <f t="shared" si="8"/>
        <v>15321</v>
      </c>
      <c r="S68">
        <f t="shared" si="9"/>
        <v>0</v>
      </c>
      <c r="T68">
        <f t="shared" si="10"/>
        <v>20427</v>
      </c>
      <c r="U68">
        <f t="shared" si="11"/>
        <v>0</v>
      </c>
      <c r="V68">
        <f t="shared" si="12"/>
        <v>20427</v>
      </c>
      <c r="W68">
        <f t="shared" si="13"/>
        <v>12257</v>
      </c>
      <c r="X68">
        <f t="shared" si="14"/>
        <v>20427</v>
      </c>
      <c r="Y68">
        <f t="shared" si="15"/>
        <v>40854</v>
      </c>
      <c r="Z68">
        <f t="shared" si="16"/>
        <v>151160</v>
      </c>
    </row>
    <row r="69" spans="1:26" x14ac:dyDescent="0.35">
      <c r="A69">
        <v>62</v>
      </c>
      <c r="B69">
        <f t="shared" si="2"/>
        <v>2805</v>
      </c>
      <c r="C69">
        <f>IF(OR($A69&lt;C$1,$A69&gt;C$5),0,IF(AND($A69&gt;=C$1,$A69&lt;C$2),($A69+1-C$1)/(C$2-C$1)*C$3,IF(AND($A69&gt;=C$4,$A69&lt;=C$5),(C$5-$A69)/(C$5-C$4+1)*C$3,C$3)))</f>
        <v>15</v>
      </c>
      <c r="D69">
        <f t="shared" si="21"/>
        <v>0</v>
      </c>
      <c r="E69">
        <f t="shared" si="21"/>
        <v>150</v>
      </c>
      <c r="F69">
        <f t="shared" si="21"/>
        <v>0</v>
      </c>
      <c r="G69">
        <f t="shared" si="21"/>
        <v>200</v>
      </c>
      <c r="H69">
        <f t="shared" si="21"/>
        <v>0</v>
      </c>
      <c r="I69">
        <f t="shared" si="21"/>
        <v>200</v>
      </c>
      <c r="J69">
        <f t="shared" si="21"/>
        <v>120</v>
      </c>
      <c r="K69">
        <f t="shared" si="21"/>
        <v>200</v>
      </c>
      <c r="L69">
        <f t="shared" si="21"/>
        <v>400</v>
      </c>
      <c r="M69">
        <f t="shared" si="21"/>
        <v>1520.0000000000002</v>
      </c>
      <c r="N69">
        <f t="shared" si="4"/>
        <v>328110.57624495513</v>
      </c>
      <c r="O69">
        <f t="shared" si="5"/>
        <v>328114</v>
      </c>
      <c r="P69">
        <f t="shared" si="6"/>
        <v>1755</v>
      </c>
      <c r="Q69">
        <f t="shared" si="7"/>
        <v>0</v>
      </c>
      <c r="R69">
        <f t="shared" si="8"/>
        <v>17547</v>
      </c>
      <c r="S69">
        <f t="shared" si="9"/>
        <v>0</v>
      </c>
      <c r="T69">
        <f t="shared" si="10"/>
        <v>23395</v>
      </c>
      <c r="U69">
        <f t="shared" si="11"/>
        <v>0</v>
      </c>
      <c r="V69">
        <f t="shared" si="12"/>
        <v>23395</v>
      </c>
      <c r="W69">
        <f t="shared" si="13"/>
        <v>14037</v>
      </c>
      <c r="X69">
        <f t="shared" si="14"/>
        <v>23395</v>
      </c>
      <c r="Y69">
        <f t="shared" si="15"/>
        <v>46790</v>
      </c>
      <c r="Z69">
        <f t="shared" si="16"/>
        <v>177800</v>
      </c>
    </row>
    <row r="70" spans="1:26" x14ac:dyDescent="0.35">
      <c r="A70">
        <v>63</v>
      </c>
      <c r="B70">
        <f t="shared" si="2"/>
        <v>2845</v>
      </c>
      <c r="C70">
        <f>IF(OR($A70&lt;C$1,$A70&gt;C$5),0,IF(AND($A70&gt;=C$1,$A70&lt;C$2),($A70+1-C$1)/(C$2-C$1)*C$3,IF(AND($A70&gt;=C$4,$A70&lt;=C$5),(C$5-$A70)/(C$5-C$4+1)*C$3,C$3)))</f>
        <v>15</v>
      </c>
      <c r="D70">
        <f t="shared" si="21"/>
        <v>0</v>
      </c>
      <c r="E70">
        <f t="shared" si="21"/>
        <v>150</v>
      </c>
      <c r="F70">
        <f t="shared" si="21"/>
        <v>0</v>
      </c>
      <c r="G70">
        <f t="shared" si="21"/>
        <v>200</v>
      </c>
      <c r="H70">
        <f t="shared" si="21"/>
        <v>0</v>
      </c>
      <c r="I70">
        <f t="shared" si="21"/>
        <v>200</v>
      </c>
      <c r="J70">
        <f t="shared" si="21"/>
        <v>120</v>
      </c>
      <c r="K70">
        <f t="shared" si="21"/>
        <v>200</v>
      </c>
      <c r="L70">
        <f t="shared" si="21"/>
        <v>400</v>
      </c>
      <c r="M70">
        <f t="shared" si="21"/>
        <v>1560</v>
      </c>
      <c r="N70">
        <f t="shared" si="4"/>
        <v>381214.95790998003</v>
      </c>
      <c r="O70">
        <f t="shared" si="5"/>
        <v>381217</v>
      </c>
      <c r="P70">
        <f t="shared" si="6"/>
        <v>2010</v>
      </c>
      <c r="Q70">
        <f t="shared" si="7"/>
        <v>0</v>
      </c>
      <c r="R70">
        <f t="shared" si="8"/>
        <v>20100</v>
      </c>
      <c r="S70">
        <f t="shared" si="9"/>
        <v>0</v>
      </c>
      <c r="T70">
        <f t="shared" si="10"/>
        <v>26799</v>
      </c>
      <c r="U70">
        <f t="shared" si="11"/>
        <v>0</v>
      </c>
      <c r="V70">
        <f t="shared" si="12"/>
        <v>26799</v>
      </c>
      <c r="W70">
        <f t="shared" si="13"/>
        <v>16080</v>
      </c>
      <c r="X70">
        <f t="shared" si="14"/>
        <v>26799</v>
      </c>
      <c r="Y70">
        <f t="shared" si="15"/>
        <v>53598</v>
      </c>
      <c r="Z70">
        <f t="shared" si="16"/>
        <v>209032</v>
      </c>
    </row>
    <row r="71" spans="1:26" x14ac:dyDescent="0.35">
      <c r="A71">
        <v>64</v>
      </c>
      <c r="B71">
        <f t="shared" si="2"/>
        <v>2885</v>
      </c>
      <c r="C71">
        <f>IF(OR($A71&lt;C$1,$A71&gt;C$5),0,IF(AND($A71&gt;=C$1,$A71&lt;C$2),($A71+1-C$1)/(C$2-C$1)*C$3,IF(AND($A71&gt;=C$4,$A71&lt;=C$5),(C$5-$A71)/(C$5-C$4+1)*C$3,C$3)))</f>
        <v>15</v>
      </c>
      <c r="D71">
        <f t="shared" si="21"/>
        <v>0</v>
      </c>
      <c r="E71">
        <f t="shared" si="21"/>
        <v>150</v>
      </c>
      <c r="F71">
        <f t="shared" si="21"/>
        <v>0</v>
      </c>
      <c r="G71">
        <f t="shared" si="21"/>
        <v>200</v>
      </c>
      <c r="H71">
        <f t="shared" si="21"/>
        <v>0</v>
      </c>
      <c r="I71">
        <f t="shared" si="21"/>
        <v>200</v>
      </c>
      <c r="J71">
        <f t="shared" si="21"/>
        <v>120</v>
      </c>
      <c r="K71">
        <f t="shared" si="21"/>
        <v>200</v>
      </c>
      <c r="L71">
        <f t="shared" si="21"/>
        <v>400</v>
      </c>
      <c r="M71">
        <f t="shared" si="21"/>
        <v>1600</v>
      </c>
      <c r="N71">
        <f t="shared" si="4"/>
        <v>442913.44696731801</v>
      </c>
      <c r="O71">
        <f t="shared" si="5"/>
        <v>442917</v>
      </c>
      <c r="P71">
        <f t="shared" si="6"/>
        <v>2303</v>
      </c>
      <c r="Q71">
        <f t="shared" si="7"/>
        <v>0</v>
      </c>
      <c r="R71">
        <f t="shared" si="8"/>
        <v>23029</v>
      </c>
      <c r="S71">
        <f t="shared" si="9"/>
        <v>0</v>
      </c>
      <c r="T71">
        <f t="shared" si="10"/>
        <v>30705</v>
      </c>
      <c r="U71">
        <f t="shared" si="11"/>
        <v>0</v>
      </c>
      <c r="V71">
        <f t="shared" si="12"/>
        <v>30705</v>
      </c>
      <c r="W71">
        <f t="shared" si="13"/>
        <v>18423</v>
      </c>
      <c r="X71">
        <f t="shared" si="14"/>
        <v>30705</v>
      </c>
      <c r="Y71">
        <f t="shared" si="15"/>
        <v>61410</v>
      </c>
      <c r="Z71">
        <f t="shared" si="16"/>
        <v>245637</v>
      </c>
    </row>
    <row r="72" spans="1:26" x14ac:dyDescent="0.35">
      <c r="A72">
        <v>65</v>
      </c>
      <c r="B72">
        <f t="shared" si="2"/>
        <v>2925</v>
      </c>
      <c r="C72">
        <f>IF(OR($A72&lt;C$1,$A72&gt;C$5),0,IF(AND($A72&gt;=C$1,$A72&lt;C$2),($A72+1-C$1)/(C$2-C$1)*C$3,IF(AND($A72&gt;=C$4,$A72&lt;=C$5),(C$5-$A72)/(C$5-C$4+1)*C$3,C$3)))</f>
        <v>15</v>
      </c>
      <c r="D72">
        <f t="shared" si="21"/>
        <v>0</v>
      </c>
      <c r="E72">
        <f t="shared" si="21"/>
        <v>150</v>
      </c>
      <c r="F72">
        <f t="shared" si="21"/>
        <v>0</v>
      </c>
      <c r="G72">
        <f t="shared" si="21"/>
        <v>200</v>
      </c>
      <c r="H72">
        <f t="shared" si="21"/>
        <v>0</v>
      </c>
      <c r="I72">
        <f t="shared" si="21"/>
        <v>200</v>
      </c>
      <c r="J72">
        <f t="shared" si="21"/>
        <v>120</v>
      </c>
      <c r="K72">
        <f t="shared" si="21"/>
        <v>200</v>
      </c>
      <c r="L72">
        <f t="shared" si="21"/>
        <v>400</v>
      </c>
      <c r="M72">
        <f t="shared" si="21"/>
        <v>1640</v>
      </c>
      <c r="N72">
        <f t="shared" si="4"/>
        <v>514596.86427872954</v>
      </c>
      <c r="O72">
        <f t="shared" si="5"/>
        <v>514602</v>
      </c>
      <c r="P72">
        <f t="shared" si="6"/>
        <v>2639</v>
      </c>
      <c r="Q72">
        <f t="shared" si="7"/>
        <v>0</v>
      </c>
      <c r="R72">
        <f t="shared" si="8"/>
        <v>26390</v>
      </c>
      <c r="S72">
        <f t="shared" si="9"/>
        <v>0</v>
      </c>
      <c r="T72">
        <f t="shared" si="10"/>
        <v>35187</v>
      </c>
      <c r="U72">
        <f t="shared" si="11"/>
        <v>0</v>
      </c>
      <c r="V72">
        <f t="shared" si="12"/>
        <v>35187</v>
      </c>
      <c r="W72">
        <f t="shared" si="13"/>
        <v>21112</v>
      </c>
      <c r="X72">
        <f t="shared" si="14"/>
        <v>35187</v>
      </c>
      <c r="Y72">
        <f t="shared" si="15"/>
        <v>70373</v>
      </c>
      <c r="Z72">
        <f t="shared" si="16"/>
        <v>288527</v>
      </c>
    </row>
    <row r="73" spans="1:26" x14ac:dyDescent="0.35">
      <c r="A73">
        <v>66</v>
      </c>
      <c r="B73">
        <f t="shared" ref="B73:B106" si="22">SUM(C73:M73)</f>
        <v>2965</v>
      </c>
      <c r="C73">
        <f>IF(OR($A73&lt;C$1,$A73&gt;C$5),0,IF(AND($A73&gt;=C$1,$A73&lt;C$2),($A73+1-C$1)/(C$2-C$1)*C$3,IF(AND($A73&gt;=C$4,$A73&lt;=C$5),(C$5-$A73)/(C$5-C$4+1)*C$3,C$3)))</f>
        <v>15</v>
      </c>
      <c r="D73">
        <f t="shared" si="21"/>
        <v>0</v>
      </c>
      <c r="E73">
        <f t="shared" si="21"/>
        <v>150</v>
      </c>
      <c r="F73">
        <f t="shared" si="21"/>
        <v>0</v>
      </c>
      <c r="G73">
        <f t="shared" si="21"/>
        <v>200</v>
      </c>
      <c r="H73">
        <f t="shared" si="21"/>
        <v>0</v>
      </c>
      <c r="I73">
        <f t="shared" si="21"/>
        <v>200</v>
      </c>
      <c r="J73">
        <f t="shared" si="21"/>
        <v>120</v>
      </c>
      <c r="K73">
        <f t="shared" si="21"/>
        <v>200</v>
      </c>
      <c r="L73">
        <f t="shared" si="21"/>
        <v>400</v>
      </c>
      <c r="M73">
        <f t="shared" si="21"/>
        <v>1680.0000000000002</v>
      </c>
      <c r="N73">
        <f t="shared" ref="N73:N106" si="23">30*EXP(A73*0.15)-30</f>
        <v>597881.11314690893</v>
      </c>
      <c r="O73">
        <f t="shared" ref="O73:O106" si="24">SUM(P73:Z73)</f>
        <v>597885</v>
      </c>
      <c r="P73">
        <f t="shared" ref="P73:P106" si="25">_xlfn.CEILING.MATH($N73*C73/$B73)</f>
        <v>3025</v>
      </c>
      <c r="Q73">
        <f t="shared" ref="Q73:Q106" si="26">_xlfn.CEILING.MATH($N73*D73/$B73)</f>
        <v>0</v>
      </c>
      <c r="R73">
        <f t="shared" ref="R73:R106" si="27">_xlfn.CEILING.MATH($N73*E73/$B73)</f>
        <v>30247</v>
      </c>
      <c r="S73">
        <f t="shared" ref="S73:S106" si="28">_xlfn.CEILING.MATH($N73*F73/$B73)</f>
        <v>0</v>
      </c>
      <c r="T73">
        <f t="shared" ref="T73:T106" si="29">_xlfn.CEILING.MATH($N73*G73/$B73)</f>
        <v>40330</v>
      </c>
      <c r="U73">
        <f t="shared" ref="U73:U106" si="30">_xlfn.CEILING.MATH($N73*H73/$B73)</f>
        <v>0</v>
      </c>
      <c r="V73">
        <f t="shared" ref="V73:V106" si="31">_xlfn.CEILING.MATH($N73*I73/$B73)</f>
        <v>40330</v>
      </c>
      <c r="W73">
        <f t="shared" ref="W73:W106" si="32">_xlfn.CEILING.MATH($N73*J73/$B73)</f>
        <v>24198</v>
      </c>
      <c r="X73">
        <f t="shared" ref="X73:X106" si="33">_xlfn.CEILING.MATH($N73*K73/$B73)</f>
        <v>40330</v>
      </c>
      <c r="Y73">
        <f t="shared" ref="Y73:Y106" si="34">_xlfn.CEILING.MATH($N73*L73/$B73)</f>
        <v>80659</v>
      </c>
      <c r="Z73">
        <f t="shared" ref="Z73:Z106" si="35">_xlfn.CEILING.MATH($N73*M73/$B73)</f>
        <v>338766</v>
      </c>
    </row>
    <row r="74" spans="1:26" x14ac:dyDescent="0.35">
      <c r="A74">
        <v>67</v>
      </c>
      <c r="B74">
        <f t="shared" si="22"/>
        <v>3005</v>
      </c>
      <c r="C74">
        <f>IF(OR($A74&lt;C$1,$A74&gt;C$5),0,IF(AND($A74&gt;=C$1,$A74&lt;C$2),($A74+1-C$1)/(C$2-C$1)*C$3,IF(AND($A74&gt;=C$4,$A74&lt;=C$5),(C$5-$A74)/(C$5-C$4+1)*C$3,C$3)))</f>
        <v>15</v>
      </c>
      <c r="D74">
        <f t="shared" si="21"/>
        <v>0</v>
      </c>
      <c r="E74">
        <f t="shared" si="21"/>
        <v>150</v>
      </c>
      <c r="F74">
        <f t="shared" si="21"/>
        <v>0</v>
      </c>
      <c r="G74">
        <f t="shared" si="21"/>
        <v>200</v>
      </c>
      <c r="H74">
        <f t="shared" si="21"/>
        <v>0</v>
      </c>
      <c r="I74">
        <f t="shared" si="21"/>
        <v>200</v>
      </c>
      <c r="J74">
        <f t="shared" si="21"/>
        <v>120</v>
      </c>
      <c r="K74">
        <f t="shared" si="21"/>
        <v>200</v>
      </c>
      <c r="L74">
        <f t="shared" si="21"/>
        <v>400</v>
      </c>
      <c r="M74">
        <f t="shared" si="21"/>
        <v>1720</v>
      </c>
      <c r="N74">
        <f t="shared" si="23"/>
        <v>694643.60536186281</v>
      </c>
      <c r="O74">
        <f t="shared" si="24"/>
        <v>694648</v>
      </c>
      <c r="P74">
        <f t="shared" si="25"/>
        <v>3468</v>
      </c>
      <c r="Q74">
        <f t="shared" si="26"/>
        <v>0</v>
      </c>
      <c r="R74">
        <f t="shared" si="27"/>
        <v>34675</v>
      </c>
      <c r="S74">
        <f t="shared" si="28"/>
        <v>0</v>
      </c>
      <c r="T74">
        <f t="shared" si="29"/>
        <v>46233</v>
      </c>
      <c r="U74">
        <f t="shared" si="30"/>
        <v>0</v>
      </c>
      <c r="V74">
        <f t="shared" si="31"/>
        <v>46233</v>
      </c>
      <c r="W74">
        <f t="shared" si="32"/>
        <v>27740</v>
      </c>
      <c r="X74">
        <f t="shared" si="33"/>
        <v>46233</v>
      </c>
      <c r="Y74">
        <f t="shared" si="34"/>
        <v>92466</v>
      </c>
      <c r="Z74">
        <f t="shared" si="35"/>
        <v>397600</v>
      </c>
    </row>
    <row r="75" spans="1:26" x14ac:dyDescent="0.35">
      <c r="A75">
        <v>68</v>
      </c>
      <c r="B75">
        <f t="shared" si="22"/>
        <v>3045</v>
      </c>
      <c r="C75">
        <f>IF(OR($A75&lt;C$1,$A75&gt;C$5),0,IF(AND($A75&gt;=C$1,$A75&lt;C$2),($A75+1-C$1)/(C$2-C$1)*C$3,IF(AND($A75&gt;=C$4,$A75&lt;=C$5),(C$5-$A75)/(C$5-C$4+1)*C$3,C$3)))</f>
        <v>15</v>
      </c>
      <c r="D75">
        <f t="shared" si="21"/>
        <v>0</v>
      </c>
      <c r="E75">
        <f t="shared" si="21"/>
        <v>150</v>
      </c>
      <c r="F75">
        <f t="shared" si="21"/>
        <v>0</v>
      </c>
      <c r="G75">
        <f t="shared" si="21"/>
        <v>200</v>
      </c>
      <c r="H75">
        <f t="shared" si="21"/>
        <v>0</v>
      </c>
      <c r="I75">
        <f t="shared" si="21"/>
        <v>200</v>
      </c>
      <c r="J75">
        <f t="shared" si="21"/>
        <v>120</v>
      </c>
      <c r="K75">
        <f t="shared" si="21"/>
        <v>200</v>
      </c>
      <c r="L75">
        <f t="shared" si="21"/>
        <v>400</v>
      </c>
      <c r="M75">
        <f t="shared" si="21"/>
        <v>1760</v>
      </c>
      <c r="N75">
        <f t="shared" si="23"/>
        <v>807065.58222892624</v>
      </c>
      <c r="O75">
        <f t="shared" si="24"/>
        <v>807070</v>
      </c>
      <c r="P75">
        <f t="shared" si="25"/>
        <v>3976</v>
      </c>
      <c r="Q75">
        <f t="shared" si="26"/>
        <v>0</v>
      </c>
      <c r="R75">
        <f t="shared" si="27"/>
        <v>39757</v>
      </c>
      <c r="S75">
        <f t="shared" si="28"/>
        <v>0</v>
      </c>
      <c r="T75">
        <f t="shared" si="29"/>
        <v>53010</v>
      </c>
      <c r="U75">
        <f t="shared" si="30"/>
        <v>0</v>
      </c>
      <c r="V75">
        <f t="shared" si="31"/>
        <v>53010</v>
      </c>
      <c r="W75">
        <f t="shared" si="32"/>
        <v>31806</v>
      </c>
      <c r="X75">
        <f t="shared" si="33"/>
        <v>53010</v>
      </c>
      <c r="Y75">
        <f t="shared" si="34"/>
        <v>106019</v>
      </c>
      <c r="Z75">
        <f t="shared" si="35"/>
        <v>466482</v>
      </c>
    </row>
    <row r="76" spans="1:26" x14ac:dyDescent="0.35">
      <c r="A76">
        <v>69</v>
      </c>
      <c r="B76">
        <f t="shared" si="22"/>
        <v>3085</v>
      </c>
      <c r="C76">
        <f>IF(OR($A76&lt;C$1,$A76&gt;C$5),0,IF(AND($A76&gt;=C$1,$A76&lt;C$2),($A76+1-C$1)/(C$2-C$1)*C$3,IF(AND($A76&gt;=C$4,$A76&lt;=C$5),(C$5-$A76)/(C$5-C$4+1)*C$3,C$3)))</f>
        <v>15</v>
      </c>
      <c r="D76">
        <f t="shared" si="21"/>
        <v>0</v>
      </c>
      <c r="E76">
        <f t="shared" ref="E76:M106" si="36">IF(OR($A76&lt;E$1,$A76&gt;E$5),0,IF(AND($A76&gt;=E$1,$A76&lt;E$2),($A76+1-E$1)/(E$2-E$1)*E$3,IF(AND($A76&gt;=E$4,$A76&lt;=E$5),(E$5-$A76)/(E$5-E$4+1)*E$3,E$3)))</f>
        <v>150</v>
      </c>
      <c r="F76">
        <f t="shared" si="36"/>
        <v>0</v>
      </c>
      <c r="G76">
        <f t="shared" si="36"/>
        <v>200</v>
      </c>
      <c r="H76">
        <f t="shared" si="36"/>
        <v>0</v>
      </c>
      <c r="I76">
        <f t="shared" si="36"/>
        <v>200</v>
      </c>
      <c r="J76">
        <f t="shared" si="36"/>
        <v>120</v>
      </c>
      <c r="K76">
        <f t="shared" si="36"/>
        <v>200</v>
      </c>
      <c r="L76">
        <f t="shared" si="36"/>
        <v>400</v>
      </c>
      <c r="M76">
        <f t="shared" si="36"/>
        <v>1800</v>
      </c>
      <c r="N76">
        <f t="shared" si="23"/>
        <v>937681.2845882877</v>
      </c>
      <c r="O76">
        <f t="shared" si="24"/>
        <v>937685</v>
      </c>
      <c r="P76">
        <f t="shared" si="25"/>
        <v>4560</v>
      </c>
      <c r="Q76">
        <f t="shared" si="26"/>
        <v>0</v>
      </c>
      <c r="R76">
        <f t="shared" si="27"/>
        <v>45593</v>
      </c>
      <c r="S76">
        <f t="shared" si="28"/>
        <v>0</v>
      </c>
      <c r="T76">
        <f t="shared" si="29"/>
        <v>60790</v>
      </c>
      <c r="U76">
        <f t="shared" si="30"/>
        <v>0</v>
      </c>
      <c r="V76">
        <f t="shared" si="31"/>
        <v>60790</v>
      </c>
      <c r="W76">
        <f t="shared" si="32"/>
        <v>36474</v>
      </c>
      <c r="X76">
        <f t="shared" si="33"/>
        <v>60790</v>
      </c>
      <c r="Y76">
        <f t="shared" si="34"/>
        <v>121580</v>
      </c>
      <c r="Z76">
        <f t="shared" si="35"/>
        <v>547108</v>
      </c>
    </row>
    <row r="77" spans="1:26" x14ac:dyDescent="0.35">
      <c r="A77">
        <v>70</v>
      </c>
      <c r="B77">
        <f t="shared" si="22"/>
        <v>3125</v>
      </c>
      <c r="C77">
        <f>IF(OR($A77&lt;C$1,$A77&gt;C$5),0,IF(AND($A77&gt;=C$1,$A77&lt;C$2),($A77+1-C$1)/(C$2-C$1)*C$3,IF(AND($A77&gt;=C$4,$A77&lt;=C$5),(C$5-$A77)/(C$5-C$4+1)*C$3,C$3)))</f>
        <v>15</v>
      </c>
      <c r="D77">
        <f t="shared" ref="D77:M106" si="37">IF(OR($A77&lt;D$1,$A77&gt;D$5),0,IF(AND($A77&gt;=D$1,$A77&lt;D$2),($A77+1-D$1)/(D$2-D$1)*D$3,IF(AND($A77&gt;=D$4,$A77&lt;=D$5),(D$5-$A77)/(D$5-D$4+1)*D$3,D$3)))</f>
        <v>0</v>
      </c>
      <c r="E77">
        <f t="shared" si="37"/>
        <v>150</v>
      </c>
      <c r="F77">
        <f t="shared" si="37"/>
        <v>0</v>
      </c>
      <c r="G77">
        <f t="shared" si="37"/>
        <v>200</v>
      </c>
      <c r="H77">
        <f t="shared" si="37"/>
        <v>0</v>
      </c>
      <c r="I77">
        <f t="shared" si="36"/>
        <v>200</v>
      </c>
      <c r="J77">
        <f t="shared" si="36"/>
        <v>120</v>
      </c>
      <c r="K77">
        <f t="shared" si="36"/>
        <v>200</v>
      </c>
      <c r="L77">
        <f t="shared" si="36"/>
        <v>400</v>
      </c>
      <c r="M77">
        <f t="shared" si="36"/>
        <v>1839.9999999999998</v>
      </c>
      <c r="N77">
        <f t="shared" si="23"/>
        <v>1089435.080227399</v>
      </c>
      <c r="O77">
        <f t="shared" si="24"/>
        <v>1089438</v>
      </c>
      <c r="P77">
        <f t="shared" si="25"/>
        <v>5230</v>
      </c>
      <c r="Q77">
        <f t="shared" si="26"/>
        <v>0</v>
      </c>
      <c r="R77">
        <f t="shared" si="27"/>
        <v>52293</v>
      </c>
      <c r="S77">
        <f t="shared" si="28"/>
        <v>0</v>
      </c>
      <c r="T77">
        <f t="shared" si="29"/>
        <v>69724</v>
      </c>
      <c r="U77">
        <f t="shared" si="30"/>
        <v>0</v>
      </c>
      <c r="V77">
        <f t="shared" si="31"/>
        <v>69724</v>
      </c>
      <c r="W77">
        <f t="shared" si="32"/>
        <v>41835</v>
      </c>
      <c r="X77">
        <f t="shared" si="33"/>
        <v>69724</v>
      </c>
      <c r="Y77">
        <f t="shared" si="34"/>
        <v>139448</v>
      </c>
      <c r="Z77">
        <f t="shared" si="35"/>
        <v>641460</v>
      </c>
    </row>
    <row r="78" spans="1:26" x14ac:dyDescent="0.35">
      <c r="A78">
        <v>71</v>
      </c>
      <c r="B78">
        <f t="shared" si="22"/>
        <v>3165</v>
      </c>
      <c r="C78">
        <f>IF(OR($A78&lt;C$1,$A78&gt;C$5),0,IF(AND($A78&gt;=C$1,$A78&lt;C$2),($A78+1-C$1)/(C$2-C$1)*C$3,IF(AND($A78&gt;=C$4,$A78&lt;=C$5),(C$5-$A78)/(C$5-C$4+1)*C$3,C$3)))</f>
        <v>15</v>
      </c>
      <c r="D78">
        <f t="shared" si="37"/>
        <v>0</v>
      </c>
      <c r="E78">
        <f t="shared" si="37"/>
        <v>150</v>
      </c>
      <c r="F78">
        <f t="shared" si="37"/>
        <v>0</v>
      </c>
      <c r="G78">
        <f t="shared" si="37"/>
        <v>200</v>
      </c>
      <c r="H78">
        <f t="shared" si="37"/>
        <v>0</v>
      </c>
      <c r="I78">
        <f t="shared" si="36"/>
        <v>200</v>
      </c>
      <c r="J78">
        <f t="shared" si="36"/>
        <v>120</v>
      </c>
      <c r="K78">
        <f t="shared" si="36"/>
        <v>200</v>
      </c>
      <c r="L78">
        <f t="shared" si="36"/>
        <v>400</v>
      </c>
      <c r="M78">
        <f t="shared" si="36"/>
        <v>1880.0000000000002</v>
      </c>
      <c r="N78">
        <f t="shared" si="23"/>
        <v>1265747.8364649089</v>
      </c>
      <c r="O78">
        <f t="shared" si="24"/>
        <v>1265754</v>
      </c>
      <c r="P78">
        <f t="shared" si="25"/>
        <v>5999</v>
      </c>
      <c r="Q78">
        <f t="shared" si="26"/>
        <v>0</v>
      </c>
      <c r="R78">
        <f t="shared" si="27"/>
        <v>59989</v>
      </c>
      <c r="S78">
        <f t="shared" si="28"/>
        <v>0</v>
      </c>
      <c r="T78">
        <f t="shared" si="29"/>
        <v>79985</v>
      </c>
      <c r="U78">
        <f t="shared" si="30"/>
        <v>0</v>
      </c>
      <c r="V78">
        <f t="shared" si="31"/>
        <v>79985</v>
      </c>
      <c r="W78">
        <f t="shared" si="32"/>
        <v>47991</v>
      </c>
      <c r="X78">
        <f t="shared" si="33"/>
        <v>79985</v>
      </c>
      <c r="Y78">
        <f t="shared" si="34"/>
        <v>159969</v>
      </c>
      <c r="Z78">
        <f t="shared" si="35"/>
        <v>751851</v>
      </c>
    </row>
    <row r="79" spans="1:26" x14ac:dyDescent="0.35">
      <c r="A79">
        <v>72</v>
      </c>
      <c r="B79">
        <f t="shared" si="22"/>
        <v>3205</v>
      </c>
      <c r="C79">
        <f>IF(OR($A79&lt;C$1,$A79&gt;C$5),0,IF(AND($A79&gt;=C$1,$A79&lt;C$2),($A79+1-C$1)/(C$2-C$1)*C$3,IF(AND($A79&gt;=C$4,$A79&lt;=C$5),(C$5-$A79)/(C$5-C$4+1)*C$3,C$3)))</f>
        <v>15</v>
      </c>
      <c r="D79">
        <f t="shared" si="37"/>
        <v>0</v>
      </c>
      <c r="E79">
        <f t="shared" si="37"/>
        <v>150</v>
      </c>
      <c r="F79">
        <f t="shared" si="37"/>
        <v>0</v>
      </c>
      <c r="G79">
        <f t="shared" si="37"/>
        <v>200</v>
      </c>
      <c r="H79">
        <f t="shared" si="37"/>
        <v>0</v>
      </c>
      <c r="I79">
        <f t="shared" si="36"/>
        <v>200</v>
      </c>
      <c r="J79">
        <f t="shared" si="36"/>
        <v>120</v>
      </c>
      <c r="K79">
        <f t="shared" si="36"/>
        <v>200</v>
      </c>
      <c r="L79">
        <f t="shared" si="36"/>
        <v>400</v>
      </c>
      <c r="M79">
        <f t="shared" si="36"/>
        <v>1920</v>
      </c>
      <c r="N79">
        <f t="shared" si="23"/>
        <v>1470594.03409145</v>
      </c>
      <c r="O79">
        <f t="shared" si="24"/>
        <v>1470597</v>
      </c>
      <c r="P79">
        <f t="shared" si="25"/>
        <v>6883</v>
      </c>
      <c r="Q79">
        <f t="shared" si="26"/>
        <v>0</v>
      </c>
      <c r="R79">
        <f t="shared" si="27"/>
        <v>68827</v>
      </c>
      <c r="S79">
        <f t="shared" si="28"/>
        <v>0</v>
      </c>
      <c r="T79">
        <f t="shared" si="29"/>
        <v>91769</v>
      </c>
      <c r="U79">
        <f t="shared" si="30"/>
        <v>0</v>
      </c>
      <c r="V79">
        <f t="shared" si="31"/>
        <v>91769</v>
      </c>
      <c r="W79">
        <f t="shared" si="32"/>
        <v>55062</v>
      </c>
      <c r="X79">
        <f t="shared" si="33"/>
        <v>91769</v>
      </c>
      <c r="Y79">
        <f t="shared" si="34"/>
        <v>183538</v>
      </c>
      <c r="Z79">
        <f t="shared" si="35"/>
        <v>880980</v>
      </c>
    </row>
    <row r="80" spans="1:26" x14ac:dyDescent="0.35">
      <c r="A80">
        <v>73</v>
      </c>
      <c r="B80">
        <f t="shared" si="22"/>
        <v>3245</v>
      </c>
      <c r="C80">
        <f>IF(OR($A80&lt;C$1,$A80&gt;C$5),0,IF(AND($A80&gt;=C$1,$A80&lt;C$2),($A80+1-C$1)/(C$2-C$1)*C$3,IF(AND($A80&gt;=C$4,$A80&lt;=C$5),(C$5-$A80)/(C$5-C$4+1)*C$3,C$3)))</f>
        <v>15</v>
      </c>
      <c r="D80">
        <f t="shared" si="37"/>
        <v>0</v>
      </c>
      <c r="E80">
        <f t="shared" si="37"/>
        <v>150</v>
      </c>
      <c r="F80">
        <f t="shared" si="37"/>
        <v>0</v>
      </c>
      <c r="G80">
        <f t="shared" si="37"/>
        <v>200</v>
      </c>
      <c r="H80">
        <f t="shared" si="37"/>
        <v>0</v>
      </c>
      <c r="I80">
        <f t="shared" si="36"/>
        <v>200</v>
      </c>
      <c r="J80">
        <f t="shared" si="36"/>
        <v>120</v>
      </c>
      <c r="K80">
        <f t="shared" si="36"/>
        <v>200</v>
      </c>
      <c r="L80">
        <f t="shared" si="36"/>
        <v>400</v>
      </c>
      <c r="M80">
        <f t="shared" si="36"/>
        <v>1960</v>
      </c>
      <c r="N80">
        <f t="shared" si="23"/>
        <v>1708591.3609866532</v>
      </c>
      <c r="O80">
        <f t="shared" si="24"/>
        <v>1708596</v>
      </c>
      <c r="P80">
        <f t="shared" si="25"/>
        <v>7898</v>
      </c>
      <c r="Q80">
        <f t="shared" si="26"/>
        <v>0</v>
      </c>
      <c r="R80">
        <f t="shared" si="27"/>
        <v>78980</v>
      </c>
      <c r="S80">
        <f t="shared" si="28"/>
        <v>0</v>
      </c>
      <c r="T80">
        <f t="shared" si="29"/>
        <v>105307</v>
      </c>
      <c r="U80">
        <f t="shared" si="30"/>
        <v>0</v>
      </c>
      <c r="V80">
        <f t="shared" si="31"/>
        <v>105307</v>
      </c>
      <c r="W80">
        <f t="shared" si="32"/>
        <v>63184</v>
      </c>
      <c r="X80">
        <f t="shared" si="33"/>
        <v>105307</v>
      </c>
      <c r="Y80">
        <f t="shared" si="34"/>
        <v>210613</v>
      </c>
      <c r="Z80">
        <f t="shared" si="35"/>
        <v>1032000</v>
      </c>
    </row>
    <row r="81" spans="1:26" x14ac:dyDescent="0.35">
      <c r="A81">
        <v>74</v>
      </c>
      <c r="B81">
        <f t="shared" ref="B81:B106" si="38">SUM(C81:M81)</f>
        <v>3285</v>
      </c>
      <c r="C81">
        <f>IF(OR($A81&lt;C$1,$A81&gt;C$5),0,IF(AND($A81&gt;=C$1,$A81&lt;C$2),($A81+1-C$1)/(C$2-C$1)*C$3,IF(AND($A81&gt;=C$4,$A81&lt;=C$5),(C$5-$A81)/(C$5-C$4+1)*C$3,C$3)))</f>
        <v>15</v>
      </c>
      <c r="D81">
        <f t="shared" si="37"/>
        <v>0</v>
      </c>
      <c r="E81">
        <f t="shared" si="37"/>
        <v>150</v>
      </c>
      <c r="F81">
        <f t="shared" si="37"/>
        <v>0</v>
      </c>
      <c r="G81">
        <f t="shared" si="37"/>
        <v>200</v>
      </c>
      <c r="H81">
        <f t="shared" si="37"/>
        <v>0</v>
      </c>
      <c r="I81">
        <f t="shared" si="36"/>
        <v>200</v>
      </c>
      <c r="J81">
        <f t="shared" si="36"/>
        <v>120</v>
      </c>
      <c r="K81">
        <f t="shared" si="36"/>
        <v>200</v>
      </c>
      <c r="L81">
        <f t="shared" si="36"/>
        <v>400</v>
      </c>
      <c r="M81">
        <f t="shared" si="36"/>
        <v>2000</v>
      </c>
      <c r="N81">
        <f t="shared" si="23"/>
        <v>1985104.8050512974</v>
      </c>
      <c r="O81">
        <f t="shared" si="24"/>
        <v>1985109</v>
      </c>
      <c r="P81">
        <f t="shared" si="25"/>
        <v>9065</v>
      </c>
      <c r="Q81">
        <f t="shared" si="26"/>
        <v>0</v>
      </c>
      <c r="R81">
        <f t="shared" si="27"/>
        <v>90645</v>
      </c>
      <c r="S81">
        <f t="shared" si="28"/>
        <v>0</v>
      </c>
      <c r="T81">
        <f t="shared" si="29"/>
        <v>120859</v>
      </c>
      <c r="U81">
        <f t="shared" si="30"/>
        <v>0</v>
      </c>
      <c r="V81">
        <f t="shared" si="31"/>
        <v>120859</v>
      </c>
      <c r="W81">
        <f t="shared" si="32"/>
        <v>72516</v>
      </c>
      <c r="X81">
        <f t="shared" si="33"/>
        <v>120859</v>
      </c>
      <c r="Y81">
        <f t="shared" si="34"/>
        <v>241718</v>
      </c>
      <c r="Z81">
        <f t="shared" si="35"/>
        <v>1208588</v>
      </c>
    </row>
    <row r="82" spans="1:26" x14ac:dyDescent="0.35">
      <c r="A82">
        <v>75</v>
      </c>
      <c r="B82">
        <f t="shared" si="38"/>
        <v>3325</v>
      </c>
      <c r="C82">
        <f>IF(OR($A82&lt;C$1,$A82&gt;C$5),0,IF(AND($A82&gt;=C$1,$A82&lt;C$2),($A82+1-C$1)/(C$2-C$1)*C$3,IF(AND($A82&gt;=C$4,$A82&lt;=C$5),(C$5-$A82)/(C$5-C$4+1)*C$3,C$3)))</f>
        <v>15</v>
      </c>
      <c r="D82">
        <f t="shared" si="37"/>
        <v>0</v>
      </c>
      <c r="E82">
        <f t="shared" si="37"/>
        <v>150</v>
      </c>
      <c r="F82">
        <f t="shared" si="37"/>
        <v>0</v>
      </c>
      <c r="G82">
        <f t="shared" si="37"/>
        <v>200</v>
      </c>
      <c r="H82">
        <f t="shared" si="37"/>
        <v>0</v>
      </c>
      <c r="I82">
        <f t="shared" si="36"/>
        <v>200</v>
      </c>
      <c r="J82">
        <f t="shared" si="36"/>
        <v>120</v>
      </c>
      <c r="K82">
        <f t="shared" si="36"/>
        <v>200</v>
      </c>
      <c r="L82">
        <f t="shared" si="36"/>
        <v>400</v>
      </c>
      <c r="M82">
        <f t="shared" si="36"/>
        <v>2040.0000000000002</v>
      </c>
      <c r="N82">
        <f t="shared" si="23"/>
        <v>2306367.5929403328</v>
      </c>
      <c r="O82">
        <f t="shared" si="24"/>
        <v>2306370</v>
      </c>
      <c r="P82">
        <f t="shared" si="25"/>
        <v>10405</v>
      </c>
      <c r="Q82">
        <f t="shared" si="26"/>
        <v>0</v>
      </c>
      <c r="R82">
        <f t="shared" si="27"/>
        <v>104047</v>
      </c>
      <c r="S82">
        <f t="shared" si="28"/>
        <v>0</v>
      </c>
      <c r="T82">
        <f t="shared" si="29"/>
        <v>138729</v>
      </c>
      <c r="U82">
        <f t="shared" si="30"/>
        <v>0</v>
      </c>
      <c r="V82">
        <f t="shared" si="31"/>
        <v>138729</v>
      </c>
      <c r="W82">
        <f t="shared" si="32"/>
        <v>83238</v>
      </c>
      <c r="X82">
        <f t="shared" si="33"/>
        <v>138729</v>
      </c>
      <c r="Y82">
        <f t="shared" si="34"/>
        <v>277458</v>
      </c>
      <c r="Z82">
        <f t="shared" si="35"/>
        <v>1415035</v>
      </c>
    </row>
    <row r="83" spans="1:26" x14ac:dyDescent="0.35">
      <c r="A83">
        <v>76</v>
      </c>
      <c r="B83">
        <f t="shared" si="38"/>
        <v>3365</v>
      </c>
      <c r="C83">
        <f>IF(OR($A83&lt;C$1,$A83&gt;C$5),0,IF(AND($A83&gt;=C$1,$A83&lt;C$2),($A83+1-C$1)/(C$2-C$1)*C$3,IF(AND($A83&gt;=C$4,$A83&lt;=C$5),(C$5-$A83)/(C$5-C$4+1)*C$3,C$3)))</f>
        <v>15</v>
      </c>
      <c r="D83">
        <f t="shared" si="37"/>
        <v>0</v>
      </c>
      <c r="E83">
        <f t="shared" si="37"/>
        <v>150</v>
      </c>
      <c r="F83">
        <f t="shared" si="37"/>
        <v>0</v>
      </c>
      <c r="G83">
        <f t="shared" si="37"/>
        <v>200</v>
      </c>
      <c r="H83">
        <f t="shared" si="37"/>
        <v>0</v>
      </c>
      <c r="I83">
        <f t="shared" si="36"/>
        <v>200</v>
      </c>
      <c r="J83">
        <f t="shared" si="36"/>
        <v>120</v>
      </c>
      <c r="K83">
        <f t="shared" si="36"/>
        <v>200</v>
      </c>
      <c r="L83">
        <f t="shared" si="36"/>
        <v>400</v>
      </c>
      <c r="M83">
        <f t="shared" si="36"/>
        <v>2080</v>
      </c>
      <c r="N83">
        <f t="shared" si="23"/>
        <v>2679621.7008241676</v>
      </c>
      <c r="O83">
        <f t="shared" si="24"/>
        <v>2679626</v>
      </c>
      <c r="P83">
        <f t="shared" si="25"/>
        <v>11945</v>
      </c>
      <c r="Q83">
        <f t="shared" si="26"/>
        <v>0</v>
      </c>
      <c r="R83">
        <f t="shared" si="27"/>
        <v>119449</v>
      </c>
      <c r="S83">
        <f t="shared" si="28"/>
        <v>0</v>
      </c>
      <c r="T83">
        <f t="shared" si="29"/>
        <v>159265</v>
      </c>
      <c r="U83">
        <f t="shared" si="30"/>
        <v>0</v>
      </c>
      <c r="V83">
        <f t="shared" si="31"/>
        <v>159265</v>
      </c>
      <c r="W83">
        <f t="shared" si="32"/>
        <v>95559</v>
      </c>
      <c r="X83">
        <f t="shared" si="33"/>
        <v>159265</v>
      </c>
      <c r="Y83">
        <f t="shared" si="34"/>
        <v>318529</v>
      </c>
      <c r="Z83">
        <f t="shared" si="35"/>
        <v>1656349</v>
      </c>
    </row>
    <row r="84" spans="1:26" x14ac:dyDescent="0.35">
      <c r="A84">
        <v>77</v>
      </c>
      <c r="B84">
        <f t="shared" si="38"/>
        <v>3405</v>
      </c>
      <c r="C84">
        <f>IF(OR($A84&lt;C$1,$A84&gt;C$5),0,IF(AND($A84&gt;=C$1,$A84&lt;C$2),($A84+1-C$1)/(C$2-C$1)*C$3,IF(AND($A84&gt;=C$4,$A84&lt;=C$5),(C$5-$A84)/(C$5-C$4+1)*C$3,C$3)))</f>
        <v>15</v>
      </c>
      <c r="D84">
        <f t="shared" si="37"/>
        <v>0</v>
      </c>
      <c r="E84">
        <f t="shared" si="37"/>
        <v>150</v>
      </c>
      <c r="F84">
        <f t="shared" si="37"/>
        <v>0</v>
      </c>
      <c r="G84">
        <f t="shared" si="37"/>
        <v>200</v>
      </c>
      <c r="H84">
        <f t="shared" si="37"/>
        <v>0</v>
      </c>
      <c r="I84">
        <f t="shared" si="36"/>
        <v>200</v>
      </c>
      <c r="J84">
        <f t="shared" si="36"/>
        <v>120</v>
      </c>
      <c r="K84">
        <f t="shared" si="36"/>
        <v>200</v>
      </c>
      <c r="L84">
        <f t="shared" si="36"/>
        <v>400</v>
      </c>
      <c r="M84">
        <f t="shared" si="36"/>
        <v>2120</v>
      </c>
      <c r="N84">
        <f t="shared" si="23"/>
        <v>3113281.1046025981</v>
      </c>
      <c r="O84">
        <f t="shared" si="24"/>
        <v>3113285</v>
      </c>
      <c r="P84">
        <f t="shared" si="25"/>
        <v>13715</v>
      </c>
      <c r="Q84">
        <f t="shared" si="26"/>
        <v>0</v>
      </c>
      <c r="R84">
        <f t="shared" si="27"/>
        <v>137149</v>
      </c>
      <c r="S84">
        <f t="shared" si="28"/>
        <v>0</v>
      </c>
      <c r="T84">
        <f t="shared" si="29"/>
        <v>182866</v>
      </c>
      <c r="U84">
        <f t="shared" si="30"/>
        <v>0</v>
      </c>
      <c r="V84">
        <f t="shared" si="31"/>
        <v>182866</v>
      </c>
      <c r="W84">
        <f t="shared" si="32"/>
        <v>109720</v>
      </c>
      <c r="X84">
        <f t="shared" si="33"/>
        <v>182866</v>
      </c>
      <c r="Y84">
        <f t="shared" si="34"/>
        <v>365731</v>
      </c>
      <c r="Z84">
        <f t="shared" si="35"/>
        <v>1938372</v>
      </c>
    </row>
    <row r="85" spans="1:26" x14ac:dyDescent="0.35">
      <c r="A85">
        <v>78</v>
      </c>
      <c r="B85">
        <f t="shared" si="38"/>
        <v>3445</v>
      </c>
      <c r="C85">
        <f>IF(OR($A85&lt;C$1,$A85&gt;C$5),0,IF(AND($A85&gt;=C$1,$A85&lt;C$2),($A85+1-C$1)/(C$2-C$1)*C$3,IF(AND($A85&gt;=C$4,$A85&lt;=C$5),(C$5-$A85)/(C$5-C$4+1)*C$3,C$3)))</f>
        <v>15</v>
      </c>
      <c r="D85">
        <f t="shared" si="37"/>
        <v>0</v>
      </c>
      <c r="E85">
        <f t="shared" si="37"/>
        <v>150</v>
      </c>
      <c r="F85">
        <f t="shared" si="37"/>
        <v>0</v>
      </c>
      <c r="G85">
        <f t="shared" si="37"/>
        <v>200</v>
      </c>
      <c r="H85">
        <f t="shared" si="37"/>
        <v>0</v>
      </c>
      <c r="I85">
        <f t="shared" si="36"/>
        <v>200</v>
      </c>
      <c r="J85">
        <f t="shared" si="36"/>
        <v>120</v>
      </c>
      <c r="K85">
        <f t="shared" si="36"/>
        <v>200</v>
      </c>
      <c r="L85">
        <f t="shared" si="36"/>
        <v>400</v>
      </c>
      <c r="M85">
        <f t="shared" si="36"/>
        <v>2160</v>
      </c>
      <c r="N85">
        <f t="shared" si="23"/>
        <v>3617121.4495935156</v>
      </c>
      <c r="O85">
        <f t="shared" si="24"/>
        <v>3617126</v>
      </c>
      <c r="P85">
        <f t="shared" si="25"/>
        <v>15750</v>
      </c>
      <c r="Q85">
        <f t="shared" si="26"/>
        <v>0</v>
      </c>
      <c r="R85">
        <f t="shared" si="27"/>
        <v>157495</v>
      </c>
      <c r="S85">
        <f t="shared" si="28"/>
        <v>0</v>
      </c>
      <c r="T85">
        <f t="shared" si="29"/>
        <v>209993</v>
      </c>
      <c r="U85">
        <f t="shared" si="30"/>
        <v>0</v>
      </c>
      <c r="V85">
        <f t="shared" si="31"/>
        <v>209993</v>
      </c>
      <c r="W85">
        <f t="shared" si="32"/>
        <v>125996</v>
      </c>
      <c r="X85">
        <f t="shared" si="33"/>
        <v>209993</v>
      </c>
      <c r="Y85">
        <f t="shared" si="34"/>
        <v>419986</v>
      </c>
      <c r="Z85">
        <f t="shared" si="35"/>
        <v>2267920</v>
      </c>
    </row>
    <row r="86" spans="1:26" x14ac:dyDescent="0.35">
      <c r="A86">
        <v>79</v>
      </c>
      <c r="B86">
        <f t="shared" si="38"/>
        <v>3485</v>
      </c>
      <c r="C86">
        <f>IF(OR($A86&lt;C$1,$A86&gt;C$5),0,IF(AND($A86&gt;=C$1,$A86&lt;C$2),($A86+1-C$1)/(C$2-C$1)*C$3,IF(AND($A86&gt;=C$4,$A86&lt;=C$5),(C$5-$A86)/(C$5-C$4+1)*C$3,C$3)))</f>
        <v>15</v>
      </c>
      <c r="D86">
        <f t="shared" si="37"/>
        <v>0</v>
      </c>
      <c r="E86">
        <f t="shared" si="37"/>
        <v>150</v>
      </c>
      <c r="F86">
        <f t="shared" si="37"/>
        <v>0</v>
      </c>
      <c r="G86">
        <f t="shared" si="37"/>
        <v>200</v>
      </c>
      <c r="H86">
        <f t="shared" si="37"/>
        <v>0</v>
      </c>
      <c r="I86">
        <f t="shared" si="36"/>
        <v>200</v>
      </c>
      <c r="J86">
        <f t="shared" si="36"/>
        <v>120</v>
      </c>
      <c r="K86">
        <f t="shared" si="36"/>
        <v>200</v>
      </c>
      <c r="L86">
        <f t="shared" si="36"/>
        <v>400</v>
      </c>
      <c r="M86">
        <f t="shared" si="36"/>
        <v>2200</v>
      </c>
      <c r="N86">
        <f t="shared" si="23"/>
        <v>4202500.4152719956</v>
      </c>
      <c r="O86">
        <f t="shared" si="24"/>
        <v>4202504</v>
      </c>
      <c r="P86">
        <f t="shared" si="25"/>
        <v>18089</v>
      </c>
      <c r="Q86">
        <f t="shared" si="26"/>
        <v>0</v>
      </c>
      <c r="R86">
        <f t="shared" si="27"/>
        <v>180883</v>
      </c>
      <c r="S86">
        <f t="shared" si="28"/>
        <v>0</v>
      </c>
      <c r="T86">
        <f t="shared" si="29"/>
        <v>241177</v>
      </c>
      <c r="U86">
        <f t="shared" si="30"/>
        <v>0</v>
      </c>
      <c r="V86">
        <f t="shared" si="31"/>
        <v>241177</v>
      </c>
      <c r="W86">
        <f t="shared" si="32"/>
        <v>144706</v>
      </c>
      <c r="X86">
        <f t="shared" si="33"/>
        <v>241177</v>
      </c>
      <c r="Y86">
        <f t="shared" si="34"/>
        <v>482353</v>
      </c>
      <c r="Z86">
        <f t="shared" si="35"/>
        <v>2652942</v>
      </c>
    </row>
    <row r="87" spans="1:26" x14ac:dyDescent="0.35">
      <c r="A87">
        <v>80</v>
      </c>
      <c r="B87">
        <f t="shared" si="38"/>
        <v>3525</v>
      </c>
      <c r="C87">
        <f>IF(OR($A87&lt;C$1,$A87&gt;C$5),0,IF(AND($A87&gt;=C$1,$A87&lt;C$2),($A87+1-C$1)/(C$2-C$1)*C$3,IF(AND($A87&gt;=C$4,$A87&lt;=C$5),(C$5-$A87)/(C$5-C$4+1)*C$3,C$3)))</f>
        <v>15</v>
      </c>
      <c r="D87">
        <f t="shared" si="37"/>
        <v>0</v>
      </c>
      <c r="E87">
        <f t="shared" si="37"/>
        <v>150</v>
      </c>
      <c r="F87">
        <f t="shared" si="37"/>
        <v>0</v>
      </c>
      <c r="G87">
        <f t="shared" si="37"/>
        <v>200</v>
      </c>
      <c r="H87">
        <f t="shared" si="37"/>
        <v>0</v>
      </c>
      <c r="I87">
        <f t="shared" si="36"/>
        <v>200</v>
      </c>
      <c r="J87">
        <f t="shared" si="36"/>
        <v>120</v>
      </c>
      <c r="K87">
        <f t="shared" si="36"/>
        <v>200</v>
      </c>
      <c r="L87">
        <f t="shared" si="36"/>
        <v>400</v>
      </c>
      <c r="M87">
        <f t="shared" si="36"/>
        <v>2240</v>
      </c>
      <c r="N87">
        <f t="shared" si="23"/>
        <v>4882613.7425701171</v>
      </c>
      <c r="O87">
        <f t="shared" si="24"/>
        <v>4882617</v>
      </c>
      <c r="P87">
        <f t="shared" si="25"/>
        <v>20778</v>
      </c>
      <c r="Q87">
        <f t="shared" si="26"/>
        <v>0</v>
      </c>
      <c r="R87">
        <f t="shared" si="27"/>
        <v>207771</v>
      </c>
      <c r="S87">
        <f t="shared" si="28"/>
        <v>0</v>
      </c>
      <c r="T87">
        <f t="shared" si="29"/>
        <v>277028</v>
      </c>
      <c r="U87">
        <f t="shared" si="30"/>
        <v>0</v>
      </c>
      <c r="V87">
        <f t="shared" si="31"/>
        <v>277028</v>
      </c>
      <c r="W87">
        <f t="shared" si="32"/>
        <v>166217</v>
      </c>
      <c r="X87">
        <f t="shared" si="33"/>
        <v>277028</v>
      </c>
      <c r="Y87">
        <f t="shared" si="34"/>
        <v>554056</v>
      </c>
      <c r="Z87">
        <f t="shared" si="35"/>
        <v>3102711</v>
      </c>
    </row>
    <row r="88" spans="1:26" x14ac:dyDescent="0.35">
      <c r="A88">
        <v>81</v>
      </c>
      <c r="B88">
        <f t="shared" si="38"/>
        <v>3565</v>
      </c>
      <c r="C88">
        <f>IF(OR($A88&lt;C$1,$A88&gt;C$5),0,IF(AND($A88&gt;=C$1,$A88&lt;C$2),($A88+1-C$1)/(C$2-C$1)*C$3,IF(AND($A88&gt;=C$4,$A88&lt;=C$5),(C$5-$A88)/(C$5-C$4+1)*C$3,C$3)))</f>
        <v>15</v>
      </c>
      <c r="D88">
        <f t="shared" si="37"/>
        <v>0</v>
      </c>
      <c r="E88">
        <f t="shared" si="37"/>
        <v>150</v>
      </c>
      <c r="F88">
        <f t="shared" si="37"/>
        <v>0</v>
      </c>
      <c r="G88">
        <f t="shared" si="37"/>
        <v>200</v>
      </c>
      <c r="H88">
        <f t="shared" si="37"/>
        <v>0</v>
      </c>
      <c r="I88">
        <f t="shared" si="36"/>
        <v>200</v>
      </c>
      <c r="J88">
        <f t="shared" si="36"/>
        <v>120</v>
      </c>
      <c r="K88">
        <f t="shared" si="36"/>
        <v>200</v>
      </c>
      <c r="L88">
        <f t="shared" si="36"/>
        <v>400</v>
      </c>
      <c r="M88">
        <f t="shared" si="36"/>
        <v>2280</v>
      </c>
      <c r="N88">
        <f t="shared" si="23"/>
        <v>5672792.6951609449</v>
      </c>
      <c r="O88">
        <f t="shared" si="24"/>
        <v>5672797</v>
      </c>
      <c r="P88">
        <f t="shared" si="25"/>
        <v>23869</v>
      </c>
      <c r="Q88">
        <f t="shared" si="26"/>
        <v>0</v>
      </c>
      <c r="R88">
        <f t="shared" si="27"/>
        <v>238687</v>
      </c>
      <c r="S88">
        <f t="shared" si="28"/>
        <v>0</v>
      </c>
      <c r="T88">
        <f t="shared" si="29"/>
        <v>318250</v>
      </c>
      <c r="U88">
        <f t="shared" si="30"/>
        <v>0</v>
      </c>
      <c r="V88">
        <f t="shared" si="31"/>
        <v>318250</v>
      </c>
      <c r="W88">
        <f t="shared" si="32"/>
        <v>190950</v>
      </c>
      <c r="X88">
        <f t="shared" si="33"/>
        <v>318250</v>
      </c>
      <c r="Y88">
        <f t="shared" si="34"/>
        <v>636499</v>
      </c>
      <c r="Z88">
        <f t="shared" si="35"/>
        <v>3628042</v>
      </c>
    </row>
    <row r="89" spans="1:26" x14ac:dyDescent="0.35">
      <c r="A89">
        <v>82</v>
      </c>
      <c r="B89">
        <f t="shared" si="38"/>
        <v>3605</v>
      </c>
      <c r="C89">
        <f>IF(OR($A89&lt;C$1,$A89&gt;C$5),0,IF(AND($A89&gt;=C$1,$A89&lt;C$2),($A89+1-C$1)/(C$2-C$1)*C$3,IF(AND($A89&gt;=C$4,$A89&lt;=C$5),(C$5-$A89)/(C$5-C$4+1)*C$3,C$3)))</f>
        <v>15</v>
      </c>
      <c r="D89">
        <f t="shared" si="37"/>
        <v>0</v>
      </c>
      <c r="E89">
        <f t="shared" si="37"/>
        <v>150</v>
      </c>
      <c r="F89">
        <f t="shared" si="37"/>
        <v>0</v>
      </c>
      <c r="G89">
        <f t="shared" si="37"/>
        <v>200</v>
      </c>
      <c r="H89">
        <f t="shared" si="37"/>
        <v>0</v>
      </c>
      <c r="I89">
        <f t="shared" si="36"/>
        <v>200</v>
      </c>
      <c r="J89">
        <f t="shared" si="36"/>
        <v>120</v>
      </c>
      <c r="K89">
        <f t="shared" si="36"/>
        <v>200</v>
      </c>
      <c r="L89">
        <f t="shared" si="36"/>
        <v>400</v>
      </c>
      <c r="M89">
        <f t="shared" si="36"/>
        <v>2320</v>
      </c>
      <c r="N89">
        <f t="shared" si="23"/>
        <v>6590849.6601641253</v>
      </c>
      <c r="O89">
        <f t="shared" si="24"/>
        <v>6590853</v>
      </c>
      <c r="P89">
        <f t="shared" si="25"/>
        <v>27424</v>
      </c>
      <c r="Q89">
        <f t="shared" si="26"/>
        <v>0</v>
      </c>
      <c r="R89">
        <f t="shared" si="27"/>
        <v>274238</v>
      </c>
      <c r="S89">
        <f t="shared" si="28"/>
        <v>0</v>
      </c>
      <c r="T89">
        <f t="shared" si="29"/>
        <v>365651</v>
      </c>
      <c r="U89">
        <f t="shared" si="30"/>
        <v>0</v>
      </c>
      <c r="V89">
        <f t="shared" si="31"/>
        <v>365651</v>
      </c>
      <c r="W89">
        <f t="shared" si="32"/>
        <v>219391</v>
      </c>
      <c r="X89">
        <f t="shared" si="33"/>
        <v>365651</v>
      </c>
      <c r="Y89">
        <f t="shared" si="34"/>
        <v>731301</v>
      </c>
      <c r="Z89">
        <f t="shared" si="35"/>
        <v>4241546</v>
      </c>
    </row>
    <row r="90" spans="1:26" x14ac:dyDescent="0.35">
      <c r="A90">
        <v>83</v>
      </c>
      <c r="B90">
        <f t="shared" si="38"/>
        <v>3645</v>
      </c>
      <c r="C90">
        <f>IF(OR($A90&lt;C$1,$A90&gt;C$5),0,IF(AND($A90&gt;=C$1,$A90&lt;C$2),($A90+1-C$1)/(C$2-C$1)*C$3,IF(AND($A90&gt;=C$4,$A90&lt;=C$5),(C$5-$A90)/(C$5-C$4+1)*C$3,C$3)))</f>
        <v>15</v>
      </c>
      <c r="D90">
        <f t="shared" si="37"/>
        <v>0</v>
      </c>
      <c r="E90">
        <f t="shared" si="37"/>
        <v>150</v>
      </c>
      <c r="F90">
        <f t="shared" si="37"/>
        <v>0</v>
      </c>
      <c r="G90">
        <f t="shared" si="37"/>
        <v>200</v>
      </c>
      <c r="H90">
        <f t="shared" si="37"/>
        <v>0</v>
      </c>
      <c r="I90">
        <f t="shared" si="36"/>
        <v>200</v>
      </c>
      <c r="J90">
        <f t="shared" si="36"/>
        <v>120</v>
      </c>
      <c r="K90">
        <f t="shared" si="36"/>
        <v>200</v>
      </c>
      <c r="L90">
        <f t="shared" si="36"/>
        <v>400</v>
      </c>
      <c r="M90">
        <f t="shared" si="36"/>
        <v>2360</v>
      </c>
      <c r="N90">
        <f t="shared" si="23"/>
        <v>7657479.6788800331</v>
      </c>
      <c r="O90">
        <f t="shared" si="24"/>
        <v>7657484</v>
      </c>
      <c r="P90">
        <f t="shared" si="25"/>
        <v>31513</v>
      </c>
      <c r="Q90">
        <f t="shared" si="26"/>
        <v>0</v>
      </c>
      <c r="R90">
        <f t="shared" si="27"/>
        <v>315123</v>
      </c>
      <c r="S90">
        <f t="shared" si="28"/>
        <v>0</v>
      </c>
      <c r="T90">
        <f t="shared" si="29"/>
        <v>420164</v>
      </c>
      <c r="U90">
        <f t="shared" si="30"/>
        <v>0</v>
      </c>
      <c r="V90">
        <f t="shared" si="31"/>
        <v>420164</v>
      </c>
      <c r="W90">
        <f t="shared" si="32"/>
        <v>252099</v>
      </c>
      <c r="X90">
        <f t="shared" si="33"/>
        <v>420164</v>
      </c>
      <c r="Y90">
        <f t="shared" si="34"/>
        <v>840327</v>
      </c>
      <c r="Z90">
        <f t="shared" si="35"/>
        <v>4957930</v>
      </c>
    </row>
    <row r="91" spans="1:26" x14ac:dyDescent="0.35">
      <c r="A91">
        <v>84</v>
      </c>
      <c r="B91">
        <f t="shared" si="38"/>
        <v>3685</v>
      </c>
      <c r="C91">
        <f>IF(OR($A91&lt;C$1,$A91&gt;C$5),0,IF(AND($A91&gt;=C$1,$A91&lt;C$2),($A91+1-C$1)/(C$2-C$1)*C$3,IF(AND($A91&gt;=C$4,$A91&lt;=C$5),(C$5-$A91)/(C$5-C$4+1)*C$3,C$3)))</f>
        <v>15</v>
      </c>
      <c r="D91">
        <f t="shared" si="37"/>
        <v>0</v>
      </c>
      <c r="E91">
        <f t="shared" si="37"/>
        <v>150</v>
      </c>
      <c r="F91">
        <f t="shared" si="37"/>
        <v>0</v>
      </c>
      <c r="G91">
        <f t="shared" si="37"/>
        <v>200</v>
      </c>
      <c r="H91">
        <f t="shared" si="37"/>
        <v>0</v>
      </c>
      <c r="I91">
        <f t="shared" si="36"/>
        <v>200</v>
      </c>
      <c r="J91">
        <f t="shared" si="36"/>
        <v>120</v>
      </c>
      <c r="K91">
        <f t="shared" si="36"/>
        <v>200</v>
      </c>
      <c r="L91">
        <f t="shared" si="36"/>
        <v>400</v>
      </c>
      <c r="M91">
        <f t="shared" si="36"/>
        <v>2400</v>
      </c>
      <c r="N91">
        <f t="shared" si="23"/>
        <v>8896726.9589460846</v>
      </c>
      <c r="O91">
        <f t="shared" si="24"/>
        <v>8896731</v>
      </c>
      <c r="P91">
        <f t="shared" si="25"/>
        <v>36215</v>
      </c>
      <c r="Q91">
        <f t="shared" si="26"/>
        <v>0</v>
      </c>
      <c r="R91">
        <f t="shared" si="27"/>
        <v>362147</v>
      </c>
      <c r="S91">
        <f t="shared" si="28"/>
        <v>0</v>
      </c>
      <c r="T91">
        <f t="shared" si="29"/>
        <v>482862</v>
      </c>
      <c r="U91">
        <f t="shared" si="30"/>
        <v>0</v>
      </c>
      <c r="V91">
        <f t="shared" si="31"/>
        <v>482862</v>
      </c>
      <c r="W91">
        <f t="shared" si="32"/>
        <v>289718</v>
      </c>
      <c r="X91">
        <f t="shared" si="33"/>
        <v>482862</v>
      </c>
      <c r="Y91">
        <f t="shared" si="34"/>
        <v>965724</v>
      </c>
      <c r="Z91">
        <f t="shared" si="35"/>
        <v>5794341</v>
      </c>
    </row>
    <row r="92" spans="1:26" x14ac:dyDescent="0.35">
      <c r="A92">
        <v>85</v>
      </c>
      <c r="B92">
        <f t="shared" si="38"/>
        <v>3725</v>
      </c>
      <c r="C92">
        <f>IF(OR($A92&lt;C$1,$A92&gt;C$5),0,IF(AND($A92&gt;=C$1,$A92&lt;C$2),($A92+1-C$1)/(C$2-C$1)*C$3,IF(AND($A92&gt;=C$4,$A92&lt;=C$5),(C$5-$A92)/(C$5-C$4+1)*C$3,C$3)))</f>
        <v>15</v>
      </c>
      <c r="D92">
        <f t="shared" si="37"/>
        <v>0</v>
      </c>
      <c r="E92">
        <f t="shared" si="37"/>
        <v>150</v>
      </c>
      <c r="F92">
        <f t="shared" si="37"/>
        <v>0</v>
      </c>
      <c r="G92">
        <f t="shared" si="37"/>
        <v>200</v>
      </c>
      <c r="H92">
        <f t="shared" si="37"/>
        <v>0</v>
      </c>
      <c r="I92">
        <f t="shared" si="36"/>
        <v>200</v>
      </c>
      <c r="J92">
        <f t="shared" si="36"/>
        <v>120</v>
      </c>
      <c r="K92">
        <f t="shared" si="36"/>
        <v>200</v>
      </c>
      <c r="L92">
        <f t="shared" si="36"/>
        <v>400</v>
      </c>
      <c r="M92">
        <f t="shared" si="36"/>
        <v>2440</v>
      </c>
      <c r="N92">
        <f t="shared" si="23"/>
        <v>10336526.884134712</v>
      </c>
      <c r="O92">
        <f t="shared" si="24"/>
        <v>10336530</v>
      </c>
      <c r="P92">
        <f t="shared" si="25"/>
        <v>41624</v>
      </c>
      <c r="Q92">
        <f t="shared" si="26"/>
        <v>0</v>
      </c>
      <c r="R92">
        <f t="shared" si="27"/>
        <v>416236</v>
      </c>
      <c r="S92">
        <f t="shared" si="28"/>
        <v>0</v>
      </c>
      <c r="T92">
        <f t="shared" si="29"/>
        <v>554982</v>
      </c>
      <c r="U92">
        <f t="shared" si="30"/>
        <v>0</v>
      </c>
      <c r="V92">
        <f t="shared" si="31"/>
        <v>554982</v>
      </c>
      <c r="W92">
        <f t="shared" si="32"/>
        <v>332989</v>
      </c>
      <c r="X92">
        <f t="shared" si="33"/>
        <v>554982</v>
      </c>
      <c r="Y92">
        <f t="shared" si="34"/>
        <v>1109963</v>
      </c>
      <c r="Z92">
        <f t="shared" si="35"/>
        <v>6770772</v>
      </c>
    </row>
    <row r="93" spans="1:26" x14ac:dyDescent="0.35">
      <c r="A93">
        <v>86</v>
      </c>
      <c r="B93">
        <f t="shared" si="38"/>
        <v>3765</v>
      </c>
      <c r="C93">
        <f>IF(OR($A93&lt;C$1,$A93&gt;C$5),0,IF(AND($A93&gt;=C$1,$A93&lt;C$2),($A93+1-C$1)/(C$2-C$1)*C$3,IF(AND($A93&gt;=C$4,$A93&lt;=C$5),(C$5-$A93)/(C$5-C$4+1)*C$3,C$3)))</f>
        <v>15</v>
      </c>
      <c r="D93">
        <f t="shared" si="37"/>
        <v>0</v>
      </c>
      <c r="E93">
        <f t="shared" si="37"/>
        <v>150</v>
      </c>
      <c r="F93">
        <f t="shared" si="37"/>
        <v>0</v>
      </c>
      <c r="G93">
        <f t="shared" si="37"/>
        <v>200</v>
      </c>
      <c r="H93">
        <f t="shared" si="37"/>
        <v>0</v>
      </c>
      <c r="I93">
        <f t="shared" si="36"/>
        <v>200</v>
      </c>
      <c r="J93">
        <f t="shared" si="36"/>
        <v>120</v>
      </c>
      <c r="K93">
        <f t="shared" si="36"/>
        <v>200</v>
      </c>
      <c r="L93">
        <f t="shared" si="36"/>
        <v>400</v>
      </c>
      <c r="M93">
        <f t="shared" si="36"/>
        <v>2480</v>
      </c>
      <c r="N93">
        <f t="shared" si="23"/>
        <v>12009335.739896478</v>
      </c>
      <c r="O93">
        <f t="shared" si="24"/>
        <v>12009340</v>
      </c>
      <c r="P93">
        <f t="shared" si="25"/>
        <v>47846</v>
      </c>
      <c r="Q93">
        <f t="shared" si="26"/>
        <v>0</v>
      </c>
      <c r="R93">
        <f t="shared" si="27"/>
        <v>478460</v>
      </c>
      <c r="S93">
        <f t="shared" si="28"/>
        <v>0</v>
      </c>
      <c r="T93">
        <f t="shared" si="29"/>
        <v>637947</v>
      </c>
      <c r="U93">
        <f t="shared" si="30"/>
        <v>0</v>
      </c>
      <c r="V93">
        <f t="shared" si="31"/>
        <v>637947</v>
      </c>
      <c r="W93">
        <f t="shared" si="32"/>
        <v>382768</v>
      </c>
      <c r="X93">
        <f t="shared" si="33"/>
        <v>637947</v>
      </c>
      <c r="Y93">
        <f t="shared" si="34"/>
        <v>1275893</v>
      </c>
      <c r="Z93">
        <f t="shared" si="35"/>
        <v>7910532</v>
      </c>
    </row>
    <row r="94" spans="1:26" x14ac:dyDescent="0.35">
      <c r="A94">
        <v>87</v>
      </c>
      <c r="B94">
        <f t="shared" si="38"/>
        <v>3805</v>
      </c>
      <c r="C94">
        <f>IF(OR($A94&lt;C$1,$A94&gt;C$5),0,IF(AND($A94&gt;=C$1,$A94&lt;C$2),($A94+1-C$1)/(C$2-C$1)*C$3,IF(AND($A94&gt;=C$4,$A94&lt;=C$5),(C$5-$A94)/(C$5-C$4+1)*C$3,C$3)))</f>
        <v>15</v>
      </c>
      <c r="D94">
        <f t="shared" si="37"/>
        <v>0</v>
      </c>
      <c r="E94">
        <f t="shared" si="37"/>
        <v>150</v>
      </c>
      <c r="F94">
        <f t="shared" si="37"/>
        <v>0</v>
      </c>
      <c r="G94">
        <f t="shared" si="37"/>
        <v>200</v>
      </c>
      <c r="H94">
        <f t="shared" si="37"/>
        <v>0</v>
      </c>
      <c r="I94">
        <f t="shared" si="36"/>
        <v>200</v>
      </c>
      <c r="J94">
        <f t="shared" si="36"/>
        <v>120</v>
      </c>
      <c r="K94">
        <f t="shared" si="36"/>
        <v>200</v>
      </c>
      <c r="L94">
        <f t="shared" si="36"/>
        <v>400</v>
      </c>
      <c r="M94">
        <f t="shared" si="36"/>
        <v>2520</v>
      </c>
      <c r="N94">
        <f t="shared" si="23"/>
        <v>13952862.350059593</v>
      </c>
      <c r="O94">
        <f t="shared" si="24"/>
        <v>13952867</v>
      </c>
      <c r="P94">
        <f t="shared" si="25"/>
        <v>55005</v>
      </c>
      <c r="Q94">
        <f t="shared" si="26"/>
        <v>0</v>
      </c>
      <c r="R94">
        <f t="shared" si="27"/>
        <v>550048</v>
      </c>
      <c r="S94">
        <f t="shared" si="28"/>
        <v>0</v>
      </c>
      <c r="T94">
        <f t="shared" si="29"/>
        <v>733397</v>
      </c>
      <c r="U94">
        <f t="shared" si="30"/>
        <v>0</v>
      </c>
      <c r="V94">
        <f t="shared" si="31"/>
        <v>733397</v>
      </c>
      <c r="W94">
        <f t="shared" si="32"/>
        <v>440038</v>
      </c>
      <c r="X94">
        <f t="shared" si="33"/>
        <v>733397</v>
      </c>
      <c r="Y94">
        <f t="shared" si="34"/>
        <v>1466793</v>
      </c>
      <c r="Z94">
        <f t="shared" si="35"/>
        <v>9240792</v>
      </c>
    </row>
    <row r="95" spans="1:26" x14ac:dyDescent="0.35">
      <c r="A95">
        <v>88</v>
      </c>
      <c r="B95">
        <f t="shared" si="38"/>
        <v>3845</v>
      </c>
      <c r="C95">
        <f>IF(OR($A95&lt;C$1,$A95&gt;C$5),0,IF(AND($A95&gt;=C$1,$A95&lt;C$2),($A95+1-C$1)/(C$2-C$1)*C$3,IF(AND($A95&gt;=C$4,$A95&lt;=C$5),(C$5-$A95)/(C$5-C$4+1)*C$3,C$3)))</f>
        <v>15</v>
      </c>
      <c r="D95">
        <f t="shared" si="37"/>
        <v>0</v>
      </c>
      <c r="E95">
        <f t="shared" si="37"/>
        <v>150</v>
      </c>
      <c r="F95">
        <f t="shared" si="37"/>
        <v>0</v>
      </c>
      <c r="G95">
        <f t="shared" si="37"/>
        <v>200</v>
      </c>
      <c r="H95">
        <f t="shared" si="37"/>
        <v>0</v>
      </c>
      <c r="I95">
        <f t="shared" si="36"/>
        <v>200</v>
      </c>
      <c r="J95">
        <f t="shared" si="36"/>
        <v>120</v>
      </c>
      <c r="K95">
        <f t="shared" si="36"/>
        <v>200</v>
      </c>
      <c r="L95">
        <f t="shared" si="36"/>
        <v>400</v>
      </c>
      <c r="M95">
        <f t="shared" si="36"/>
        <v>2560</v>
      </c>
      <c r="N95">
        <f t="shared" si="23"/>
        <v>16210918.117400747</v>
      </c>
      <c r="O95">
        <f t="shared" si="24"/>
        <v>16210922</v>
      </c>
      <c r="P95">
        <f t="shared" si="25"/>
        <v>63242</v>
      </c>
      <c r="Q95">
        <f t="shared" si="26"/>
        <v>0</v>
      </c>
      <c r="R95">
        <f t="shared" si="27"/>
        <v>632416</v>
      </c>
      <c r="S95">
        <f t="shared" si="28"/>
        <v>0</v>
      </c>
      <c r="T95">
        <f t="shared" si="29"/>
        <v>843221</v>
      </c>
      <c r="U95">
        <f t="shared" si="30"/>
        <v>0</v>
      </c>
      <c r="V95">
        <f t="shared" si="31"/>
        <v>843221</v>
      </c>
      <c r="W95">
        <f t="shared" si="32"/>
        <v>505933</v>
      </c>
      <c r="X95">
        <f t="shared" si="33"/>
        <v>843221</v>
      </c>
      <c r="Y95">
        <f t="shared" si="34"/>
        <v>1686442</v>
      </c>
      <c r="Z95">
        <f t="shared" si="35"/>
        <v>10793226</v>
      </c>
    </row>
    <row r="96" spans="1:26" x14ac:dyDescent="0.35">
      <c r="A96">
        <v>89</v>
      </c>
      <c r="B96">
        <f t="shared" si="38"/>
        <v>3885</v>
      </c>
      <c r="C96">
        <f>IF(OR($A96&lt;C$1,$A96&gt;C$5),0,IF(AND($A96&gt;=C$1,$A96&lt;C$2),($A96+1-C$1)/(C$2-C$1)*C$3,IF(AND($A96&gt;=C$4,$A96&lt;=C$5),(C$5-$A96)/(C$5-C$4+1)*C$3,C$3)))</f>
        <v>15</v>
      </c>
      <c r="D96">
        <f t="shared" si="37"/>
        <v>0</v>
      </c>
      <c r="E96">
        <f t="shared" si="37"/>
        <v>150</v>
      </c>
      <c r="F96">
        <f t="shared" si="37"/>
        <v>0</v>
      </c>
      <c r="G96">
        <f t="shared" si="37"/>
        <v>200</v>
      </c>
      <c r="H96">
        <f t="shared" si="37"/>
        <v>0</v>
      </c>
      <c r="I96">
        <f t="shared" si="36"/>
        <v>200</v>
      </c>
      <c r="J96">
        <f t="shared" si="36"/>
        <v>120</v>
      </c>
      <c r="K96">
        <f t="shared" si="36"/>
        <v>200</v>
      </c>
      <c r="L96">
        <f t="shared" si="36"/>
        <v>400</v>
      </c>
      <c r="M96">
        <f t="shared" si="36"/>
        <v>2600</v>
      </c>
      <c r="N96">
        <f t="shared" si="23"/>
        <v>18834404.629887789</v>
      </c>
      <c r="O96">
        <f t="shared" si="24"/>
        <v>18834410</v>
      </c>
      <c r="P96">
        <f t="shared" si="25"/>
        <v>72720</v>
      </c>
      <c r="Q96">
        <f t="shared" si="26"/>
        <v>0</v>
      </c>
      <c r="R96">
        <f t="shared" si="27"/>
        <v>727198</v>
      </c>
      <c r="S96">
        <f t="shared" si="28"/>
        <v>0</v>
      </c>
      <c r="T96">
        <f t="shared" si="29"/>
        <v>969597</v>
      </c>
      <c r="U96">
        <f t="shared" si="30"/>
        <v>0</v>
      </c>
      <c r="V96">
        <f t="shared" si="31"/>
        <v>969597</v>
      </c>
      <c r="W96">
        <f t="shared" si="32"/>
        <v>581758</v>
      </c>
      <c r="X96">
        <f t="shared" si="33"/>
        <v>969597</v>
      </c>
      <c r="Y96">
        <f t="shared" si="34"/>
        <v>1939193</v>
      </c>
      <c r="Z96">
        <f t="shared" si="35"/>
        <v>12604750</v>
      </c>
    </row>
    <row r="97" spans="1:26" x14ac:dyDescent="0.35">
      <c r="A97">
        <v>90</v>
      </c>
      <c r="B97">
        <f t="shared" si="38"/>
        <v>3925</v>
      </c>
      <c r="C97">
        <f>IF(OR($A97&lt;C$1,$A97&gt;C$5),0,IF(AND($A97&gt;=C$1,$A97&lt;C$2),($A97+1-C$1)/(C$2-C$1)*C$3,IF(AND($A97&gt;=C$4,$A97&lt;=C$5),(C$5-$A97)/(C$5-C$4+1)*C$3,C$3)))</f>
        <v>15</v>
      </c>
      <c r="D97">
        <f t="shared" si="37"/>
        <v>0</v>
      </c>
      <c r="E97">
        <f t="shared" si="37"/>
        <v>150</v>
      </c>
      <c r="F97">
        <f t="shared" si="37"/>
        <v>0</v>
      </c>
      <c r="G97">
        <f t="shared" si="37"/>
        <v>200</v>
      </c>
      <c r="H97">
        <f t="shared" si="37"/>
        <v>0</v>
      </c>
      <c r="I97">
        <f t="shared" si="36"/>
        <v>200</v>
      </c>
      <c r="J97">
        <f t="shared" si="36"/>
        <v>120</v>
      </c>
      <c r="K97">
        <f t="shared" si="36"/>
        <v>200</v>
      </c>
      <c r="L97">
        <f t="shared" si="36"/>
        <v>400</v>
      </c>
      <c r="M97">
        <f t="shared" si="36"/>
        <v>2640</v>
      </c>
      <c r="N97">
        <f t="shared" si="23"/>
        <v>21882461.095431037</v>
      </c>
      <c r="O97">
        <f t="shared" si="24"/>
        <v>21882464</v>
      </c>
      <c r="P97">
        <f t="shared" si="25"/>
        <v>83628</v>
      </c>
      <c r="Q97">
        <f t="shared" si="26"/>
        <v>0</v>
      </c>
      <c r="R97">
        <f t="shared" si="27"/>
        <v>836273</v>
      </c>
      <c r="S97">
        <f t="shared" si="28"/>
        <v>0</v>
      </c>
      <c r="T97">
        <f t="shared" si="29"/>
        <v>1115030</v>
      </c>
      <c r="U97">
        <f t="shared" si="30"/>
        <v>0</v>
      </c>
      <c r="V97">
        <f t="shared" si="31"/>
        <v>1115030</v>
      </c>
      <c r="W97">
        <f t="shared" si="32"/>
        <v>669018</v>
      </c>
      <c r="X97">
        <f t="shared" si="33"/>
        <v>1115030</v>
      </c>
      <c r="Y97">
        <f t="shared" si="34"/>
        <v>2230060</v>
      </c>
      <c r="Z97">
        <f t="shared" si="35"/>
        <v>14718395</v>
      </c>
    </row>
    <row r="98" spans="1:26" x14ac:dyDescent="0.35">
      <c r="A98">
        <v>91</v>
      </c>
      <c r="B98">
        <f t="shared" si="38"/>
        <v>3965</v>
      </c>
      <c r="C98">
        <f>IF(OR($A98&lt;C$1,$A98&gt;C$5),0,IF(AND($A98&gt;=C$1,$A98&lt;C$2),($A98+1-C$1)/(C$2-C$1)*C$3,IF(AND($A98&gt;=C$4,$A98&lt;=C$5),(C$5-$A98)/(C$5-C$4+1)*C$3,C$3)))</f>
        <v>15</v>
      </c>
      <c r="D98">
        <f t="shared" si="37"/>
        <v>0</v>
      </c>
      <c r="E98">
        <f t="shared" si="37"/>
        <v>150</v>
      </c>
      <c r="F98">
        <f t="shared" si="37"/>
        <v>0</v>
      </c>
      <c r="G98">
        <f t="shared" si="37"/>
        <v>200</v>
      </c>
      <c r="H98">
        <f t="shared" si="37"/>
        <v>0</v>
      </c>
      <c r="I98">
        <f t="shared" si="36"/>
        <v>200</v>
      </c>
      <c r="J98">
        <f t="shared" si="36"/>
        <v>120</v>
      </c>
      <c r="K98">
        <f t="shared" si="36"/>
        <v>200</v>
      </c>
      <c r="L98">
        <f t="shared" si="36"/>
        <v>400</v>
      </c>
      <c r="M98">
        <f t="shared" si="36"/>
        <v>2680</v>
      </c>
      <c r="N98">
        <f t="shared" si="23"/>
        <v>25423797.470868532</v>
      </c>
      <c r="O98">
        <f t="shared" si="24"/>
        <v>25423799</v>
      </c>
      <c r="P98">
        <f t="shared" si="25"/>
        <v>96181</v>
      </c>
      <c r="Q98">
        <f t="shared" si="26"/>
        <v>0</v>
      </c>
      <c r="R98">
        <f t="shared" si="27"/>
        <v>961809</v>
      </c>
      <c r="S98">
        <f t="shared" si="28"/>
        <v>0</v>
      </c>
      <c r="T98">
        <f t="shared" si="29"/>
        <v>1282411</v>
      </c>
      <c r="U98">
        <f t="shared" si="30"/>
        <v>0</v>
      </c>
      <c r="V98">
        <f t="shared" si="31"/>
        <v>1282411</v>
      </c>
      <c r="W98">
        <f t="shared" si="32"/>
        <v>769447</v>
      </c>
      <c r="X98">
        <f t="shared" si="33"/>
        <v>1282411</v>
      </c>
      <c r="Y98">
        <f t="shared" si="34"/>
        <v>2564822</v>
      </c>
      <c r="Z98">
        <f t="shared" si="35"/>
        <v>17184307</v>
      </c>
    </row>
    <row r="99" spans="1:26" x14ac:dyDescent="0.35">
      <c r="A99">
        <v>92</v>
      </c>
      <c r="B99">
        <f t="shared" si="38"/>
        <v>4005</v>
      </c>
      <c r="C99">
        <f>IF(OR($A99&lt;C$1,$A99&gt;C$5),0,IF(AND($A99&gt;=C$1,$A99&lt;C$2),($A99+1-C$1)/(C$2-C$1)*C$3,IF(AND($A99&gt;=C$4,$A99&lt;=C$5),(C$5-$A99)/(C$5-C$4+1)*C$3,C$3)))</f>
        <v>15</v>
      </c>
      <c r="D99">
        <f t="shared" si="37"/>
        <v>0</v>
      </c>
      <c r="E99">
        <f t="shared" si="37"/>
        <v>150</v>
      </c>
      <c r="F99">
        <f t="shared" si="37"/>
        <v>0</v>
      </c>
      <c r="G99">
        <f t="shared" si="37"/>
        <v>200</v>
      </c>
      <c r="H99">
        <f t="shared" si="37"/>
        <v>0</v>
      </c>
      <c r="I99">
        <f t="shared" si="36"/>
        <v>200</v>
      </c>
      <c r="J99">
        <f t="shared" si="36"/>
        <v>120</v>
      </c>
      <c r="K99">
        <f t="shared" si="36"/>
        <v>200</v>
      </c>
      <c r="L99">
        <f t="shared" si="36"/>
        <v>400</v>
      </c>
      <c r="M99">
        <f t="shared" si="36"/>
        <v>2720</v>
      </c>
      <c r="N99">
        <f t="shared" si="23"/>
        <v>29538243.336871017</v>
      </c>
      <c r="O99">
        <f t="shared" si="24"/>
        <v>29538248</v>
      </c>
      <c r="P99">
        <f t="shared" si="25"/>
        <v>110631</v>
      </c>
      <c r="Q99">
        <f t="shared" si="26"/>
        <v>0</v>
      </c>
      <c r="R99">
        <f t="shared" si="27"/>
        <v>1106302</v>
      </c>
      <c r="S99">
        <f t="shared" si="28"/>
        <v>0</v>
      </c>
      <c r="T99">
        <f t="shared" si="29"/>
        <v>1475069</v>
      </c>
      <c r="U99">
        <f t="shared" si="30"/>
        <v>0</v>
      </c>
      <c r="V99">
        <f t="shared" si="31"/>
        <v>1475069</v>
      </c>
      <c r="W99">
        <f t="shared" si="32"/>
        <v>885041</v>
      </c>
      <c r="X99">
        <f t="shared" si="33"/>
        <v>1475069</v>
      </c>
      <c r="Y99">
        <f t="shared" si="34"/>
        <v>2950137</v>
      </c>
      <c r="Z99">
        <f t="shared" si="35"/>
        <v>20060930</v>
      </c>
    </row>
    <row r="100" spans="1:26" x14ac:dyDescent="0.35">
      <c r="A100">
        <v>93</v>
      </c>
      <c r="B100">
        <f t="shared" si="38"/>
        <v>4045</v>
      </c>
      <c r="C100">
        <f>IF(OR($A100&lt;C$1,$A100&gt;C$5),0,IF(AND($A100&gt;=C$1,$A100&lt;C$2),($A100+1-C$1)/(C$2-C$1)*C$3,IF(AND($A100&gt;=C$4,$A100&lt;=C$5),(C$5-$A100)/(C$5-C$4+1)*C$3,C$3)))</f>
        <v>15</v>
      </c>
      <c r="D100">
        <f t="shared" si="37"/>
        <v>0</v>
      </c>
      <c r="E100">
        <f t="shared" si="37"/>
        <v>150</v>
      </c>
      <c r="F100">
        <f t="shared" si="37"/>
        <v>0</v>
      </c>
      <c r="G100">
        <f t="shared" si="37"/>
        <v>200</v>
      </c>
      <c r="H100">
        <f t="shared" si="37"/>
        <v>0</v>
      </c>
      <c r="I100">
        <f t="shared" si="36"/>
        <v>200</v>
      </c>
      <c r="J100">
        <f t="shared" si="36"/>
        <v>120</v>
      </c>
      <c r="K100">
        <f t="shared" si="36"/>
        <v>200</v>
      </c>
      <c r="L100">
        <f t="shared" si="36"/>
        <v>400</v>
      </c>
      <c r="M100">
        <f t="shared" si="36"/>
        <v>2760</v>
      </c>
      <c r="N100">
        <f t="shared" si="23"/>
        <v>34318547.433844589</v>
      </c>
      <c r="O100">
        <f t="shared" si="24"/>
        <v>34318549</v>
      </c>
      <c r="P100">
        <f t="shared" si="25"/>
        <v>127263</v>
      </c>
      <c r="Q100">
        <f t="shared" si="26"/>
        <v>0</v>
      </c>
      <c r="R100">
        <f t="shared" si="27"/>
        <v>1272629</v>
      </c>
      <c r="S100">
        <f t="shared" si="28"/>
        <v>0</v>
      </c>
      <c r="T100">
        <f t="shared" si="29"/>
        <v>1696838</v>
      </c>
      <c r="U100">
        <f t="shared" si="30"/>
        <v>0</v>
      </c>
      <c r="V100">
        <f t="shared" si="31"/>
        <v>1696838</v>
      </c>
      <c r="W100">
        <f t="shared" si="32"/>
        <v>1018103</v>
      </c>
      <c r="X100">
        <f t="shared" si="33"/>
        <v>1696838</v>
      </c>
      <c r="Y100">
        <f t="shared" si="34"/>
        <v>3393676</v>
      </c>
      <c r="Z100">
        <f t="shared" si="35"/>
        <v>23416364</v>
      </c>
    </row>
    <row r="101" spans="1:26" x14ac:dyDescent="0.35">
      <c r="A101">
        <v>94</v>
      </c>
      <c r="B101">
        <f t="shared" si="38"/>
        <v>4085</v>
      </c>
      <c r="C101">
        <f>IF(OR($A101&lt;C$1,$A101&gt;C$5),0,IF(AND($A101&gt;=C$1,$A101&lt;C$2),($A101+1-C$1)/(C$2-C$1)*C$3,IF(AND($A101&gt;=C$4,$A101&lt;=C$5),(C$5-$A101)/(C$5-C$4+1)*C$3,C$3)))</f>
        <v>15</v>
      </c>
      <c r="D101">
        <f t="shared" si="37"/>
        <v>0</v>
      </c>
      <c r="E101">
        <f t="shared" si="37"/>
        <v>150</v>
      </c>
      <c r="F101">
        <f t="shared" si="37"/>
        <v>0</v>
      </c>
      <c r="G101">
        <f t="shared" si="37"/>
        <v>200</v>
      </c>
      <c r="H101">
        <f t="shared" si="37"/>
        <v>0</v>
      </c>
      <c r="I101">
        <f t="shared" si="36"/>
        <v>200</v>
      </c>
      <c r="J101">
        <f t="shared" si="36"/>
        <v>120</v>
      </c>
      <c r="K101">
        <f t="shared" si="36"/>
        <v>200</v>
      </c>
      <c r="L101">
        <f t="shared" si="36"/>
        <v>400</v>
      </c>
      <c r="M101">
        <f t="shared" si="36"/>
        <v>2800</v>
      </c>
      <c r="N101">
        <f t="shared" si="23"/>
        <v>39872468.424362786</v>
      </c>
      <c r="O101">
        <f t="shared" si="24"/>
        <v>39872473</v>
      </c>
      <c r="P101">
        <f t="shared" si="25"/>
        <v>146411</v>
      </c>
      <c r="Q101">
        <f t="shared" si="26"/>
        <v>0</v>
      </c>
      <c r="R101">
        <f t="shared" si="27"/>
        <v>1464106</v>
      </c>
      <c r="S101">
        <f t="shared" si="28"/>
        <v>0</v>
      </c>
      <c r="T101">
        <f t="shared" si="29"/>
        <v>1952141</v>
      </c>
      <c r="U101">
        <f t="shared" si="30"/>
        <v>0</v>
      </c>
      <c r="V101">
        <f t="shared" si="31"/>
        <v>1952141</v>
      </c>
      <c r="W101">
        <f t="shared" si="32"/>
        <v>1171285</v>
      </c>
      <c r="X101">
        <f t="shared" si="33"/>
        <v>1952141</v>
      </c>
      <c r="Y101">
        <f t="shared" si="34"/>
        <v>3904281</v>
      </c>
      <c r="Z101">
        <f t="shared" si="35"/>
        <v>27329967</v>
      </c>
    </row>
    <row r="102" spans="1:26" x14ac:dyDescent="0.35">
      <c r="A102">
        <v>95</v>
      </c>
      <c r="B102">
        <f t="shared" si="38"/>
        <v>4125</v>
      </c>
      <c r="C102">
        <f>IF(OR($A102&lt;C$1,$A102&gt;C$5),0,IF(AND($A102&gt;=C$1,$A102&lt;C$2),($A102+1-C$1)/(C$2-C$1)*C$3,IF(AND($A102&gt;=C$4,$A102&lt;=C$5),(C$5-$A102)/(C$5-C$4+1)*C$3,C$3)))</f>
        <v>15</v>
      </c>
      <c r="D102">
        <f t="shared" si="37"/>
        <v>0</v>
      </c>
      <c r="E102">
        <f t="shared" si="37"/>
        <v>150</v>
      </c>
      <c r="F102">
        <f t="shared" si="37"/>
        <v>0</v>
      </c>
      <c r="G102">
        <f t="shared" si="37"/>
        <v>200</v>
      </c>
      <c r="H102">
        <f t="shared" si="37"/>
        <v>0</v>
      </c>
      <c r="I102">
        <f t="shared" si="36"/>
        <v>200</v>
      </c>
      <c r="J102">
        <f t="shared" si="36"/>
        <v>120</v>
      </c>
      <c r="K102">
        <f t="shared" si="36"/>
        <v>200</v>
      </c>
      <c r="L102">
        <f t="shared" si="36"/>
        <v>400</v>
      </c>
      <c r="M102">
        <f t="shared" si="36"/>
        <v>2840</v>
      </c>
      <c r="N102">
        <f t="shared" si="23"/>
        <v>46325204.012554213</v>
      </c>
      <c r="O102">
        <f t="shared" si="24"/>
        <v>46325208</v>
      </c>
      <c r="P102">
        <f t="shared" si="25"/>
        <v>168456</v>
      </c>
      <c r="Q102">
        <f t="shared" si="26"/>
        <v>0</v>
      </c>
      <c r="R102">
        <f t="shared" si="27"/>
        <v>1684553</v>
      </c>
      <c r="S102">
        <f t="shared" si="28"/>
        <v>0</v>
      </c>
      <c r="T102">
        <f t="shared" si="29"/>
        <v>2246071</v>
      </c>
      <c r="U102">
        <f t="shared" si="30"/>
        <v>0</v>
      </c>
      <c r="V102">
        <f t="shared" si="31"/>
        <v>2246071</v>
      </c>
      <c r="W102">
        <f t="shared" si="32"/>
        <v>1347643</v>
      </c>
      <c r="X102">
        <f t="shared" si="33"/>
        <v>2246071</v>
      </c>
      <c r="Y102">
        <f t="shared" si="34"/>
        <v>4492141</v>
      </c>
      <c r="Z102">
        <f t="shared" si="35"/>
        <v>31894202</v>
      </c>
    </row>
    <row r="103" spans="1:26" x14ac:dyDescent="0.35">
      <c r="A103">
        <v>96</v>
      </c>
      <c r="B103">
        <f t="shared" si="38"/>
        <v>4165</v>
      </c>
      <c r="C103">
        <f>IF(OR($A103&lt;C$1,$A103&gt;C$5),0,IF(AND($A103&gt;=C$1,$A103&lt;C$2),($A103+1-C$1)/(C$2-C$1)*C$3,IF(AND($A103&gt;=C$4,$A103&lt;=C$5),(C$5-$A103)/(C$5-C$4+1)*C$3,C$3)))</f>
        <v>15</v>
      </c>
      <c r="D103">
        <f t="shared" si="37"/>
        <v>0</v>
      </c>
      <c r="E103">
        <f t="shared" si="37"/>
        <v>150</v>
      </c>
      <c r="F103">
        <f t="shared" si="37"/>
        <v>0</v>
      </c>
      <c r="G103">
        <f t="shared" si="37"/>
        <v>200</v>
      </c>
      <c r="H103">
        <f t="shared" si="37"/>
        <v>0</v>
      </c>
      <c r="I103">
        <f t="shared" si="36"/>
        <v>200</v>
      </c>
      <c r="J103">
        <f t="shared" si="36"/>
        <v>120</v>
      </c>
      <c r="K103">
        <f t="shared" si="36"/>
        <v>200</v>
      </c>
      <c r="L103">
        <f t="shared" si="36"/>
        <v>400</v>
      </c>
      <c r="M103">
        <f t="shared" si="36"/>
        <v>2880</v>
      </c>
      <c r="N103">
        <f t="shared" si="23"/>
        <v>53822213.178186357</v>
      </c>
      <c r="O103">
        <f t="shared" si="24"/>
        <v>53822220</v>
      </c>
      <c r="P103">
        <f t="shared" si="25"/>
        <v>193838</v>
      </c>
      <c r="Q103">
        <f t="shared" si="26"/>
        <v>0</v>
      </c>
      <c r="R103">
        <f t="shared" si="27"/>
        <v>1938376</v>
      </c>
      <c r="S103">
        <f t="shared" si="28"/>
        <v>0</v>
      </c>
      <c r="T103">
        <f t="shared" si="29"/>
        <v>2584501</v>
      </c>
      <c r="U103">
        <f t="shared" si="30"/>
        <v>0</v>
      </c>
      <c r="V103">
        <f t="shared" si="31"/>
        <v>2584501</v>
      </c>
      <c r="W103">
        <f t="shared" si="32"/>
        <v>1550701</v>
      </c>
      <c r="X103">
        <f t="shared" si="33"/>
        <v>2584501</v>
      </c>
      <c r="Y103">
        <f t="shared" si="34"/>
        <v>5169001</v>
      </c>
      <c r="Z103">
        <f t="shared" si="35"/>
        <v>37216801</v>
      </c>
    </row>
    <row r="104" spans="1:26" x14ac:dyDescent="0.35">
      <c r="A104">
        <v>97</v>
      </c>
      <c r="B104">
        <f t="shared" si="38"/>
        <v>4205</v>
      </c>
      <c r="C104">
        <f>IF(OR($A104&lt;C$1,$A104&gt;C$5),0,IF(AND($A104&gt;=C$1,$A104&lt;C$2),($A104+1-C$1)/(C$2-C$1)*C$3,IF(AND($A104&gt;=C$4,$A104&lt;=C$5),(C$5-$A104)/(C$5-C$4+1)*C$3,C$3)))</f>
        <v>15</v>
      </c>
      <c r="D104">
        <f t="shared" si="37"/>
        <v>0</v>
      </c>
      <c r="E104">
        <f t="shared" si="37"/>
        <v>150</v>
      </c>
      <c r="F104">
        <f t="shared" si="37"/>
        <v>0</v>
      </c>
      <c r="G104">
        <f t="shared" si="37"/>
        <v>200</v>
      </c>
      <c r="H104">
        <f t="shared" si="37"/>
        <v>0</v>
      </c>
      <c r="I104">
        <f t="shared" si="36"/>
        <v>200</v>
      </c>
      <c r="J104">
        <f t="shared" si="36"/>
        <v>120</v>
      </c>
      <c r="K104">
        <f t="shared" si="36"/>
        <v>200</v>
      </c>
      <c r="L104">
        <f t="shared" si="36"/>
        <v>400</v>
      </c>
      <c r="M104">
        <f t="shared" si="36"/>
        <v>2920</v>
      </c>
      <c r="N104">
        <f t="shared" si="23"/>
        <v>62532495.144865669</v>
      </c>
      <c r="O104">
        <f t="shared" si="24"/>
        <v>62532500</v>
      </c>
      <c r="P104">
        <f t="shared" si="25"/>
        <v>223065</v>
      </c>
      <c r="Q104">
        <f t="shared" si="26"/>
        <v>0</v>
      </c>
      <c r="R104">
        <f t="shared" si="27"/>
        <v>2230648</v>
      </c>
      <c r="S104">
        <f t="shared" si="28"/>
        <v>0</v>
      </c>
      <c r="T104">
        <f t="shared" si="29"/>
        <v>2974198</v>
      </c>
      <c r="U104">
        <f t="shared" si="30"/>
        <v>0</v>
      </c>
      <c r="V104">
        <f t="shared" si="31"/>
        <v>2974198</v>
      </c>
      <c r="W104">
        <f t="shared" si="32"/>
        <v>1784519</v>
      </c>
      <c r="X104">
        <f t="shared" si="33"/>
        <v>2974198</v>
      </c>
      <c r="Y104">
        <f t="shared" si="34"/>
        <v>5948395</v>
      </c>
      <c r="Z104">
        <f t="shared" si="35"/>
        <v>43423279</v>
      </c>
    </row>
    <row r="105" spans="1:26" x14ac:dyDescent="0.35">
      <c r="A105">
        <v>98</v>
      </c>
      <c r="B105">
        <f t="shared" si="38"/>
        <v>4245</v>
      </c>
      <c r="C105">
        <f>IF(OR($A105&lt;C$1,$A105&gt;C$5),0,IF(AND($A105&gt;=C$1,$A105&lt;C$2),($A105+1-C$1)/(C$2-C$1)*C$3,IF(AND($A105&gt;=C$4,$A105&lt;=C$5),(C$5-$A105)/(C$5-C$4+1)*C$3,C$3)))</f>
        <v>15</v>
      </c>
      <c r="D105">
        <f t="shared" si="37"/>
        <v>0</v>
      </c>
      <c r="E105">
        <f t="shared" si="37"/>
        <v>150</v>
      </c>
      <c r="F105">
        <f t="shared" si="37"/>
        <v>0</v>
      </c>
      <c r="G105">
        <f t="shared" si="37"/>
        <v>200</v>
      </c>
      <c r="H105">
        <f t="shared" si="37"/>
        <v>0</v>
      </c>
      <c r="I105">
        <f t="shared" si="36"/>
        <v>200</v>
      </c>
      <c r="J105">
        <f t="shared" si="36"/>
        <v>120</v>
      </c>
      <c r="K105">
        <f t="shared" si="36"/>
        <v>200</v>
      </c>
      <c r="L105">
        <f t="shared" si="36"/>
        <v>400</v>
      </c>
      <c r="M105">
        <f t="shared" si="36"/>
        <v>2960</v>
      </c>
      <c r="N105">
        <f t="shared" si="23"/>
        <v>72652398.997572348</v>
      </c>
      <c r="O105">
        <f t="shared" si="24"/>
        <v>72652403</v>
      </c>
      <c r="P105">
        <f t="shared" si="25"/>
        <v>256723</v>
      </c>
      <c r="Q105">
        <f t="shared" si="26"/>
        <v>0</v>
      </c>
      <c r="R105">
        <f t="shared" si="27"/>
        <v>2567223</v>
      </c>
      <c r="S105">
        <f t="shared" si="28"/>
        <v>0</v>
      </c>
      <c r="T105">
        <f t="shared" si="29"/>
        <v>3422964</v>
      </c>
      <c r="U105">
        <f t="shared" si="30"/>
        <v>0</v>
      </c>
      <c r="V105">
        <f t="shared" si="31"/>
        <v>3422964</v>
      </c>
      <c r="W105">
        <f t="shared" si="32"/>
        <v>2053779</v>
      </c>
      <c r="X105">
        <f t="shared" si="33"/>
        <v>3422964</v>
      </c>
      <c r="Y105">
        <f t="shared" si="34"/>
        <v>6845927</v>
      </c>
      <c r="Z105">
        <f t="shared" si="35"/>
        <v>50659859</v>
      </c>
    </row>
    <row r="106" spans="1:26" x14ac:dyDescent="0.35">
      <c r="A106">
        <v>99</v>
      </c>
      <c r="B106">
        <f t="shared" si="38"/>
        <v>4285</v>
      </c>
      <c r="C106">
        <f>IF(OR($A106&lt;C$1,$A106&gt;C$5),0,IF(AND($A106&gt;=C$1,$A106&lt;C$2),($A106+1-C$1)/(C$2-C$1)*C$3,IF(AND($A106&gt;=C$4,$A106&lt;=C$5),(C$5-$A106)/(C$5-C$4+1)*C$3,C$3)))</f>
        <v>15</v>
      </c>
      <c r="D106">
        <f t="shared" si="37"/>
        <v>0</v>
      </c>
      <c r="E106">
        <f t="shared" si="37"/>
        <v>150</v>
      </c>
      <c r="F106">
        <f t="shared" si="37"/>
        <v>0</v>
      </c>
      <c r="G106">
        <f t="shared" si="37"/>
        <v>200</v>
      </c>
      <c r="H106">
        <f t="shared" si="37"/>
        <v>0</v>
      </c>
      <c r="I106">
        <f t="shared" si="36"/>
        <v>200</v>
      </c>
      <c r="J106">
        <f t="shared" si="36"/>
        <v>120</v>
      </c>
      <c r="K106">
        <f t="shared" si="36"/>
        <v>200</v>
      </c>
      <c r="L106">
        <f t="shared" si="36"/>
        <v>400</v>
      </c>
      <c r="M106">
        <f t="shared" si="36"/>
        <v>3000</v>
      </c>
      <c r="N106">
        <f t="shared" si="23"/>
        <v>84410049.826764867</v>
      </c>
      <c r="O106">
        <f t="shared" si="24"/>
        <v>84410055</v>
      </c>
      <c r="P106">
        <f t="shared" si="25"/>
        <v>295485</v>
      </c>
      <c r="Q106">
        <f t="shared" si="26"/>
        <v>0</v>
      </c>
      <c r="R106">
        <f t="shared" si="27"/>
        <v>2954845</v>
      </c>
      <c r="S106">
        <f t="shared" si="28"/>
        <v>0</v>
      </c>
      <c r="T106">
        <f t="shared" si="29"/>
        <v>3939793</v>
      </c>
      <c r="U106">
        <f t="shared" si="30"/>
        <v>0</v>
      </c>
      <c r="V106">
        <f t="shared" si="31"/>
        <v>3939793</v>
      </c>
      <c r="W106">
        <f t="shared" si="32"/>
        <v>2363876</v>
      </c>
      <c r="X106">
        <f t="shared" si="33"/>
        <v>3939793</v>
      </c>
      <c r="Y106">
        <f t="shared" si="34"/>
        <v>7879585</v>
      </c>
      <c r="Z106">
        <f t="shared" si="35"/>
        <v>59096885</v>
      </c>
    </row>
  </sheetData>
  <phoneticPr fontId="1" type="noConversion"/>
  <conditionalFormatting sqref="C8:M8">
    <cfRule type="colorScale" priority="101">
      <colorScale>
        <cfvo type="min"/>
        <cfvo type="max"/>
        <color theme="0" tint="-4.9989318521683403E-2"/>
        <color rgb="FF92D050"/>
      </colorScale>
    </cfRule>
  </conditionalFormatting>
  <conditionalFormatting sqref="C9:M9">
    <cfRule type="colorScale" priority="100">
      <colorScale>
        <cfvo type="min"/>
        <cfvo type="max"/>
        <color theme="0" tint="-4.9989318521683403E-2"/>
        <color rgb="FF92D050"/>
      </colorScale>
    </cfRule>
  </conditionalFormatting>
  <conditionalFormatting sqref="C10:M10">
    <cfRule type="colorScale" priority="99">
      <colorScale>
        <cfvo type="min"/>
        <cfvo type="max"/>
        <color theme="0" tint="-4.9989318521683403E-2"/>
        <color rgb="FF92D050"/>
      </colorScale>
    </cfRule>
  </conditionalFormatting>
  <conditionalFormatting sqref="C11:M11">
    <cfRule type="colorScale" priority="98">
      <colorScale>
        <cfvo type="min"/>
        <cfvo type="max"/>
        <color theme="0" tint="-4.9989318521683403E-2"/>
        <color rgb="FF92D050"/>
      </colorScale>
    </cfRule>
  </conditionalFormatting>
  <conditionalFormatting sqref="C12:M12">
    <cfRule type="colorScale" priority="97">
      <colorScale>
        <cfvo type="min"/>
        <cfvo type="max"/>
        <color theme="0" tint="-4.9989318521683403E-2"/>
        <color rgb="FF92D050"/>
      </colorScale>
    </cfRule>
  </conditionalFormatting>
  <conditionalFormatting sqref="C13:M13">
    <cfRule type="colorScale" priority="96">
      <colorScale>
        <cfvo type="min"/>
        <cfvo type="max"/>
        <color theme="0" tint="-4.9989318521683403E-2"/>
        <color rgb="FF92D050"/>
      </colorScale>
    </cfRule>
  </conditionalFormatting>
  <conditionalFormatting sqref="C14:M14">
    <cfRule type="colorScale" priority="95">
      <colorScale>
        <cfvo type="min"/>
        <cfvo type="max"/>
        <color theme="0" tint="-4.9989318521683403E-2"/>
        <color rgb="FF92D050"/>
      </colorScale>
    </cfRule>
  </conditionalFormatting>
  <conditionalFormatting sqref="C15:M15">
    <cfRule type="colorScale" priority="94">
      <colorScale>
        <cfvo type="min"/>
        <cfvo type="max"/>
        <color theme="0" tint="-4.9989318521683403E-2"/>
        <color rgb="FF92D050"/>
      </colorScale>
    </cfRule>
  </conditionalFormatting>
  <conditionalFormatting sqref="C16:M16">
    <cfRule type="colorScale" priority="93">
      <colorScale>
        <cfvo type="min"/>
        <cfvo type="max"/>
        <color theme="0" tint="-4.9989318521683403E-2"/>
        <color rgb="FF92D050"/>
      </colorScale>
    </cfRule>
  </conditionalFormatting>
  <conditionalFormatting sqref="C17:M17">
    <cfRule type="colorScale" priority="92">
      <colorScale>
        <cfvo type="min"/>
        <cfvo type="max"/>
        <color theme="0" tint="-4.9989318521683403E-2"/>
        <color rgb="FF92D050"/>
      </colorScale>
    </cfRule>
  </conditionalFormatting>
  <conditionalFormatting sqref="C18:M18">
    <cfRule type="colorScale" priority="91">
      <colorScale>
        <cfvo type="min"/>
        <cfvo type="max"/>
        <color theme="0" tint="-4.9989318521683403E-2"/>
        <color rgb="FF92D050"/>
      </colorScale>
    </cfRule>
  </conditionalFormatting>
  <conditionalFormatting sqref="C19:M19">
    <cfRule type="colorScale" priority="90">
      <colorScale>
        <cfvo type="min"/>
        <cfvo type="max"/>
        <color theme="0" tint="-4.9989318521683403E-2"/>
        <color rgb="FF92D050"/>
      </colorScale>
    </cfRule>
  </conditionalFormatting>
  <conditionalFormatting sqref="C20:M20">
    <cfRule type="colorScale" priority="89">
      <colorScale>
        <cfvo type="min"/>
        <cfvo type="max"/>
        <color theme="0" tint="-4.9989318521683403E-2"/>
        <color rgb="FF92D050"/>
      </colorScale>
    </cfRule>
  </conditionalFormatting>
  <conditionalFormatting sqref="C21:M21">
    <cfRule type="colorScale" priority="88">
      <colorScale>
        <cfvo type="min"/>
        <cfvo type="max"/>
        <color theme="0" tint="-4.9989318521683403E-2"/>
        <color rgb="FF92D050"/>
      </colorScale>
    </cfRule>
  </conditionalFormatting>
  <conditionalFormatting sqref="C22:M22">
    <cfRule type="colorScale" priority="87">
      <colorScale>
        <cfvo type="min"/>
        <cfvo type="max"/>
        <color theme="0" tint="-4.9989318521683403E-2"/>
        <color rgb="FF92D050"/>
      </colorScale>
    </cfRule>
  </conditionalFormatting>
  <conditionalFormatting sqref="C23:M23">
    <cfRule type="colorScale" priority="86">
      <colorScale>
        <cfvo type="min"/>
        <cfvo type="max"/>
        <color theme="0" tint="-4.9989318521683403E-2"/>
        <color rgb="FF92D050"/>
      </colorScale>
    </cfRule>
  </conditionalFormatting>
  <conditionalFormatting sqref="C24:M24">
    <cfRule type="colorScale" priority="83">
      <colorScale>
        <cfvo type="min"/>
        <cfvo type="max"/>
        <color theme="0" tint="-4.9989318521683403E-2"/>
        <color rgb="FF92D050"/>
      </colorScale>
    </cfRule>
  </conditionalFormatting>
  <conditionalFormatting sqref="C25:M25">
    <cfRule type="colorScale" priority="82">
      <colorScale>
        <cfvo type="min"/>
        <cfvo type="max"/>
        <color theme="0" tint="-4.9989318521683403E-2"/>
        <color rgb="FF92D050"/>
      </colorScale>
    </cfRule>
  </conditionalFormatting>
  <conditionalFormatting sqref="C26:M26">
    <cfRule type="colorScale" priority="81">
      <colorScale>
        <cfvo type="min"/>
        <cfvo type="max"/>
        <color theme="0" tint="-4.9989318521683403E-2"/>
        <color rgb="FF92D050"/>
      </colorScale>
    </cfRule>
  </conditionalFormatting>
  <conditionalFormatting sqref="C27:M27">
    <cfRule type="colorScale" priority="80">
      <colorScale>
        <cfvo type="min"/>
        <cfvo type="max"/>
        <color theme="0" tint="-4.9989318521683403E-2"/>
        <color rgb="FF92D050"/>
      </colorScale>
    </cfRule>
  </conditionalFormatting>
  <conditionalFormatting sqref="C28:M28">
    <cfRule type="colorScale" priority="79">
      <colorScale>
        <cfvo type="min"/>
        <cfvo type="max"/>
        <color theme="0" tint="-4.9989318521683403E-2"/>
        <color rgb="FF92D050"/>
      </colorScale>
    </cfRule>
  </conditionalFormatting>
  <conditionalFormatting sqref="C29:M29">
    <cfRule type="colorScale" priority="78">
      <colorScale>
        <cfvo type="min"/>
        <cfvo type="max"/>
        <color theme="0" tint="-4.9989318521683403E-2"/>
        <color rgb="FF92D050"/>
      </colorScale>
    </cfRule>
  </conditionalFormatting>
  <conditionalFormatting sqref="C30:M30">
    <cfRule type="colorScale" priority="77">
      <colorScale>
        <cfvo type="min"/>
        <cfvo type="max"/>
        <color theme="0" tint="-4.9989318521683403E-2"/>
        <color rgb="FF92D050"/>
      </colorScale>
    </cfRule>
  </conditionalFormatting>
  <conditionalFormatting sqref="C31:M31">
    <cfRule type="colorScale" priority="76">
      <colorScale>
        <cfvo type="min"/>
        <cfvo type="max"/>
        <color theme="0" tint="-4.9989318521683403E-2"/>
        <color rgb="FF92D050"/>
      </colorScale>
    </cfRule>
  </conditionalFormatting>
  <conditionalFormatting sqref="C32:M32">
    <cfRule type="colorScale" priority="75">
      <colorScale>
        <cfvo type="min"/>
        <cfvo type="max"/>
        <color theme="0" tint="-4.9989318521683403E-2"/>
        <color rgb="FF92D050"/>
      </colorScale>
    </cfRule>
  </conditionalFormatting>
  <conditionalFormatting sqref="C33:M33">
    <cfRule type="colorScale" priority="74">
      <colorScale>
        <cfvo type="min"/>
        <cfvo type="max"/>
        <color theme="0" tint="-4.9989318521683403E-2"/>
        <color rgb="FF92D050"/>
      </colorScale>
    </cfRule>
  </conditionalFormatting>
  <conditionalFormatting sqref="C34:M34">
    <cfRule type="colorScale" priority="73">
      <colorScale>
        <cfvo type="min"/>
        <cfvo type="max"/>
        <color theme="0" tint="-4.9989318521683403E-2"/>
        <color rgb="FF92D050"/>
      </colorScale>
    </cfRule>
  </conditionalFormatting>
  <conditionalFormatting sqref="C35:M35">
    <cfRule type="colorScale" priority="72">
      <colorScale>
        <cfvo type="min"/>
        <cfvo type="max"/>
        <color theme="0" tint="-4.9989318521683403E-2"/>
        <color rgb="FF92D050"/>
      </colorScale>
    </cfRule>
  </conditionalFormatting>
  <conditionalFormatting sqref="C36:M36">
    <cfRule type="colorScale" priority="71">
      <colorScale>
        <cfvo type="min"/>
        <cfvo type="max"/>
        <color theme="0" tint="-4.9989318521683403E-2"/>
        <color rgb="FF92D050"/>
      </colorScale>
    </cfRule>
  </conditionalFormatting>
  <conditionalFormatting sqref="C37:M37">
    <cfRule type="colorScale" priority="70">
      <colorScale>
        <cfvo type="min"/>
        <cfvo type="max"/>
        <color theme="0" tint="-4.9989318521683403E-2"/>
        <color rgb="FF92D050"/>
      </colorScale>
    </cfRule>
  </conditionalFormatting>
  <conditionalFormatting sqref="C38:M38">
    <cfRule type="colorScale" priority="69">
      <colorScale>
        <cfvo type="min"/>
        <cfvo type="max"/>
        <color theme="0" tint="-4.9989318521683403E-2"/>
        <color rgb="FF92D050"/>
      </colorScale>
    </cfRule>
  </conditionalFormatting>
  <conditionalFormatting sqref="C39:M39">
    <cfRule type="colorScale" priority="68">
      <colorScale>
        <cfvo type="min"/>
        <cfvo type="max"/>
        <color theme="0" tint="-4.9989318521683403E-2"/>
        <color rgb="FF92D050"/>
      </colorScale>
    </cfRule>
  </conditionalFormatting>
  <conditionalFormatting sqref="C40:M40">
    <cfRule type="colorScale" priority="67">
      <colorScale>
        <cfvo type="min"/>
        <cfvo type="max"/>
        <color theme="0" tint="-4.9989318521683403E-2"/>
        <color rgb="FF92D050"/>
      </colorScale>
    </cfRule>
  </conditionalFormatting>
  <conditionalFormatting sqref="C41:M41">
    <cfRule type="colorScale" priority="66">
      <colorScale>
        <cfvo type="min"/>
        <cfvo type="max"/>
        <color theme="0" tint="-4.9989318521683403E-2"/>
        <color rgb="FF92D050"/>
      </colorScale>
    </cfRule>
  </conditionalFormatting>
  <conditionalFormatting sqref="C42:M42">
    <cfRule type="colorScale" priority="65">
      <colorScale>
        <cfvo type="min"/>
        <cfvo type="max"/>
        <color theme="0" tint="-4.9989318521683403E-2"/>
        <color rgb="FF92D050"/>
      </colorScale>
    </cfRule>
  </conditionalFormatting>
  <conditionalFormatting sqref="C43:M43">
    <cfRule type="colorScale" priority="64">
      <colorScale>
        <cfvo type="min"/>
        <cfvo type="max"/>
        <color theme="0" tint="-4.9989318521683403E-2"/>
        <color rgb="FF92D050"/>
      </colorScale>
    </cfRule>
  </conditionalFormatting>
  <conditionalFormatting sqref="C44:M44">
    <cfRule type="colorScale" priority="63">
      <colorScale>
        <cfvo type="min"/>
        <cfvo type="max"/>
        <color theme="0" tint="-4.9989318521683403E-2"/>
        <color rgb="FF92D050"/>
      </colorScale>
    </cfRule>
  </conditionalFormatting>
  <conditionalFormatting sqref="C45:M45">
    <cfRule type="colorScale" priority="62">
      <colorScale>
        <cfvo type="min"/>
        <cfvo type="max"/>
        <color theme="0" tint="-4.9989318521683403E-2"/>
        <color rgb="FF92D050"/>
      </colorScale>
    </cfRule>
  </conditionalFormatting>
  <conditionalFormatting sqref="C46:M46">
    <cfRule type="colorScale" priority="61">
      <colorScale>
        <cfvo type="min"/>
        <cfvo type="max"/>
        <color theme="0" tint="-4.9989318521683403E-2"/>
        <color rgb="FF92D050"/>
      </colorScale>
    </cfRule>
  </conditionalFormatting>
  <conditionalFormatting sqref="C47:M47">
    <cfRule type="colorScale" priority="60">
      <colorScale>
        <cfvo type="min"/>
        <cfvo type="max"/>
        <color theme="0" tint="-4.9989318521683403E-2"/>
        <color rgb="FF92D050"/>
      </colorScale>
    </cfRule>
  </conditionalFormatting>
  <conditionalFormatting sqref="C48:M48">
    <cfRule type="colorScale" priority="59">
      <colorScale>
        <cfvo type="min"/>
        <cfvo type="max"/>
        <color theme="0" tint="-4.9989318521683403E-2"/>
        <color rgb="FF92D050"/>
      </colorScale>
    </cfRule>
  </conditionalFormatting>
  <conditionalFormatting sqref="C49:M49">
    <cfRule type="colorScale" priority="58">
      <colorScale>
        <cfvo type="min"/>
        <cfvo type="max"/>
        <color theme="0" tint="-4.9989318521683403E-2"/>
        <color rgb="FF92D050"/>
      </colorScale>
    </cfRule>
  </conditionalFormatting>
  <conditionalFormatting sqref="C50:M50">
    <cfRule type="colorScale" priority="57">
      <colorScale>
        <cfvo type="min"/>
        <cfvo type="max"/>
        <color theme="0" tint="-4.9989318521683403E-2"/>
        <color rgb="FF92D050"/>
      </colorScale>
    </cfRule>
  </conditionalFormatting>
  <conditionalFormatting sqref="C51:M51">
    <cfRule type="colorScale" priority="56">
      <colorScale>
        <cfvo type="min"/>
        <cfvo type="max"/>
        <color theme="0" tint="-4.9989318521683403E-2"/>
        <color rgb="FF92D050"/>
      </colorScale>
    </cfRule>
  </conditionalFormatting>
  <conditionalFormatting sqref="C52:M52">
    <cfRule type="colorScale" priority="55">
      <colorScale>
        <cfvo type="min"/>
        <cfvo type="max"/>
        <color theme="0" tint="-4.9989318521683403E-2"/>
        <color rgb="FF92D050"/>
      </colorScale>
    </cfRule>
  </conditionalFormatting>
  <conditionalFormatting sqref="C53:M53">
    <cfRule type="colorScale" priority="54">
      <colorScale>
        <cfvo type="min"/>
        <cfvo type="max"/>
        <color theme="0" tint="-4.9989318521683403E-2"/>
        <color rgb="FF92D050"/>
      </colorScale>
    </cfRule>
  </conditionalFormatting>
  <conditionalFormatting sqref="C54:M54">
    <cfRule type="colorScale" priority="53">
      <colorScale>
        <cfvo type="min"/>
        <cfvo type="max"/>
        <color theme="0" tint="-4.9989318521683403E-2"/>
        <color rgb="FF92D050"/>
      </colorScale>
    </cfRule>
  </conditionalFormatting>
  <conditionalFormatting sqref="C55:M55">
    <cfRule type="colorScale" priority="52">
      <colorScale>
        <cfvo type="min"/>
        <cfvo type="max"/>
        <color theme="0" tint="-4.9989318521683403E-2"/>
        <color rgb="FF92D050"/>
      </colorScale>
    </cfRule>
  </conditionalFormatting>
  <conditionalFormatting sqref="C56:M56">
    <cfRule type="colorScale" priority="51">
      <colorScale>
        <cfvo type="min"/>
        <cfvo type="max"/>
        <color theme="0" tint="-4.9989318521683403E-2"/>
        <color rgb="FF92D050"/>
      </colorScale>
    </cfRule>
  </conditionalFormatting>
  <conditionalFormatting sqref="C57:M57">
    <cfRule type="colorScale" priority="50">
      <colorScale>
        <cfvo type="min"/>
        <cfvo type="max"/>
        <color theme="0" tint="-4.9989318521683403E-2"/>
        <color rgb="FF92D050"/>
      </colorScale>
    </cfRule>
  </conditionalFormatting>
  <conditionalFormatting sqref="C58:M58">
    <cfRule type="colorScale" priority="49">
      <colorScale>
        <cfvo type="min"/>
        <cfvo type="max"/>
        <color theme="0" tint="-4.9989318521683403E-2"/>
        <color rgb="FF92D050"/>
      </colorScale>
    </cfRule>
  </conditionalFormatting>
  <conditionalFormatting sqref="C59:M59">
    <cfRule type="colorScale" priority="48">
      <colorScale>
        <cfvo type="min"/>
        <cfvo type="max"/>
        <color theme="0" tint="-4.9989318521683403E-2"/>
        <color rgb="FF92D050"/>
      </colorScale>
    </cfRule>
  </conditionalFormatting>
  <conditionalFormatting sqref="C60:M60">
    <cfRule type="colorScale" priority="47">
      <colorScale>
        <cfvo type="min"/>
        <cfvo type="max"/>
        <color theme="0" tint="-4.9989318521683403E-2"/>
        <color rgb="FF92D050"/>
      </colorScale>
    </cfRule>
  </conditionalFormatting>
  <conditionalFormatting sqref="C61:M61">
    <cfRule type="colorScale" priority="46">
      <colorScale>
        <cfvo type="min"/>
        <cfvo type="max"/>
        <color theme="0" tint="-4.9989318521683403E-2"/>
        <color rgb="FF92D050"/>
      </colorScale>
    </cfRule>
  </conditionalFormatting>
  <conditionalFormatting sqref="C62:M62">
    <cfRule type="colorScale" priority="45">
      <colorScale>
        <cfvo type="min"/>
        <cfvo type="max"/>
        <color theme="0" tint="-4.9989318521683403E-2"/>
        <color rgb="FF92D050"/>
      </colorScale>
    </cfRule>
  </conditionalFormatting>
  <conditionalFormatting sqref="C63:M63">
    <cfRule type="colorScale" priority="44">
      <colorScale>
        <cfvo type="min"/>
        <cfvo type="max"/>
        <color theme="0" tint="-4.9989318521683403E-2"/>
        <color rgb="FF92D050"/>
      </colorScale>
    </cfRule>
  </conditionalFormatting>
  <conditionalFormatting sqref="C64:M64">
    <cfRule type="colorScale" priority="43">
      <colorScale>
        <cfvo type="min"/>
        <cfvo type="max"/>
        <color theme="0" tint="-4.9989318521683403E-2"/>
        <color rgb="FF92D050"/>
      </colorScale>
    </cfRule>
  </conditionalFormatting>
  <conditionalFormatting sqref="C65:M65">
    <cfRule type="colorScale" priority="42">
      <colorScale>
        <cfvo type="min"/>
        <cfvo type="max"/>
        <color theme="0" tint="-4.9989318521683403E-2"/>
        <color rgb="FF92D050"/>
      </colorScale>
    </cfRule>
  </conditionalFormatting>
  <conditionalFormatting sqref="C67:M67">
    <cfRule type="colorScale" priority="41">
      <colorScale>
        <cfvo type="min"/>
        <cfvo type="max"/>
        <color theme="0" tint="-4.9989318521683403E-2"/>
        <color rgb="FF92D050"/>
      </colorScale>
    </cfRule>
  </conditionalFormatting>
  <conditionalFormatting sqref="C66:M66">
    <cfRule type="colorScale" priority="40">
      <colorScale>
        <cfvo type="min"/>
        <cfvo type="max"/>
        <color theme="0" tint="-4.9989318521683403E-2"/>
        <color rgb="FF92D050"/>
      </colorScale>
    </cfRule>
  </conditionalFormatting>
  <conditionalFormatting sqref="C68:M68">
    <cfRule type="colorScale" priority="39">
      <colorScale>
        <cfvo type="min"/>
        <cfvo type="max"/>
        <color theme="0" tint="-4.9989318521683403E-2"/>
        <color rgb="FF92D050"/>
      </colorScale>
    </cfRule>
  </conditionalFormatting>
  <conditionalFormatting sqref="C69:M69">
    <cfRule type="colorScale" priority="38">
      <colorScale>
        <cfvo type="min"/>
        <cfvo type="max"/>
        <color theme="0" tint="-4.9989318521683403E-2"/>
        <color rgb="FF92D050"/>
      </colorScale>
    </cfRule>
  </conditionalFormatting>
  <conditionalFormatting sqref="C70:M70">
    <cfRule type="colorScale" priority="37">
      <colorScale>
        <cfvo type="min"/>
        <cfvo type="max"/>
        <color theme="0" tint="-4.9989318521683403E-2"/>
        <color rgb="FF92D050"/>
      </colorScale>
    </cfRule>
  </conditionalFormatting>
  <conditionalFormatting sqref="C71:M71">
    <cfRule type="colorScale" priority="36">
      <colorScale>
        <cfvo type="min"/>
        <cfvo type="max"/>
        <color theme="0" tint="-4.9989318521683403E-2"/>
        <color rgb="FF92D050"/>
      </colorScale>
    </cfRule>
  </conditionalFormatting>
  <conditionalFormatting sqref="C72:M72">
    <cfRule type="colorScale" priority="35">
      <colorScale>
        <cfvo type="min"/>
        <cfvo type="max"/>
        <color theme="0" tint="-4.9989318521683403E-2"/>
        <color rgb="FF92D050"/>
      </colorScale>
    </cfRule>
  </conditionalFormatting>
  <conditionalFormatting sqref="C73:M73">
    <cfRule type="colorScale" priority="34">
      <colorScale>
        <cfvo type="min"/>
        <cfvo type="max"/>
        <color theme="0" tint="-4.9989318521683403E-2"/>
        <color rgb="FF92D050"/>
      </colorScale>
    </cfRule>
  </conditionalFormatting>
  <conditionalFormatting sqref="C74:M74">
    <cfRule type="colorScale" priority="33">
      <colorScale>
        <cfvo type="min"/>
        <cfvo type="max"/>
        <color theme="0" tint="-4.9989318521683403E-2"/>
        <color rgb="FF92D050"/>
      </colorScale>
    </cfRule>
  </conditionalFormatting>
  <conditionalFormatting sqref="C75:M75">
    <cfRule type="colorScale" priority="32">
      <colorScale>
        <cfvo type="min"/>
        <cfvo type="max"/>
        <color theme="0" tint="-4.9989318521683403E-2"/>
        <color rgb="FF92D050"/>
      </colorScale>
    </cfRule>
  </conditionalFormatting>
  <conditionalFormatting sqref="C76:M76">
    <cfRule type="colorScale" priority="31">
      <colorScale>
        <cfvo type="min"/>
        <cfvo type="max"/>
        <color theme="0" tint="-4.9989318521683403E-2"/>
        <color rgb="FF92D050"/>
      </colorScale>
    </cfRule>
  </conditionalFormatting>
  <conditionalFormatting sqref="C77:M77">
    <cfRule type="colorScale" priority="30">
      <colorScale>
        <cfvo type="min"/>
        <cfvo type="max"/>
        <color theme="0" tint="-4.9989318521683403E-2"/>
        <color rgb="FF92D050"/>
      </colorScale>
    </cfRule>
  </conditionalFormatting>
  <conditionalFormatting sqref="C78:M78">
    <cfRule type="colorScale" priority="29">
      <colorScale>
        <cfvo type="min"/>
        <cfvo type="max"/>
        <color theme="0" tint="-4.9989318521683403E-2"/>
        <color rgb="FF92D050"/>
      </colorScale>
    </cfRule>
  </conditionalFormatting>
  <conditionalFormatting sqref="C79:M79">
    <cfRule type="colorScale" priority="28">
      <colorScale>
        <cfvo type="min"/>
        <cfvo type="max"/>
        <color theme="0" tint="-4.9989318521683403E-2"/>
        <color rgb="FF92D050"/>
      </colorScale>
    </cfRule>
  </conditionalFormatting>
  <conditionalFormatting sqref="C80:M80">
    <cfRule type="colorScale" priority="27">
      <colorScale>
        <cfvo type="min"/>
        <cfvo type="max"/>
        <color theme="0" tint="-4.9989318521683403E-2"/>
        <color rgb="FF92D050"/>
      </colorScale>
    </cfRule>
  </conditionalFormatting>
  <conditionalFormatting sqref="C81:M81">
    <cfRule type="colorScale" priority="26">
      <colorScale>
        <cfvo type="min"/>
        <cfvo type="max"/>
        <color theme="0" tint="-4.9989318521683403E-2"/>
        <color rgb="FF92D050"/>
      </colorScale>
    </cfRule>
  </conditionalFormatting>
  <conditionalFormatting sqref="C82:M82">
    <cfRule type="colorScale" priority="25">
      <colorScale>
        <cfvo type="min"/>
        <cfvo type="max"/>
        <color theme="0" tint="-4.9989318521683403E-2"/>
        <color rgb="FF92D050"/>
      </colorScale>
    </cfRule>
  </conditionalFormatting>
  <conditionalFormatting sqref="C83:M83">
    <cfRule type="colorScale" priority="24">
      <colorScale>
        <cfvo type="min"/>
        <cfvo type="max"/>
        <color theme="0" tint="-4.9989318521683403E-2"/>
        <color rgb="FF92D050"/>
      </colorScale>
    </cfRule>
  </conditionalFormatting>
  <conditionalFormatting sqref="C84:M84">
    <cfRule type="colorScale" priority="23">
      <colorScale>
        <cfvo type="min"/>
        <cfvo type="max"/>
        <color theme="0" tint="-4.9989318521683403E-2"/>
        <color rgb="FF92D050"/>
      </colorScale>
    </cfRule>
  </conditionalFormatting>
  <conditionalFormatting sqref="C85:M85">
    <cfRule type="colorScale" priority="22">
      <colorScale>
        <cfvo type="min"/>
        <cfvo type="max"/>
        <color theme="0" tint="-4.9989318521683403E-2"/>
        <color rgb="FF92D050"/>
      </colorScale>
    </cfRule>
  </conditionalFormatting>
  <conditionalFormatting sqref="C86:M86">
    <cfRule type="colorScale" priority="21">
      <colorScale>
        <cfvo type="min"/>
        <cfvo type="max"/>
        <color theme="0" tint="-4.9989318521683403E-2"/>
        <color rgb="FF92D050"/>
      </colorScale>
    </cfRule>
  </conditionalFormatting>
  <conditionalFormatting sqref="C87:M87">
    <cfRule type="colorScale" priority="20">
      <colorScale>
        <cfvo type="min"/>
        <cfvo type="max"/>
        <color theme="0" tint="-4.9989318521683403E-2"/>
        <color rgb="FF92D050"/>
      </colorScale>
    </cfRule>
  </conditionalFormatting>
  <conditionalFormatting sqref="C88:M88">
    <cfRule type="colorScale" priority="19">
      <colorScale>
        <cfvo type="min"/>
        <cfvo type="max"/>
        <color theme="0" tint="-4.9989318521683403E-2"/>
        <color rgb="FF92D050"/>
      </colorScale>
    </cfRule>
  </conditionalFormatting>
  <conditionalFormatting sqref="C89:M89">
    <cfRule type="colorScale" priority="18">
      <colorScale>
        <cfvo type="min"/>
        <cfvo type="max"/>
        <color theme="0" tint="-4.9989318521683403E-2"/>
        <color rgb="FF92D050"/>
      </colorScale>
    </cfRule>
  </conditionalFormatting>
  <conditionalFormatting sqref="C90:M90">
    <cfRule type="colorScale" priority="17">
      <colorScale>
        <cfvo type="min"/>
        <cfvo type="max"/>
        <color theme="0" tint="-4.9989318521683403E-2"/>
        <color rgb="FF92D050"/>
      </colorScale>
    </cfRule>
  </conditionalFormatting>
  <conditionalFormatting sqref="C91:M91">
    <cfRule type="colorScale" priority="16">
      <colorScale>
        <cfvo type="min"/>
        <cfvo type="max"/>
        <color theme="0" tint="-4.9989318521683403E-2"/>
        <color rgb="FF92D050"/>
      </colorScale>
    </cfRule>
  </conditionalFormatting>
  <conditionalFormatting sqref="C92:M92">
    <cfRule type="colorScale" priority="15">
      <colorScale>
        <cfvo type="min"/>
        <cfvo type="max"/>
        <color theme="0" tint="-4.9989318521683403E-2"/>
        <color rgb="FF92D050"/>
      </colorScale>
    </cfRule>
  </conditionalFormatting>
  <conditionalFormatting sqref="C93:M93">
    <cfRule type="colorScale" priority="14">
      <colorScale>
        <cfvo type="min"/>
        <cfvo type="max"/>
        <color theme="0" tint="-4.9989318521683403E-2"/>
        <color rgb="FF92D050"/>
      </colorScale>
    </cfRule>
  </conditionalFormatting>
  <conditionalFormatting sqref="C94:M94">
    <cfRule type="colorScale" priority="13">
      <colorScale>
        <cfvo type="min"/>
        <cfvo type="max"/>
        <color theme="0" tint="-4.9989318521683403E-2"/>
        <color rgb="FF92D050"/>
      </colorScale>
    </cfRule>
  </conditionalFormatting>
  <conditionalFormatting sqref="C95:M95">
    <cfRule type="colorScale" priority="12">
      <colorScale>
        <cfvo type="min"/>
        <cfvo type="max"/>
        <color theme="0" tint="-4.9989318521683403E-2"/>
        <color rgb="FF92D050"/>
      </colorScale>
    </cfRule>
  </conditionalFormatting>
  <conditionalFormatting sqref="C96:M96">
    <cfRule type="colorScale" priority="11">
      <colorScale>
        <cfvo type="min"/>
        <cfvo type="max"/>
        <color theme="0" tint="-4.9989318521683403E-2"/>
        <color rgb="FF92D050"/>
      </colorScale>
    </cfRule>
  </conditionalFormatting>
  <conditionalFormatting sqref="C97:M97">
    <cfRule type="colorScale" priority="10">
      <colorScale>
        <cfvo type="min"/>
        <cfvo type="max"/>
        <color theme="0" tint="-4.9989318521683403E-2"/>
        <color rgb="FF92D050"/>
      </colorScale>
    </cfRule>
  </conditionalFormatting>
  <conditionalFormatting sqref="C98:M98">
    <cfRule type="colorScale" priority="9">
      <colorScale>
        <cfvo type="min"/>
        <cfvo type="max"/>
        <color theme="0" tint="-4.9989318521683403E-2"/>
        <color rgb="FF92D050"/>
      </colorScale>
    </cfRule>
  </conditionalFormatting>
  <conditionalFormatting sqref="C99:M99">
    <cfRule type="colorScale" priority="8">
      <colorScale>
        <cfvo type="min"/>
        <cfvo type="max"/>
        <color theme="0" tint="-4.9989318521683403E-2"/>
        <color rgb="FF92D050"/>
      </colorScale>
    </cfRule>
  </conditionalFormatting>
  <conditionalFormatting sqref="C100:M100">
    <cfRule type="colorScale" priority="7">
      <colorScale>
        <cfvo type="min"/>
        <cfvo type="max"/>
        <color theme="0" tint="-4.9989318521683403E-2"/>
        <color rgb="FF92D050"/>
      </colorScale>
    </cfRule>
  </conditionalFormatting>
  <conditionalFormatting sqref="C101:M101">
    <cfRule type="colorScale" priority="6">
      <colorScale>
        <cfvo type="min"/>
        <cfvo type="max"/>
        <color theme="0" tint="-4.9989318521683403E-2"/>
        <color rgb="FF92D050"/>
      </colorScale>
    </cfRule>
  </conditionalFormatting>
  <conditionalFormatting sqref="C102:M102">
    <cfRule type="colorScale" priority="5">
      <colorScale>
        <cfvo type="min"/>
        <cfvo type="max"/>
        <color theme="0" tint="-4.9989318521683403E-2"/>
        <color rgb="FF92D050"/>
      </colorScale>
    </cfRule>
  </conditionalFormatting>
  <conditionalFormatting sqref="C103:M103">
    <cfRule type="colorScale" priority="4">
      <colorScale>
        <cfvo type="min"/>
        <cfvo type="max"/>
        <color theme="0" tint="-4.9989318521683403E-2"/>
        <color rgb="FF92D050"/>
      </colorScale>
    </cfRule>
  </conditionalFormatting>
  <conditionalFormatting sqref="C104:M104">
    <cfRule type="colorScale" priority="3">
      <colorScale>
        <cfvo type="min"/>
        <cfvo type="max"/>
        <color theme="0" tint="-4.9989318521683403E-2"/>
        <color rgb="FF92D050"/>
      </colorScale>
    </cfRule>
  </conditionalFormatting>
  <conditionalFormatting sqref="C105:M105">
    <cfRule type="colorScale" priority="2">
      <colorScale>
        <cfvo type="min"/>
        <cfvo type="max"/>
        <color theme="0" tint="-4.9989318521683403E-2"/>
        <color rgb="FF92D050"/>
      </colorScale>
    </cfRule>
  </conditionalFormatting>
  <conditionalFormatting sqref="C106:M106">
    <cfRule type="colorScale" priority="1">
      <colorScale>
        <cfvo type="min"/>
        <cfvo type="max"/>
        <color theme="0" tint="-4.9989318521683403E-2"/>
        <color rgb="FF92D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5A9D-BDED-4642-B302-2E57B6E0E1FA}">
  <dimension ref="A1:AA100"/>
  <sheetViews>
    <sheetView zoomScaleNormal="100" workbookViewId="0">
      <selection activeCell="B1" sqref="B1:L1"/>
    </sheetView>
  </sheetViews>
  <sheetFormatPr defaultRowHeight="14.15" x14ac:dyDescent="0.35"/>
  <cols>
    <col min="13" max="13" width="11.640625" customWidth="1"/>
    <col min="16" max="16" width="11.2109375" bestFit="1" customWidth="1"/>
  </cols>
  <sheetData>
    <row r="1" spans="1:17" x14ac:dyDescent="0.35">
      <c r="A1" t="s">
        <v>4</v>
      </c>
      <c r="B1" t="s">
        <v>132</v>
      </c>
      <c r="C1" t="s">
        <v>176</v>
      </c>
      <c r="D1" t="s">
        <v>178</v>
      </c>
      <c r="E1" t="s">
        <v>179</v>
      </c>
      <c r="F1" t="s">
        <v>182</v>
      </c>
      <c r="G1" t="s">
        <v>177</v>
      </c>
      <c r="H1" t="s">
        <v>180</v>
      </c>
      <c r="I1" t="s">
        <v>136</v>
      </c>
      <c r="J1" t="s">
        <v>6</v>
      </c>
      <c r="K1" t="s">
        <v>1</v>
      </c>
      <c r="L1" t="s">
        <v>139</v>
      </c>
      <c r="M1" t="s">
        <v>24</v>
      </c>
      <c r="N1" t="s">
        <v>25</v>
      </c>
      <c r="O1" t="s">
        <v>26</v>
      </c>
    </row>
    <row r="2" spans="1:17" x14ac:dyDescent="0.35">
      <c r="A2">
        <v>1</v>
      </c>
      <c r="B2">
        <v>3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3</v>
      </c>
      <c r="L2">
        <v>0</v>
      </c>
      <c r="M2" s="1">
        <f>SUM(B2:L2)</f>
        <v>8</v>
      </c>
      <c r="N2">
        <f>M2/10000</f>
        <v>8.0000000000000004E-4</v>
      </c>
      <c r="O2">
        <f>N2*52</f>
        <v>4.1600000000000005E-2</v>
      </c>
      <c r="P2">
        <f>M2*0.0001+0.001*K2</f>
        <v>3.8E-3</v>
      </c>
      <c r="Q2">
        <f>(M2*0.1+K2)/M2</f>
        <v>0.47499999999999998</v>
      </c>
    </row>
    <row r="3" spans="1:17" x14ac:dyDescent="0.35">
      <c r="A3">
        <v>2</v>
      </c>
      <c r="B3">
        <v>4</v>
      </c>
      <c r="C3">
        <v>4</v>
      </c>
      <c r="D3">
        <v>0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7</v>
      </c>
      <c r="L3">
        <v>0</v>
      </c>
      <c r="M3" s="1">
        <f t="shared" ref="M3:M66" si="0">SUM(B3:L3)</f>
        <v>18</v>
      </c>
      <c r="N3">
        <f t="shared" ref="N3:N66" si="1">M3/10000</f>
        <v>1.8E-3</v>
      </c>
      <c r="O3">
        <f t="shared" ref="O3:O66" si="2">N3*52</f>
        <v>9.3600000000000003E-2</v>
      </c>
      <c r="P3">
        <f t="shared" ref="P3:P66" si="3">M3*0.0001+0.001*K3</f>
        <v>8.8000000000000005E-3</v>
      </c>
      <c r="Q3">
        <f t="shared" ref="Q3:Q66" si="4">(M3*0.1+K3)/M3</f>
        <v>0.48888888888888893</v>
      </c>
    </row>
    <row r="4" spans="1:17" x14ac:dyDescent="0.35">
      <c r="A4">
        <v>3</v>
      </c>
      <c r="B4">
        <v>5</v>
      </c>
      <c r="C4">
        <v>6</v>
      </c>
      <c r="D4">
        <v>0</v>
      </c>
      <c r="E4">
        <v>4</v>
      </c>
      <c r="F4">
        <v>0</v>
      </c>
      <c r="G4">
        <v>0</v>
      </c>
      <c r="H4">
        <v>0</v>
      </c>
      <c r="I4">
        <v>0</v>
      </c>
      <c r="J4">
        <v>0</v>
      </c>
      <c r="K4">
        <v>13</v>
      </c>
      <c r="L4">
        <v>0</v>
      </c>
      <c r="M4" s="1">
        <f t="shared" si="0"/>
        <v>28</v>
      </c>
      <c r="N4">
        <f t="shared" si="1"/>
        <v>2.8E-3</v>
      </c>
      <c r="O4">
        <f t="shared" si="2"/>
        <v>0.14560000000000001</v>
      </c>
      <c r="P4">
        <f t="shared" si="3"/>
        <v>1.5800000000000002E-2</v>
      </c>
      <c r="Q4">
        <f t="shared" si="4"/>
        <v>0.56428571428571428</v>
      </c>
    </row>
    <row r="5" spans="1:17" x14ac:dyDescent="0.35">
      <c r="A5">
        <v>4</v>
      </c>
      <c r="B5">
        <v>6</v>
      </c>
      <c r="C5">
        <v>9</v>
      </c>
      <c r="D5">
        <v>0</v>
      </c>
      <c r="E5">
        <v>7</v>
      </c>
      <c r="F5">
        <v>0</v>
      </c>
      <c r="G5">
        <v>0</v>
      </c>
      <c r="H5">
        <v>0</v>
      </c>
      <c r="I5">
        <v>0</v>
      </c>
      <c r="J5">
        <v>0</v>
      </c>
      <c r="K5">
        <v>20</v>
      </c>
      <c r="L5">
        <v>0</v>
      </c>
      <c r="M5" s="1">
        <f t="shared" si="0"/>
        <v>42</v>
      </c>
      <c r="N5">
        <f t="shared" si="1"/>
        <v>4.1999999999999997E-3</v>
      </c>
      <c r="O5">
        <f t="shared" si="2"/>
        <v>0.21839999999999998</v>
      </c>
      <c r="P5">
        <f t="shared" si="3"/>
        <v>2.4199999999999999E-2</v>
      </c>
      <c r="Q5">
        <f t="shared" si="4"/>
        <v>0.57619047619047614</v>
      </c>
    </row>
    <row r="6" spans="1:17" x14ac:dyDescent="0.35">
      <c r="A6">
        <v>5</v>
      </c>
      <c r="B6">
        <v>6</v>
      </c>
      <c r="C6">
        <v>10</v>
      </c>
      <c r="D6">
        <v>0</v>
      </c>
      <c r="E6">
        <v>9</v>
      </c>
      <c r="F6">
        <v>0</v>
      </c>
      <c r="G6">
        <v>3</v>
      </c>
      <c r="H6">
        <v>0</v>
      </c>
      <c r="I6">
        <v>0</v>
      </c>
      <c r="J6">
        <v>3</v>
      </c>
      <c r="K6">
        <v>26</v>
      </c>
      <c r="L6">
        <v>0</v>
      </c>
      <c r="M6" s="1">
        <f t="shared" si="0"/>
        <v>57</v>
      </c>
      <c r="N6">
        <f t="shared" si="1"/>
        <v>5.7000000000000002E-3</v>
      </c>
      <c r="O6">
        <f t="shared" si="2"/>
        <v>0.2964</v>
      </c>
      <c r="P6">
        <f t="shared" si="3"/>
        <v>3.1700000000000006E-2</v>
      </c>
      <c r="Q6">
        <f t="shared" si="4"/>
        <v>0.55614035087719293</v>
      </c>
    </row>
    <row r="7" spans="1:17" x14ac:dyDescent="0.35">
      <c r="A7">
        <v>6</v>
      </c>
      <c r="B7">
        <v>6</v>
      </c>
      <c r="C7">
        <v>10</v>
      </c>
      <c r="D7">
        <v>0</v>
      </c>
      <c r="E7">
        <v>11</v>
      </c>
      <c r="F7">
        <v>0</v>
      </c>
      <c r="G7">
        <v>7</v>
      </c>
      <c r="H7">
        <v>0</v>
      </c>
      <c r="I7">
        <v>0</v>
      </c>
      <c r="J7">
        <v>7</v>
      </c>
      <c r="K7">
        <v>33</v>
      </c>
      <c r="L7">
        <v>0</v>
      </c>
      <c r="M7" s="1">
        <f t="shared" si="0"/>
        <v>74</v>
      </c>
      <c r="N7">
        <f t="shared" si="1"/>
        <v>7.4000000000000003E-3</v>
      </c>
      <c r="O7">
        <f t="shared" si="2"/>
        <v>0.38480000000000003</v>
      </c>
      <c r="P7">
        <f t="shared" si="3"/>
        <v>4.0400000000000005E-2</v>
      </c>
      <c r="Q7">
        <f t="shared" si="4"/>
        <v>0.54594594594594592</v>
      </c>
    </row>
    <row r="8" spans="1:17" x14ac:dyDescent="0.35">
      <c r="A8">
        <v>7</v>
      </c>
      <c r="B8">
        <v>7</v>
      </c>
      <c r="C8">
        <v>11</v>
      </c>
      <c r="D8">
        <v>0</v>
      </c>
      <c r="E8">
        <v>14</v>
      </c>
      <c r="F8">
        <v>0</v>
      </c>
      <c r="G8">
        <v>11</v>
      </c>
      <c r="H8">
        <v>0</v>
      </c>
      <c r="I8">
        <v>0</v>
      </c>
      <c r="J8">
        <v>11</v>
      </c>
      <c r="K8">
        <v>41</v>
      </c>
      <c r="L8">
        <v>0</v>
      </c>
      <c r="M8" s="1">
        <f t="shared" si="0"/>
        <v>95</v>
      </c>
      <c r="N8">
        <f t="shared" si="1"/>
        <v>9.4999999999999998E-3</v>
      </c>
      <c r="O8">
        <f t="shared" si="2"/>
        <v>0.49399999999999999</v>
      </c>
      <c r="P8">
        <f t="shared" si="3"/>
        <v>5.0500000000000003E-2</v>
      </c>
      <c r="Q8">
        <f t="shared" si="4"/>
        <v>0.53157894736842104</v>
      </c>
    </row>
    <row r="9" spans="1:17" x14ac:dyDescent="0.35">
      <c r="A9">
        <v>8</v>
      </c>
      <c r="B9">
        <v>7</v>
      </c>
      <c r="C9">
        <v>12</v>
      </c>
      <c r="D9">
        <v>0</v>
      </c>
      <c r="E9">
        <v>17</v>
      </c>
      <c r="F9">
        <v>0</v>
      </c>
      <c r="G9">
        <v>15</v>
      </c>
      <c r="H9">
        <v>0</v>
      </c>
      <c r="I9">
        <v>0</v>
      </c>
      <c r="J9">
        <v>15</v>
      </c>
      <c r="K9">
        <v>51</v>
      </c>
      <c r="L9">
        <v>0</v>
      </c>
      <c r="M9" s="1">
        <f t="shared" si="0"/>
        <v>117</v>
      </c>
      <c r="N9">
        <f t="shared" si="1"/>
        <v>1.17E-2</v>
      </c>
      <c r="O9">
        <f t="shared" si="2"/>
        <v>0.60840000000000005</v>
      </c>
      <c r="P9">
        <f t="shared" si="3"/>
        <v>6.2700000000000006E-2</v>
      </c>
      <c r="Q9">
        <f t="shared" si="4"/>
        <v>0.53589743589743588</v>
      </c>
    </row>
    <row r="10" spans="1:17" x14ac:dyDescent="0.35">
      <c r="A10">
        <v>9</v>
      </c>
      <c r="B10">
        <v>8</v>
      </c>
      <c r="C10">
        <v>13</v>
      </c>
      <c r="D10">
        <v>0</v>
      </c>
      <c r="E10">
        <v>20</v>
      </c>
      <c r="F10">
        <v>0</v>
      </c>
      <c r="G10">
        <v>20</v>
      </c>
      <c r="H10">
        <v>0</v>
      </c>
      <c r="I10">
        <v>0</v>
      </c>
      <c r="J10">
        <v>20</v>
      </c>
      <c r="K10">
        <v>62</v>
      </c>
      <c r="L10">
        <v>0</v>
      </c>
      <c r="M10" s="1">
        <f t="shared" si="0"/>
        <v>143</v>
      </c>
      <c r="N10">
        <f t="shared" si="1"/>
        <v>1.43E-2</v>
      </c>
      <c r="O10">
        <f t="shared" si="2"/>
        <v>0.74360000000000004</v>
      </c>
      <c r="P10">
        <f t="shared" si="3"/>
        <v>7.6300000000000007E-2</v>
      </c>
      <c r="Q10">
        <f t="shared" si="4"/>
        <v>0.53356643356643352</v>
      </c>
    </row>
    <row r="11" spans="1:17" x14ac:dyDescent="0.35">
      <c r="A11">
        <v>10</v>
      </c>
      <c r="B11">
        <v>8</v>
      </c>
      <c r="C11">
        <v>14</v>
      </c>
      <c r="D11">
        <v>0</v>
      </c>
      <c r="E11">
        <v>22</v>
      </c>
      <c r="F11">
        <v>0</v>
      </c>
      <c r="G11">
        <v>26</v>
      </c>
      <c r="H11">
        <v>0</v>
      </c>
      <c r="I11">
        <v>7</v>
      </c>
      <c r="J11">
        <v>26</v>
      </c>
      <c r="K11">
        <v>73</v>
      </c>
      <c r="L11">
        <v>0</v>
      </c>
      <c r="M11" s="1">
        <f t="shared" si="0"/>
        <v>176</v>
      </c>
      <c r="N11">
        <f t="shared" si="1"/>
        <v>1.7600000000000001E-2</v>
      </c>
      <c r="O11">
        <f t="shared" si="2"/>
        <v>0.91520000000000001</v>
      </c>
      <c r="P11">
        <f t="shared" si="3"/>
        <v>9.06E-2</v>
      </c>
      <c r="Q11">
        <f t="shared" si="4"/>
        <v>0.51477272727272727</v>
      </c>
    </row>
    <row r="12" spans="1:17" x14ac:dyDescent="0.35">
      <c r="A12">
        <v>11</v>
      </c>
      <c r="B12">
        <v>9</v>
      </c>
      <c r="C12">
        <v>15</v>
      </c>
      <c r="D12">
        <v>0</v>
      </c>
      <c r="E12">
        <v>23</v>
      </c>
      <c r="F12">
        <v>0</v>
      </c>
      <c r="G12">
        <v>32</v>
      </c>
      <c r="H12">
        <v>0</v>
      </c>
      <c r="I12">
        <v>14</v>
      </c>
      <c r="J12">
        <v>32</v>
      </c>
      <c r="K12">
        <v>86</v>
      </c>
      <c r="L12">
        <v>0</v>
      </c>
      <c r="M12" s="1">
        <f t="shared" si="0"/>
        <v>211</v>
      </c>
      <c r="N12">
        <f t="shared" si="1"/>
        <v>2.1100000000000001E-2</v>
      </c>
      <c r="O12">
        <f t="shared" si="2"/>
        <v>1.0972</v>
      </c>
      <c r="P12">
        <f t="shared" si="3"/>
        <v>0.1071</v>
      </c>
      <c r="Q12">
        <f t="shared" si="4"/>
        <v>0.50758293838862556</v>
      </c>
    </row>
    <row r="13" spans="1:17" x14ac:dyDescent="0.35">
      <c r="A13">
        <v>12</v>
      </c>
      <c r="B13">
        <v>10</v>
      </c>
      <c r="C13">
        <v>16</v>
      </c>
      <c r="D13">
        <v>0</v>
      </c>
      <c r="E13">
        <v>25</v>
      </c>
      <c r="F13">
        <v>0</v>
      </c>
      <c r="G13">
        <v>40</v>
      </c>
      <c r="H13">
        <v>0</v>
      </c>
      <c r="I13">
        <v>23</v>
      </c>
      <c r="J13">
        <v>40</v>
      </c>
      <c r="K13">
        <v>102</v>
      </c>
      <c r="L13">
        <v>0</v>
      </c>
      <c r="M13" s="1">
        <f t="shared" si="0"/>
        <v>256</v>
      </c>
      <c r="N13">
        <f t="shared" si="1"/>
        <v>2.5600000000000001E-2</v>
      </c>
      <c r="O13">
        <f t="shared" si="2"/>
        <v>1.3312000000000002</v>
      </c>
      <c r="P13">
        <f t="shared" si="3"/>
        <v>0.12760000000000002</v>
      </c>
      <c r="Q13">
        <f t="shared" si="4"/>
        <v>0.49843749999999998</v>
      </c>
    </row>
    <row r="14" spans="1:17" x14ac:dyDescent="0.35">
      <c r="A14">
        <v>13</v>
      </c>
      <c r="B14">
        <v>10</v>
      </c>
      <c r="C14">
        <v>17</v>
      </c>
      <c r="D14">
        <v>0</v>
      </c>
      <c r="E14">
        <v>27</v>
      </c>
      <c r="F14">
        <v>0</v>
      </c>
      <c r="G14">
        <v>48</v>
      </c>
      <c r="H14">
        <v>0</v>
      </c>
      <c r="I14">
        <v>32</v>
      </c>
      <c r="J14">
        <v>48</v>
      </c>
      <c r="K14">
        <v>119</v>
      </c>
      <c r="L14">
        <v>0</v>
      </c>
      <c r="M14" s="1">
        <f t="shared" si="0"/>
        <v>301</v>
      </c>
      <c r="N14">
        <f t="shared" si="1"/>
        <v>3.0099999999999998E-2</v>
      </c>
      <c r="O14">
        <f t="shared" si="2"/>
        <v>1.5651999999999999</v>
      </c>
      <c r="P14">
        <f t="shared" si="3"/>
        <v>0.14910000000000001</v>
      </c>
      <c r="Q14">
        <f t="shared" si="4"/>
        <v>0.49534883720930228</v>
      </c>
    </row>
    <row r="15" spans="1:17" x14ac:dyDescent="0.35">
      <c r="A15">
        <v>14</v>
      </c>
      <c r="B15">
        <v>11</v>
      </c>
      <c r="C15">
        <v>19</v>
      </c>
      <c r="D15">
        <v>0</v>
      </c>
      <c r="E15">
        <v>29</v>
      </c>
      <c r="F15">
        <v>0</v>
      </c>
      <c r="G15">
        <v>58</v>
      </c>
      <c r="H15">
        <v>0</v>
      </c>
      <c r="I15">
        <v>44</v>
      </c>
      <c r="J15">
        <v>58</v>
      </c>
      <c r="K15">
        <v>140</v>
      </c>
      <c r="L15">
        <v>0</v>
      </c>
      <c r="M15" s="1">
        <f t="shared" si="0"/>
        <v>359</v>
      </c>
      <c r="N15">
        <f t="shared" si="1"/>
        <v>3.5900000000000001E-2</v>
      </c>
      <c r="O15">
        <f t="shared" si="2"/>
        <v>1.8668</v>
      </c>
      <c r="P15">
        <f t="shared" si="3"/>
        <v>0.1759</v>
      </c>
      <c r="Q15">
        <f t="shared" si="4"/>
        <v>0.48997214484679669</v>
      </c>
    </row>
    <row r="16" spans="1:17" x14ac:dyDescent="0.35">
      <c r="A16">
        <v>15</v>
      </c>
      <c r="B16">
        <v>12</v>
      </c>
      <c r="C16">
        <v>18</v>
      </c>
      <c r="D16">
        <v>12</v>
      </c>
      <c r="E16">
        <v>32</v>
      </c>
      <c r="F16">
        <v>0</v>
      </c>
      <c r="G16">
        <v>63</v>
      </c>
      <c r="H16">
        <v>0</v>
      </c>
      <c r="I16">
        <v>57</v>
      </c>
      <c r="J16">
        <v>69</v>
      </c>
      <c r="K16">
        <v>162</v>
      </c>
      <c r="L16">
        <v>0</v>
      </c>
      <c r="M16" s="1">
        <f t="shared" si="0"/>
        <v>425</v>
      </c>
      <c r="N16">
        <f t="shared" si="1"/>
        <v>4.2500000000000003E-2</v>
      </c>
      <c r="O16">
        <f t="shared" si="2"/>
        <v>2.21</v>
      </c>
      <c r="P16">
        <f t="shared" si="3"/>
        <v>0.20450000000000002</v>
      </c>
      <c r="Q16">
        <f t="shared" si="4"/>
        <v>0.48117647058823532</v>
      </c>
    </row>
    <row r="17" spans="1:27" x14ac:dyDescent="0.35">
      <c r="A17">
        <v>16</v>
      </c>
      <c r="B17">
        <v>13</v>
      </c>
      <c r="C17">
        <v>18</v>
      </c>
      <c r="D17">
        <v>26</v>
      </c>
      <c r="E17">
        <v>35</v>
      </c>
      <c r="F17">
        <v>0</v>
      </c>
      <c r="G17">
        <v>69</v>
      </c>
      <c r="H17">
        <v>0</v>
      </c>
      <c r="I17">
        <v>72</v>
      </c>
      <c r="J17">
        <v>82</v>
      </c>
      <c r="K17">
        <v>188</v>
      </c>
      <c r="L17">
        <v>0</v>
      </c>
      <c r="M17" s="1">
        <f t="shared" si="0"/>
        <v>503</v>
      </c>
      <c r="N17">
        <f t="shared" si="1"/>
        <v>5.0299999999999997E-2</v>
      </c>
      <c r="O17">
        <f t="shared" si="2"/>
        <v>2.6155999999999997</v>
      </c>
      <c r="P17">
        <f t="shared" si="3"/>
        <v>0.23830000000000001</v>
      </c>
      <c r="Q17">
        <f t="shared" si="4"/>
        <v>0.47375745526838969</v>
      </c>
    </row>
    <row r="18" spans="1:27" x14ac:dyDescent="0.35">
      <c r="A18">
        <v>17</v>
      </c>
      <c r="B18">
        <v>14</v>
      </c>
      <c r="C18">
        <v>17</v>
      </c>
      <c r="D18">
        <v>42</v>
      </c>
      <c r="E18">
        <v>38</v>
      </c>
      <c r="F18">
        <v>0</v>
      </c>
      <c r="G18">
        <v>75</v>
      </c>
      <c r="H18">
        <v>0</v>
      </c>
      <c r="I18">
        <v>90</v>
      </c>
      <c r="J18">
        <v>97</v>
      </c>
      <c r="K18">
        <v>219</v>
      </c>
      <c r="L18">
        <v>0</v>
      </c>
      <c r="M18" s="1">
        <f t="shared" si="0"/>
        <v>592</v>
      </c>
      <c r="N18">
        <f t="shared" si="1"/>
        <v>5.9200000000000003E-2</v>
      </c>
      <c r="O18">
        <f t="shared" si="2"/>
        <v>3.0784000000000002</v>
      </c>
      <c r="P18">
        <f t="shared" si="3"/>
        <v>0.2782</v>
      </c>
      <c r="Q18">
        <f t="shared" si="4"/>
        <v>0.46993243243243243</v>
      </c>
    </row>
    <row r="19" spans="1:27" x14ac:dyDescent="0.35">
      <c r="A19">
        <v>18</v>
      </c>
      <c r="B19">
        <v>16</v>
      </c>
      <c r="C19">
        <v>17</v>
      </c>
      <c r="D19">
        <v>62</v>
      </c>
      <c r="E19">
        <v>41</v>
      </c>
      <c r="F19">
        <v>0</v>
      </c>
      <c r="G19">
        <v>82</v>
      </c>
      <c r="H19">
        <v>0</v>
      </c>
      <c r="I19">
        <v>111</v>
      </c>
      <c r="J19">
        <v>115</v>
      </c>
      <c r="K19">
        <v>253</v>
      </c>
      <c r="L19">
        <v>0</v>
      </c>
      <c r="M19" s="1">
        <f t="shared" si="0"/>
        <v>697</v>
      </c>
      <c r="N19">
        <f t="shared" si="1"/>
        <v>6.9699999999999998E-2</v>
      </c>
      <c r="O19">
        <f t="shared" si="2"/>
        <v>3.6244000000000001</v>
      </c>
      <c r="P19">
        <f t="shared" si="3"/>
        <v>0.32269999999999999</v>
      </c>
      <c r="Q19">
        <f t="shared" si="4"/>
        <v>0.46298421807747486</v>
      </c>
    </row>
    <row r="20" spans="1:27" x14ac:dyDescent="0.35">
      <c r="A20">
        <v>19</v>
      </c>
      <c r="B20">
        <v>17</v>
      </c>
      <c r="C20">
        <v>16</v>
      </c>
      <c r="D20">
        <v>84</v>
      </c>
      <c r="E20">
        <v>45</v>
      </c>
      <c r="F20">
        <v>0</v>
      </c>
      <c r="G20">
        <v>90</v>
      </c>
      <c r="H20">
        <v>0</v>
      </c>
      <c r="I20">
        <v>135</v>
      </c>
      <c r="J20">
        <v>135</v>
      </c>
      <c r="K20">
        <v>294</v>
      </c>
      <c r="L20">
        <v>0</v>
      </c>
      <c r="M20" s="1">
        <f t="shared" si="0"/>
        <v>816</v>
      </c>
      <c r="N20">
        <f t="shared" si="1"/>
        <v>8.1600000000000006E-2</v>
      </c>
      <c r="O20">
        <f t="shared" si="2"/>
        <v>4.2431999999999999</v>
      </c>
      <c r="P20">
        <f t="shared" si="3"/>
        <v>0.37559999999999999</v>
      </c>
      <c r="Q20">
        <f t="shared" si="4"/>
        <v>0.46029411764705885</v>
      </c>
    </row>
    <row r="21" spans="1:27" x14ac:dyDescent="0.35">
      <c r="A21">
        <v>20</v>
      </c>
      <c r="B21">
        <v>19</v>
      </c>
      <c r="C21">
        <v>14</v>
      </c>
      <c r="D21">
        <v>109</v>
      </c>
      <c r="E21">
        <v>44</v>
      </c>
      <c r="F21">
        <v>25</v>
      </c>
      <c r="G21">
        <v>88</v>
      </c>
      <c r="H21">
        <v>25</v>
      </c>
      <c r="I21">
        <v>145</v>
      </c>
      <c r="J21">
        <v>155</v>
      </c>
      <c r="K21">
        <v>333</v>
      </c>
      <c r="L21">
        <v>0</v>
      </c>
      <c r="M21" s="1">
        <f t="shared" si="0"/>
        <v>957</v>
      </c>
      <c r="N21">
        <f t="shared" si="1"/>
        <v>9.5699999999999993E-2</v>
      </c>
      <c r="O21">
        <f t="shared" si="2"/>
        <v>4.9763999999999999</v>
      </c>
      <c r="P21">
        <f t="shared" si="3"/>
        <v>0.42870000000000003</v>
      </c>
      <c r="Q21">
        <f t="shared" si="4"/>
        <v>0.44796238244514103</v>
      </c>
    </row>
    <row r="22" spans="1:27" x14ac:dyDescent="0.35">
      <c r="A22">
        <v>21</v>
      </c>
      <c r="B22">
        <v>20</v>
      </c>
      <c r="C22">
        <v>12</v>
      </c>
      <c r="D22">
        <v>138</v>
      </c>
      <c r="E22">
        <v>43</v>
      </c>
      <c r="F22">
        <v>53</v>
      </c>
      <c r="G22">
        <v>86</v>
      </c>
      <c r="H22">
        <v>53</v>
      </c>
      <c r="I22">
        <v>157</v>
      </c>
      <c r="J22">
        <v>178</v>
      </c>
      <c r="K22">
        <v>379</v>
      </c>
      <c r="L22">
        <v>0</v>
      </c>
      <c r="M22" s="1">
        <f t="shared" si="0"/>
        <v>1119</v>
      </c>
      <c r="N22">
        <f t="shared" si="1"/>
        <v>0.1119</v>
      </c>
      <c r="O22">
        <f t="shared" si="2"/>
        <v>5.8187999999999995</v>
      </c>
      <c r="P22">
        <f t="shared" si="3"/>
        <v>0.4909</v>
      </c>
      <c r="Q22">
        <f t="shared" si="4"/>
        <v>0.43869526362823946</v>
      </c>
      <c r="AA22">
        <f>M18/M17</f>
        <v>1.1769383697813121</v>
      </c>
    </row>
    <row r="23" spans="1:27" x14ac:dyDescent="0.35">
      <c r="A23">
        <v>22</v>
      </c>
      <c r="B23">
        <v>22</v>
      </c>
      <c r="C23">
        <v>10</v>
      </c>
      <c r="D23">
        <v>171</v>
      </c>
      <c r="E23">
        <v>42</v>
      </c>
      <c r="F23">
        <v>86</v>
      </c>
      <c r="G23">
        <v>83</v>
      </c>
      <c r="H23">
        <v>86</v>
      </c>
      <c r="I23">
        <v>171</v>
      </c>
      <c r="J23">
        <v>205</v>
      </c>
      <c r="K23">
        <v>432</v>
      </c>
      <c r="L23">
        <v>0</v>
      </c>
      <c r="M23" s="1">
        <f t="shared" si="0"/>
        <v>1308</v>
      </c>
      <c r="N23">
        <f t="shared" si="1"/>
        <v>0.1308</v>
      </c>
      <c r="O23">
        <f t="shared" si="2"/>
        <v>6.8015999999999996</v>
      </c>
      <c r="P23">
        <f t="shared" si="3"/>
        <v>0.56279999999999997</v>
      </c>
      <c r="Q23">
        <f t="shared" si="4"/>
        <v>0.43027522935779811</v>
      </c>
    </row>
    <row r="24" spans="1:27" x14ac:dyDescent="0.35">
      <c r="A24">
        <v>23</v>
      </c>
      <c r="B24">
        <v>24</v>
      </c>
      <c r="C24">
        <v>8</v>
      </c>
      <c r="D24">
        <v>210</v>
      </c>
      <c r="E24">
        <v>40</v>
      </c>
      <c r="F24">
        <v>125</v>
      </c>
      <c r="G24">
        <v>80</v>
      </c>
      <c r="H24">
        <v>125</v>
      </c>
      <c r="I24">
        <v>187</v>
      </c>
      <c r="J24">
        <v>237</v>
      </c>
      <c r="K24">
        <v>493</v>
      </c>
      <c r="L24">
        <v>0</v>
      </c>
      <c r="M24" s="1">
        <f t="shared" si="0"/>
        <v>1529</v>
      </c>
      <c r="N24">
        <f t="shared" si="1"/>
        <v>0.15290000000000001</v>
      </c>
      <c r="O24">
        <f t="shared" si="2"/>
        <v>7.9508000000000001</v>
      </c>
      <c r="P24">
        <f t="shared" si="3"/>
        <v>0.64590000000000003</v>
      </c>
      <c r="Q24">
        <f t="shared" si="4"/>
        <v>0.4224329627207325</v>
      </c>
    </row>
    <row r="25" spans="1:27" x14ac:dyDescent="0.35">
      <c r="A25">
        <v>24</v>
      </c>
      <c r="B25">
        <v>26</v>
      </c>
      <c r="C25">
        <v>4</v>
      </c>
      <c r="D25">
        <v>256</v>
      </c>
      <c r="E25">
        <v>38</v>
      </c>
      <c r="F25">
        <v>171</v>
      </c>
      <c r="G25">
        <v>75</v>
      </c>
      <c r="H25">
        <v>171</v>
      </c>
      <c r="I25">
        <v>205</v>
      </c>
      <c r="J25">
        <v>273</v>
      </c>
      <c r="K25">
        <v>564</v>
      </c>
      <c r="L25">
        <v>0</v>
      </c>
      <c r="M25" s="1">
        <f t="shared" si="0"/>
        <v>1783</v>
      </c>
      <c r="N25">
        <f t="shared" si="1"/>
        <v>0.17829999999999999</v>
      </c>
      <c r="O25">
        <f t="shared" si="2"/>
        <v>9.2715999999999994</v>
      </c>
      <c r="P25">
        <f t="shared" si="3"/>
        <v>0.74230000000000007</v>
      </c>
      <c r="Q25">
        <f t="shared" si="4"/>
        <v>0.41632080762759394</v>
      </c>
    </row>
    <row r="26" spans="1:27" x14ac:dyDescent="0.35">
      <c r="A26">
        <v>25</v>
      </c>
      <c r="B26">
        <v>28</v>
      </c>
      <c r="C26">
        <v>0</v>
      </c>
      <c r="D26">
        <v>275</v>
      </c>
      <c r="E26">
        <v>34</v>
      </c>
      <c r="F26">
        <v>220</v>
      </c>
      <c r="G26">
        <v>67</v>
      </c>
      <c r="H26">
        <v>220</v>
      </c>
      <c r="I26">
        <v>220</v>
      </c>
      <c r="J26">
        <v>308</v>
      </c>
      <c r="K26">
        <v>632</v>
      </c>
      <c r="L26">
        <v>74</v>
      </c>
      <c r="M26" s="1">
        <f t="shared" si="0"/>
        <v>2078</v>
      </c>
      <c r="N26">
        <f t="shared" si="1"/>
        <v>0.20780000000000001</v>
      </c>
      <c r="O26">
        <f t="shared" si="2"/>
        <v>10.8056</v>
      </c>
      <c r="P26">
        <f t="shared" si="3"/>
        <v>0.83979999999999999</v>
      </c>
      <c r="Q26">
        <f t="shared" si="4"/>
        <v>0.40413859480269487</v>
      </c>
    </row>
    <row r="27" spans="1:27" x14ac:dyDescent="0.35">
      <c r="A27">
        <v>26</v>
      </c>
      <c r="B27">
        <v>30</v>
      </c>
      <c r="C27">
        <v>0</v>
      </c>
      <c r="D27">
        <v>297</v>
      </c>
      <c r="E27">
        <v>29</v>
      </c>
      <c r="F27">
        <v>277</v>
      </c>
      <c r="G27">
        <v>58</v>
      </c>
      <c r="H27">
        <v>277</v>
      </c>
      <c r="I27">
        <v>238</v>
      </c>
      <c r="J27">
        <v>348</v>
      </c>
      <c r="K27">
        <v>709</v>
      </c>
      <c r="L27">
        <v>159</v>
      </c>
      <c r="M27" s="1">
        <f t="shared" si="0"/>
        <v>2422</v>
      </c>
      <c r="N27">
        <f t="shared" si="1"/>
        <v>0.2422</v>
      </c>
      <c r="O27">
        <f t="shared" si="2"/>
        <v>12.5944</v>
      </c>
      <c r="P27">
        <f t="shared" si="3"/>
        <v>0.95119999999999993</v>
      </c>
      <c r="Q27">
        <f t="shared" si="4"/>
        <v>0.39273327828241122</v>
      </c>
    </row>
    <row r="28" spans="1:27" x14ac:dyDescent="0.35">
      <c r="A28">
        <v>27</v>
      </c>
      <c r="B28">
        <v>33</v>
      </c>
      <c r="C28">
        <v>0</v>
      </c>
      <c r="D28">
        <v>322</v>
      </c>
      <c r="E28">
        <v>24</v>
      </c>
      <c r="F28">
        <v>344</v>
      </c>
      <c r="G28">
        <v>47</v>
      </c>
      <c r="H28">
        <v>344</v>
      </c>
      <c r="I28">
        <v>258</v>
      </c>
      <c r="J28">
        <v>395</v>
      </c>
      <c r="K28">
        <v>799</v>
      </c>
      <c r="L28">
        <v>258</v>
      </c>
      <c r="M28" s="1">
        <f t="shared" si="0"/>
        <v>2824</v>
      </c>
      <c r="N28">
        <f t="shared" si="1"/>
        <v>0.28239999999999998</v>
      </c>
      <c r="O28">
        <f t="shared" si="2"/>
        <v>14.684799999999999</v>
      </c>
      <c r="P28">
        <f t="shared" si="3"/>
        <v>1.0814000000000001</v>
      </c>
      <c r="Q28">
        <f t="shared" si="4"/>
        <v>0.38293201133144478</v>
      </c>
    </row>
    <row r="29" spans="1:27" x14ac:dyDescent="0.35">
      <c r="A29">
        <v>28</v>
      </c>
      <c r="B29">
        <v>36</v>
      </c>
      <c r="C29">
        <v>0</v>
      </c>
      <c r="D29">
        <v>351</v>
      </c>
      <c r="E29">
        <v>17</v>
      </c>
      <c r="F29">
        <v>421</v>
      </c>
      <c r="G29">
        <v>34</v>
      </c>
      <c r="H29">
        <v>421</v>
      </c>
      <c r="I29">
        <v>281</v>
      </c>
      <c r="J29">
        <v>449</v>
      </c>
      <c r="K29">
        <v>903</v>
      </c>
      <c r="L29">
        <v>374</v>
      </c>
      <c r="M29" s="1">
        <f t="shared" si="0"/>
        <v>3287</v>
      </c>
      <c r="N29">
        <f t="shared" si="1"/>
        <v>0.32869999999999999</v>
      </c>
      <c r="O29">
        <f t="shared" si="2"/>
        <v>17.092399999999998</v>
      </c>
      <c r="P29">
        <f t="shared" si="3"/>
        <v>1.2317</v>
      </c>
      <c r="Q29">
        <f t="shared" si="4"/>
        <v>0.37471858837846062</v>
      </c>
    </row>
    <row r="30" spans="1:27" x14ac:dyDescent="0.35">
      <c r="A30">
        <v>29</v>
      </c>
      <c r="B30">
        <v>39</v>
      </c>
      <c r="C30">
        <v>0</v>
      </c>
      <c r="D30">
        <v>384</v>
      </c>
      <c r="E30">
        <v>10</v>
      </c>
      <c r="F30">
        <v>511</v>
      </c>
      <c r="G30">
        <v>19</v>
      </c>
      <c r="H30">
        <v>511</v>
      </c>
      <c r="I30">
        <v>307</v>
      </c>
      <c r="J30">
        <v>511</v>
      </c>
      <c r="K30">
        <v>1022</v>
      </c>
      <c r="L30">
        <v>511</v>
      </c>
      <c r="M30" s="1">
        <f t="shared" si="0"/>
        <v>3825</v>
      </c>
      <c r="N30">
        <f t="shared" si="1"/>
        <v>0.38250000000000001</v>
      </c>
      <c r="O30">
        <f t="shared" si="2"/>
        <v>19.89</v>
      </c>
      <c r="P30">
        <f t="shared" si="3"/>
        <v>1.4045000000000001</v>
      </c>
      <c r="Q30">
        <f t="shared" si="4"/>
        <v>0.36718954248366015</v>
      </c>
    </row>
    <row r="31" spans="1:27" x14ac:dyDescent="0.35">
      <c r="A31">
        <v>30</v>
      </c>
      <c r="B31">
        <v>44</v>
      </c>
      <c r="C31">
        <v>0</v>
      </c>
      <c r="D31">
        <v>438</v>
      </c>
      <c r="E31">
        <v>0</v>
      </c>
      <c r="F31">
        <v>584</v>
      </c>
      <c r="G31">
        <v>0</v>
      </c>
      <c r="H31">
        <v>584</v>
      </c>
      <c r="I31">
        <v>351</v>
      </c>
      <c r="J31">
        <v>584</v>
      </c>
      <c r="K31">
        <v>1167</v>
      </c>
      <c r="L31">
        <v>701</v>
      </c>
      <c r="M31" s="1">
        <f t="shared" si="0"/>
        <v>4453</v>
      </c>
      <c r="N31">
        <f t="shared" si="1"/>
        <v>0.44529999999999997</v>
      </c>
      <c r="O31">
        <f t="shared" si="2"/>
        <v>23.1556</v>
      </c>
      <c r="P31">
        <f t="shared" si="3"/>
        <v>1.6123000000000001</v>
      </c>
      <c r="Q31">
        <f t="shared" si="4"/>
        <v>0.36207051426004938</v>
      </c>
    </row>
    <row r="32" spans="1:27" x14ac:dyDescent="0.35">
      <c r="A32">
        <v>31</v>
      </c>
      <c r="B32">
        <v>50</v>
      </c>
      <c r="C32">
        <v>0</v>
      </c>
      <c r="D32">
        <v>497</v>
      </c>
      <c r="E32">
        <v>0</v>
      </c>
      <c r="F32">
        <v>662</v>
      </c>
      <c r="G32">
        <v>0</v>
      </c>
      <c r="H32">
        <v>662</v>
      </c>
      <c r="I32">
        <v>397</v>
      </c>
      <c r="J32">
        <v>662</v>
      </c>
      <c r="K32">
        <v>1324</v>
      </c>
      <c r="L32">
        <v>927</v>
      </c>
      <c r="M32" s="1">
        <f t="shared" si="0"/>
        <v>5181</v>
      </c>
      <c r="N32">
        <f t="shared" si="1"/>
        <v>0.5181</v>
      </c>
      <c r="O32">
        <f t="shared" si="2"/>
        <v>26.941200000000002</v>
      </c>
      <c r="P32">
        <f t="shared" si="3"/>
        <v>1.8421000000000001</v>
      </c>
      <c r="Q32">
        <f t="shared" si="4"/>
        <v>0.35554912179115999</v>
      </c>
    </row>
    <row r="33" spans="1:17" x14ac:dyDescent="0.35">
      <c r="A33">
        <v>32</v>
      </c>
      <c r="B33">
        <v>57</v>
      </c>
      <c r="C33">
        <v>0</v>
      </c>
      <c r="D33">
        <v>563</v>
      </c>
      <c r="E33">
        <v>0</v>
      </c>
      <c r="F33">
        <v>751</v>
      </c>
      <c r="G33">
        <v>0</v>
      </c>
      <c r="H33">
        <v>751</v>
      </c>
      <c r="I33">
        <v>451</v>
      </c>
      <c r="J33">
        <v>751</v>
      </c>
      <c r="K33">
        <v>1502</v>
      </c>
      <c r="L33">
        <v>1201</v>
      </c>
      <c r="M33" s="1">
        <f t="shared" si="0"/>
        <v>6027</v>
      </c>
      <c r="N33">
        <f t="shared" si="1"/>
        <v>0.60270000000000001</v>
      </c>
      <c r="O33">
        <f t="shared" si="2"/>
        <v>31.340400000000002</v>
      </c>
      <c r="P33">
        <f t="shared" si="3"/>
        <v>2.1047000000000002</v>
      </c>
      <c r="Q33">
        <f t="shared" si="4"/>
        <v>0.34921187987390073</v>
      </c>
    </row>
    <row r="34" spans="1:17" x14ac:dyDescent="0.35">
      <c r="A34">
        <v>33</v>
      </c>
      <c r="B34">
        <v>64</v>
      </c>
      <c r="C34">
        <v>0</v>
      </c>
      <c r="D34">
        <v>639</v>
      </c>
      <c r="E34">
        <v>0</v>
      </c>
      <c r="F34">
        <v>852</v>
      </c>
      <c r="G34">
        <v>0</v>
      </c>
      <c r="H34">
        <v>852</v>
      </c>
      <c r="I34">
        <v>512</v>
      </c>
      <c r="J34">
        <v>852</v>
      </c>
      <c r="K34">
        <v>1704</v>
      </c>
      <c r="L34">
        <v>1534</v>
      </c>
      <c r="M34" s="1">
        <f t="shared" si="0"/>
        <v>7009</v>
      </c>
      <c r="N34">
        <f t="shared" si="1"/>
        <v>0.70089999999999997</v>
      </c>
      <c r="O34">
        <f t="shared" si="2"/>
        <v>36.446799999999996</v>
      </c>
      <c r="P34">
        <f t="shared" si="3"/>
        <v>2.4049</v>
      </c>
      <c r="Q34">
        <f t="shared" si="4"/>
        <v>0.34311599372235696</v>
      </c>
    </row>
    <row r="35" spans="1:17" x14ac:dyDescent="0.35">
      <c r="A35">
        <v>34</v>
      </c>
      <c r="B35">
        <v>73</v>
      </c>
      <c r="C35">
        <v>0</v>
      </c>
      <c r="D35">
        <v>726</v>
      </c>
      <c r="E35">
        <v>0</v>
      </c>
      <c r="F35">
        <v>968</v>
      </c>
      <c r="G35">
        <v>0</v>
      </c>
      <c r="H35">
        <v>968</v>
      </c>
      <c r="I35">
        <v>581</v>
      </c>
      <c r="J35">
        <v>968</v>
      </c>
      <c r="K35">
        <v>1935</v>
      </c>
      <c r="L35">
        <v>1935</v>
      </c>
      <c r="M35" s="1">
        <f t="shared" si="0"/>
        <v>8154</v>
      </c>
      <c r="N35">
        <f t="shared" si="1"/>
        <v>0.81540000000000001</v>
      </c>
      <c r="O35">
        <f t="shared" si="2"/>
        <v>42.400800000000004</v>
      </c>
      <c r="P35">
        <f t="shared" si="3"/>
        <v>2.7504</v>
      </c>
      <c r="Q35">
        <f t="shared" si="4"/>
        <v>0.33730684326710819</v>
      </c>
    </row>
    <row r="36" spans="1:17" x14ac:dyDescent="0.35">
      <c r="A36">
        <v>35</v>
      </c>
      <c r="B36">
        <v>83</v>
      </c>
      <c r="C36">
        <v>0</v>
      </c>
      <c r="D36">
        <v>825</v>
      </c>
      <c r="E36">
        <v>0</v>
      </c>
      <c r="F36">
        <v>1099</v>
      </c>
      <c r="G36">
        <v>0</v>
      </c>
      <c r="H36">
        <v>1099</v>
      </c>
      <c r="I36">
        <v>660</v>
      </c>
      <c r="J36">
        <v>1099</v>
      </c>
      <c r="K36">
        <v>2198</v>
      </c>
      <c r="L36">
        <v>2418</v>
      </c>
      <c r="M36" s="1">
        <f t="shared" si="0"/>
        <v>9481</v>
      </c>
      <c r="N36">
        <f t="shared" si="1"/>
        <v>0.94810000000000005</v>
      </c>
      <c r="O36">
        <f t="shared" si="2"/>
        <v>49.301200000000001</v>
      </c>
      <c r="P36">
        <f t="shared" si="3"/>
        <v>3.1461000000000001</v>
      </c>
      <c r="Q36">
        <f t="shared" si="4"/>
        <v>0.33183208522307772</v>
      </c>
    </row>
    <row r="37" spans="1:17" x14ac:dyDescent="0.35">
      <c r="A37">
        <v>36</v>
      </c>
      <c r="B37">
        <v>94</v>
      </c>
      <c r="C37">
        <v>0</v>
      </c>
      <c r="D37">
        <v>937</v>
      </c>
      <c r="E37">
        <v>0</v>
      </c>
      <c r="F37">
        <v>1249</v>
      </c>
      <c r="G37">
        <v>0</v>
      </c>
      <c r="H37">
        <v>1249</v>
      </c>
      <c r="I37">
        <v>750</v>
      </c>
      <c r="J37">
        <v>1249</v>
      </c>
      <c r="K37">
        <v>2498</v>
      </c>
      <c r="L37">
        <v>2997</v>
      </c>
      <c r="M37" s="1">
        <f t="shared" si="0"/>
        <v>11023</v>
      </c>
      <c r="N37">
        <f t="shared" si="1"/>
        <v>1.1023000000000001</v>
      </c>
      <c r="O37">
        <f t="shared" si="2"/>
        <v>57.319600000000001</v>
      </c>
      <c r="P37">
        <f t="shared" si="3"/>
        <v>3.6003000000000003</v>
      </c>
      <c r="Q37">
        <f t="shared" si="4"/>
        <v>0.32661707339199858</v>
      </c>
    </row>
    <row r="38" spans="1:17" x14ac:dyDescent="0.35">
      <c r="A38">
        <v>37</v>
      </c>
      <c r="B38">
        <v>107</v>
      </c>
      <c r="C38">
        <v>0</v>
      </c>
      <c r="D38">
        <v>1065</v>
      </c>
      <c r="E38">
        <v>0</v>
      </c>
      <c r="F38">
        <v>1420</v>
      </c>
      <c r="G38">
        <v>0</v>
      </c>
      <c r="H38">
        <v>1420</v>
      </c>
      <c r="I38">
        <v>852</v>
      </c>
      <c r="J38">
        <v>1420</v>
      </c>
      <c r="K38">
        <v>2839</v>
      </c>
      <c r="L38">
        <v>3691</v>
      </c>
      <c r="M38" s="1">
        <f t="shared" si="0"/>
        <v>12814</v>
      </c>
      <c r="N38">
        <f t="shared" si="1"/>
        <v>1.2814000000000001</v>
      </c>
      <c r="O38">
        <f t="shared" si="2"/>
        <v>66.632800000000003</v>
      </c>
      <c r="P38">
        <f t="shared" si="3"/>
        <v>4.1204000000000001</v>
      </c>
      <c r="Q38">
        <f t="shared" si="4"/>
        <v>0.3215545497112533</v>
      </c>
    </row>
    <row r="39" spans="1:17" x14ac:dyDescent="0.35">
      <c r="A39">
        <v>38</v>
      </c>
      <c r="B39">
        <v>122</v>
      </c>
      <c r="C39">
        <v>0</v>
      </c>
      <c r="D39">
        <v>1211</v>
      </c>
      <c r="E39">
        <v>0</v>
      </c>
      <c r="F39">
        <v>1615</v>
      </c>
      <c r="G39">
        <v>0</v>
      </c>
      <c r="H39">
        <v>1615</v>
      </c>
      <c r="I39">
        <v>969</v>
      </c>
      <c r="J39">
        <v>1615</v>
      </c>
      <c r="K39">
        <v>3229</v>
      </c>
      <c r="L39">
        <v>4520</v>
      </c>
      <c r="M39" s="1">
        <f t="shared" si="0"/>
        <v>14896</v>
      </c>
      <c r="N39">
        <f t="shared" si="1"/>
        <v>1.4896</v>
      </c>
      <c r="O39">
        <f t="shared" si="2"/>
        <v>77.459199999999996</v>
      </c>
      <c r="P39">
        <f t="shared" si="3"/>
        <v>4.7186000000000003</v>
      </c>
      <c r="Q39">
        <f t="shared" si="4"/>
        <v>0.31676960257787329</v>
      </c>
    </row>
    <row r="40" spans="1:17" x14ac:dyDescent="0.35">
      <c r="A40">
        <v>39</v>
      </c>
      <c r="B40">
        <v>138</v>
      </c>
      <c r="C40">
        <v>0</v>
      </c>
      <c r="D40">
        <v>1378</v>
      </c>
      <c r="E40">
        <v>0</v>
      </c>
      <c r="F40">
        <v>1837</v>
      </c>
      <c r="G40">
        <v>0</v>
      </c>
      <c r="H40">
        <v>1837</v>
      </c>
      <c r="I40">
        <v>1102</v>
      </c>
      <c r="J40">
        <v>1837</v>
      </c>
      <c r="K40">
        <v>3674</v>
      </c>
      <c r="L40">
        <v>5510</v>
      </c>
      <c r="M40" s="1">
        <f t="shared" si="0"/>
        <v>17313</v>
      </c>
      <c r="N40">
        <f t="shared" si="1"/>
        <v>1.7313000000000001</v>
      </c>
      <c r="O40">
        <f t="shared" si="2"/>
        <v>90.027600000000007</v>
      </c>
      <c r="P40">
        <f t="shared" si="3"/>
        <v>5.4053000000000004</v>
      </c>
      <c r="Q40">
        <f t="shared" si="4"/>
        <v>0.31221047767573501</v>
      </c>
    </row>
    <row r="41" spans="1:17" x14ac:dyDescent="0.35">
      <c r="A41">
        <v>40</v>
      </c>
      <c r="B41">
        <v>157</v>
      </c>
      <c r="C41">
        <v>0</v>
      </c>
      <c r="D41">
        <v>1568</v>
      </c>
      <c r="E41">
        <v>0</v>
      </c>
      <c r="F41">
        <v>2091</v>
      </c>
      <c r="G41">
        <v>0</v>
      </c>
      <c r="H41">
        <v>2091</v>
      </c>
      <c r="I41">
        <v>1255</v>
      </c>
      <c r="J41">
        <v>2091</v>
      </c>
      <c r="K41">
        <v>4181</v>
      </c>
      <c r="L41">
        <v>6690</v>
      </c>
      <c r="M41" s="1">
        <f t="shared" si="0"/>
        <v>20124</v>
      </c>
      <c r="N41">
        <f t="shared" si="1"/>
        <v>2.0124</v>
      </c>
      <c r="O41">
        <f t="shared" si="2"/>
        <v>104.6448</v>
      </c>
      <c r="P41">
        <f t="shared" si="3"/>
        <v>6.1934000000000005</v>
      </c>
      <c r="Q41">
        <f t="shared" si="4"/>
        <v>0.30776187636652752</v>
      </c>
    </row>
    <row r="42" spans="1:17" x14ac:dyDescent="0.35">
      <c r="A42">
        <v>41</v>
      </c>
      <c r="B42">
        <v>179</v>
      </c>
      <c r="C42">
        <v>0</v>
      </c>
      <c r="D42">
        <v>1786</v>
      </c>
      <c r="E42">
        <v>0</v>
      </c>
      <c r="F42">
        <v>2381</v>
      </c>
      <c r="G42">
        <v>0</v>
      </c>
      <c r="H42">
        <v>2381</v>
      </c>
      <c r="I42">
        <v>1429</v>
      </c>
      <c r="J42">
        <v>2381</v>
      </c>
      <c r="K42">
        <v>4761</v>
      </c>
      <c r="L42">
        <v>8093</v>
      </c>
      <c r="M42" s="1">
        <f t="shared" si="0"/>
        <v>23391</v>
      </c>
      <c r="N42">
        <f t="shared" si="1"/>
        <v>2.3391000000000002</v>
      </c>
      <c r="O42">
        <f t="shared" si="2"/>
        <v>121.63320000000002</v>
      </c>
      <c r="P42">
        <f t="shared" si="3"/>
        <v>7.1001000000000003</v>
      </c>
      <c r="Q42">
        <f t="shared" si="4"/>
        <v>0.30353982300884957</v>
      </c>
    </row>
    <row r="43" spans="1:17" x14ac:dyDescent="0.35">
      <c r="A43">
        <v>42</v>
      </c>
      <c r="B43">
        <v>204</v>
      </c>
      <c r="C43">
        <v>0</v>
      </c>
      <c r="D43">
        <v>2034</v>
      </c>
      <c r="E43">
        <v>0</v>
      </c>
      <c r="F43">
        <v>2711</v>
      </c>
      <c r="G43">
        <v>0</v>
      </c>
      <c r="H43">
        <v>2711</v>
      </c>
      <c r="I43">
        <v>1627</v>
      </c>
      <c r="J43">
        <v>2711</v>
      </c>
      <c r="K43">
        <v>5422</v>
      </c>
      <c r="L43">
        <v>9760</v>
      </c>
      <c r="M43" s="1">
        <f t="shared" si="0"/>
        <v>27180</v>
      </c>
      <c r="N43">
        <f t="shared" si="1"/>
        <v>2.718</v>
      </c>
      <c r="O43">
        <f t="shared" si="2"/>
        <v>141.33600000000001</v>
      </c>
      <c r="P43">
        <f t="shared" si="3"/>
        <v>8.14</v>
      </c>
      <c r="Q43">
        <f t="shared" si="4"/>
        <v>0.29948491537895511</v>
      </c>
    </row>
    <row r="44" spans="1:17" x14ac:dyDescent="0.35">
      <c r="A44">
        <v>43</v>
      </c>
      <c r="B44">
        <v>232</v>
      </c>
      <c r="C44">
        <v>0</v>
      </c>
      <c r="D44">
        <v>2317</v>
      </c>
      <c r="E44">
        <v>0</v>
      </c>
      <c r="F44">
        <v>3089</v>
      </c>
      <c r="G44">
        <v>0</v>
      </c>
      <c r="H44">
        <v>3089</v>
      </c>
      <c r="I44">
        <v>1854</v>
      </c>
      <c r="J44">
        <v>3089</v>
      </c>
      <c r="K44">
        <v>6178</v>
      </c>
      <c r="L44">
        <v>11738</v>
      </c>
      <c r="M44" s="1">
        <f t="shared" si="0"/>
        <v>31586</v>
      </c>
      <c r="N44">
        <f t="shared" si="1"/>
        <v>3.1585999999999999</v>
      </c>
      <c r="O44">
        <f t="shared" si="2"/>
        <v>164.24719999999999</v>
      </c>
      <c r="P44">
        <f t="shared" si="3"/>
        <v>9.3366000000000007</v>
      </c>
      <c r="Q44">
        <f t="shared" si="4"/>
        <v>0.29559298423352121</v>
      </c>
    </row>
    <row r="45" spans="1:17" x14ac:dyDescent="0.35">
      <c r="A45">
        <v>44</v>
      </c>
      <c r="B45">
        <v>265</v>
      </c>
      <c r="C45">
        <v>0</v>
      </c>
      <c r="D45">
        <v>2641</v>
      </c>
      <c r="E45">
        <v>0</v>
      </c>
      <c r="F45">
        <v>3521</v>
      </c>
      <c r="G45">
        <v>0</v>
      </c>
      <c r="H45">
        <v>3521</v>
      </c>
      <c r="I45">
        <v>2113</v>
      </c>
      <c r="J45">
        <v>3521</v>
      </c>
      <c r="K45">
        <v>7042</v>
      </c>
      <c r="L45">
        <v>14083</v>
      </c>
      <c r="M45" s="1">
        <f t="shared" si="0"/>
        <v>36707</v>
      </c>
      <c r="N45">
        <f t="shared" si="1"/>
        <v>3.6707000000000001</v>
      </c>
      <c r="O45">
        <f t="shared" si="2"/>
        <v>190.87639999999999</v>
      </c>
      <c r="P45">
        <f t="shared" si="3"/>
        <v>10.7127</v>
      </c>
      <c r="Q45">
        <f t="shared" si="4"/>
        <v>0.29184351758520177</v>
      </c>
    </row>
    <row r="46" spans="1:17" x14ac:dyDescent="0.35">
      <c r="A46">
        <v>45</v>
      </c>
      <c r="B46">
        <v>302</v>
      </c>
      <c r="C46">
        <v>0</v>
      </c>
      <c r="D46">
        <v>3011</v>
      </c>
      <c r="E46">
        <v>0</v>
      </c>
      <c r="F46">
        <v>4015</v>
      </c>
      <c r="G46">
        <v>0</v>
      </c>
      <c r="H46">
        <v>4015</v>
      </c>
      <c r="I46">
        <v>2409</v>
      </c>
      <c r="J46">
        <v>4015</v>
      </c>
      <c r="K46">
        <v>8029</v>
      </c>
      <c r="L46">
        <v>16860</v>
      </c>
      <c r="M46" s="1">
        <f t="shared" si="0"/>
        <v>42656</v>
      </c>
      <c r="N46">
        <f t="shared" si="1"/>
        <v>4.2656000000000001</v>
      </c>
      <c r="O46">
        <f t="shared" si="2"/>
        <v>221.81120000000001</v>
      </c>
      <c r="P46">
        <f t="shared" si="3"/>
        <v>12.294599999999999</v>
      </c>
      <c r="Q46">
        <f t="shared" si="4"/>
        <v>0.28822674418604655</v>
      </c>
    </row>
    <row r="47" spans="1:17" x14ac:dyDescent="0.35">
      <c r="A47">
        <v>46</v>
      </c>
      <c r="B47">
        <v>344</v>
      </c>
      <c r="C47">
        <v>0</v>
      </c>
      <c r="D47">
        <v>3434</v>
      </c>
      <c r="E47">
        <v>0</v>
      </c>
      <c r="F47">
        <v>4579</v>
      </c>
      <c r="G47">
        <v>0</v>
      </c>
      <c r="H47">
        <v>4579</v>
      </c>
      <c r="I47">
        <v>2748</v>
      </c>
      <c r="J47">
        <v>4579</v>
      </c>
      <c r="K47">
        <v>9157</v>
      </c>
      <c r="L47">
        <v>20146</v>
      </c>
      <c r="M47" s="1">
        <f t="shared" si="0"/>
        <v>49566</v>
      </c>
      <c r="N47">
        <f t="shared" si="1"/>
        <v>4.9565999999999999</v>
      </c>
      <c r="O47">
        <f t="shared" si="2"/>
        <v>257.7432</v>
      </c>
      <c r="P47">
        <f t="shared" si="3"/>
        <v>14.1136</v>
      </c>
      <c r="Q47">
        <f t="shared" si="4"/>
        <v>0.28474357422426666</v>
      </c>
    </row>
    <row r="48" spans="1:17" x14ac:dyDescent="0.35">
      <c r="A48">
        <v>47</v>
      </c>
      <c r="B48">
        <v>392</v>
      </c>
      <c r="C48">
        <v>0</v>
      </c>
      <c r="D48">
        <v>3918</v>
      </c>
      <c r="E48">
        <v>0</v>
      </c>
      <c r="F48">
        <v>5224</v>
      </c>
      <c r="G48">
        <v>0</v>
      </c>
      <c r="H48">
        <v>5224</v>
      </c>
      <c r="I48">
        <v>3135</v>
      </c>
      <c r="J48">
        <v>5224</v>
      </c>
      <c r="K48">
        <v>10448</v>
      </c>
      <c r="L48">
        <v>24029</v>
      </c>
      <c r="M48" s="1">
        <f t="shared" si="0"/>
        <v>57594</v>
      </c>
      <c r="N48">
        <f t="shared" si="1"/>
        <v>5.7594000000000003</v>
      </c>
      <c r="O48">
        <f t="shared" si="2"/>
        <v>299.48880000000003</v>
      </c>
      <c r="P48">
        <f t="shared" si="3"/>
        <v>16.2074</v>
      </c>
      <c r="Q48">
        <f t="shared" si="4"/>
        <v>0.28140778553321527</v>
      </c>
    </row>
    <row r="49" spans="1:17" x14ac:dyDescent="0.35">
      <c r="A49">
        <v>48</v>
      </c>
      <c r="B49">
        <v>448</v>
      </c>
      <c r="C49">
        <v>0</v>
      </c>
      <c r="D49">
        <v>4472</v>
      </c>
      <c r="E49">
        <v>0</v>
      </c>
      <c r="F49">
        <v>5962</v>
      </c>
      <c r="G49">
        <v>0</v>
      </c>
      <c r="H49">
        <v>5962</v>
      </c>
      <c r="I49">
        <v>3577</v>
      </c>
      <c r="J49">
        <v>5962</v>
      </c>
      <c r="K49">
        <v>11924</v>
      </c>
      <c r="L49">
        <v>28616</v>
      </c>
      <c r="M49" s="1">
        <f t="shared" si="0"/>
        <v>66923</v>
      </c>
      <c r="N49">
        <f t="shared" si="1"/>
        <v>6.6923000000000004</v>
      </c>
      <c r="O49">
        <f t="shared" si="2"/>
        <v>347.99960000000004</v>
      </c>
      <c r="P49">
        <f t="shared" si="3"/>
        <v>18.616299999999999</v>
      </c>
      <c r="Q49">
        <f t="shared" si="4"/>
        <v>0.27817491744243383</v>
      </c>
    </row>
    <row r="50" spans="1:17" x14ac:dyDescent="0.35">
      <c r="A50">
        <v>49</v>
      </c>
      <c r="B50">
        <v>511</v>
      </c>
      <c r="C50">
        <v>0</v>
      </c>
      <c r="D50">
        <v>5105</v>
      </c>
      <c r="E50">
        <v>0</v>
      </c>
      <c r="F50">
        <v>6806</v>
      </c>
      <c r="G50">
        <v>0</v>
      </c>
      <c r="H50">
        <v>6806</v>
      </c>
      <c r="I50">
        <v>4084</v>
      </c>
      <c r="J50">
        <v>6806</v>
      </c>
      <c r="K50">
        <v>13612</v>
      </c>
      <c r="L50">
        <v>34030</v>
      </c>
      <c r="M50" s="1">
        <f t="shared" si="0"/>
        <v>77760</v>
      </c>
      <c r="N50">
        <f t="shared" si="1"/>
        <v>7.7759999999999998</v>
      </c>
      <c r="O50">
        <f t="shared" si="2"/>
        <v>404.35199999999998</v>
      </c>
      <c r="P50">
        <f t="shared" si="3"/>
        <v>21.388000000000002</v>
      </c>
      <c r="Q50">
        <f t="shared" si="4"/>
        <v>0.27505144032921813</v>
      </c>
    </row>
    <row r="51" spans="1:17" x14ac:dyDescent="0.35">
      <c r="A51">
        <v>50</v>
      </c>
      <c r="B51">
        <v>583</v>
      </c>
      <c r="C51">
        <v>0</v>
      </c>
      <c r="D51">
        <v>5830</v>
      </c>
      <c r="E51">
        <v>0</v>
      </c>
      <c r="F51">
        <v>7773</v>
      </c>
      <c r="G51">
        <v>0</v>
      </c>
      <c r="H51">
        <v>7773</v>
      </c>
      <c r="I51">
        <v>4664</v>
      </c>
      <c r="J51">
        <v>7773</v>
      </c>
      <c r="K51">
        <v>15545</v>
      </c>
      <c r="L51">
        <v>40415</v>
      </c>
      <c r="M51" s="1">
        <f t="shared" si="0"/>
        <v>90356</v>
      </c>
      <c r="N51">
        <f t="shared" si="1"/>
        <v>9.0356000000000005</v>
      </c>
      <c r="O51">
        <f t="shared" si="2"/>
        <v>469.85120000000001</v>
      </c>
      <c r="P51">
        <f t="shared" si="3"/>
        <v>24.5806</v>
      </c>
      <c r="Q51">
        <f t="shared" si="4"/>
        <v>0.27204170171322323</v>
      </c>
    </row>
    <row r="52" spans="1:17" x14ac:dyDescent="0.35">
      <c r="A52">
        <v>51</v>
      </c>
      <c r="B52">
        <v>666</v>
      </c>
      <c r="C52">
        <v>0</v>
      </c>
      <c r="D52">
        <v>6659</v>
      </c>
      <c r="E52">
        <v>0</v>
      </c>
      <c r="F52">
        <v>8878</v>
      </c>
      <c r="G52">
        <v>0</v>
      </c>
      <c r="H52">
        <v>8878</v>
      </c>
      <c r="I52">
        <v>5327</v>
      </c>
      <c r="J52">
        <v>8878</v>
      </c>
      <c r="K52">
        <v>17756</v>
      </c>
      <c r="L52">
        <v>47941</v>
      </c>
      <c r="M52" s="1">
        <f t="shared" si="0"/>
        <v>104983</v>
      </c>
      <c r="N52">
        <f t="shared" si="1"/>
        <v>10.4983</v>
      </c>
      <c r="O52">
        <f t="shared" si="2"/>
        <v>545.91160000000002</v>
      </c>
      <c r="P52">
        <f t="shared" si="3"/>
        <v>28.254300000000001</v>
      </c>
      <c r="Q52">
        <f t="shared" si="4"/>
        <v>0.26913214520446171</v>
      </c>
    </row>
    <row r="53" spans="1:17" x14ac:dyDescent="0.35">
      <c r="A53">
        <v>52</v>
      </c>
      <c r="B53">
        <v>761</v>
      </c>
      <c r="C53">
        <v>0</v>
      </c>
      <c r="D53">
        <v>7608</v>
      </c>
      <c r="E53">
        <v>0</v>
      </c>
      <c r="F53">
        <v>10144</v>
      </c>
      <c r="G53">
        <v>0</v>
      </c>
      <c r="H53">
        <v>10144</v>
      </c>
      <c r="I53">
        <v>6087</v>
      </c>
      <c r="J53">
        <v>10144</v>
      </c>
      <c r="K53">
        <v>20288</v>
      </c>
      <c r="L53">
        <v>56805</v>
      </c>
      <c r="M53" s="1">
        <f t="shared" si="0"/>
        <v>121981</v>
      </c>
      <c r="N53">
        <f t="shared" si="1"/>
        <v>12.1981</v>
      </c>
      <c r="O53">
        <f t="shared" si="2"/>
        <v>634.30119999999999</v>
      </c>
      <c r="P53">
        <f t="shared" si="3"/>
        <v>32.4861</v>
      </c>
      <c r="Q53">
        <f t="shared" si="4"/>
        <v>0.2663209844156057</v>
      </c>
    </row>
    <row r="54" spans="1:17" x14ac:dyDescent="0.35">
      <c r="A54">
        <v>53</v>
      </c>
      <c r="B54">
        <v>870</v>
      </c>
      <c r="C54">
        <v>0</v>
      </c>
      <c r="D54">
        <v>8695</v>
      </c>
      <c r="E54">
        <v>0</v>
      </c>
      <c r="F54">
        <v>11594</v>
      </c>
      <c r="G54">
        <v>0</v>
      </c>
      <c r="H54">
        <v>11594</v>
      </c>
      <c r="I54">
        <v>6956</v>
      </c>
      <c r="J54">
        <v>11594</v>
      </c>
      <c r="K54">
        <v>23187</v>
      </c>
      <c r="L54">
        <v>67241</v>
      </c>
      <c r="M54" s="1">
        <f t="shared" si="0"/>
        <v>141731</v>
      </c>
      <c r="N54">
        <f t="shared" si="1"/>
        <v>14.1731</v>
      </c>
      <c r="O54">
        <f t="shared" si="2"/>
        <v>737.00120000000004</v>
      </c>
      <c r="P54">
        <f t="shared" si="3"/>
        <v>37.360100000000003</v>
      </c>
      <c r="Q54">
        <f t="shared" si="4"/>
        <v>0.26359864814331374</v>
      </c>
    </row>
    <row r="55" spans="1:17" x14ac:dyDescent="0.35">
      <c r="A55">
        <v>54</v>
      </c>
      <c r="B55">
        <v>994</v>
      </c>
      <c r="C55">
        <v>0</v>
      </c>
      <c r="D55">
        <v>9940</v>
      </c>
      <c r="E55">
        <v>0</v>
      </c>
      <c r="F55">
        <v>13254</v>
      </c>
      <c r="G55">
        <v>0</v>
      </c>
      <c r="H55">
        <v>13254</v>
      </c>
      <c r="I55">
        <v>7952</v>
      </c>
      <c r="J55">
        <v>13254</v>
      </c>
      <c r="K55">
        <v>26507</v>
      </c>
      <c r="L55">
        <v>79520</v>
      </c>
      <c r="M55" s="1">
        <f t="shared" si="0"/>
        <v>164675</v>
      </c>
      <c r="N55">
        <f t="shared" si="1"/>
        <v>16.467500000000001</v>
      </c>
      <c r="O55">
        <f t="shared" si="2"/>
        <v>856.31000000000006</v>
      </c>
      <c r="P55">
        <f t="shared" si="3"/>
        <v>42.974500000000006</v>
      </c>
      <c r="Q55">
        <f t="shared" si="4"/>
        <v>0.26096553818126611</v>
      </c>
    </row>
    <row r="56" spans="1:17" x14ac:dyDescent="0.35">
      <c r="A56">
        <v>55</v>
      </c>
      <c r="B56">
        <v>1137</v>
      </c>
      <c r="C56">
        <v>0</v>
      </c>
      <c r="D56">
        <v>11367</v>
      </c>
      <c r="E56">
        <v>0</v>
      </c>
      <c r="F56">
        <v>15155</v>
      </c>
      <c r="G56">
        <v>0</v>
      </c>
      <c r="H56">
        <v>15155</v>
      </c>
      <c r="I56">
        <v>9093</v>
      </c>
      <c r="J56">
        <v>15155</v>
      </c>
      <c r="K56">
        <v>30310</v>
      </c>
      <c r="L56">
        <v>93960</v>
      </c>
      <c r="M56" s="1">
        <f t="shared" si="0"/>
        <v>191332</v>
      </c>
      <c r="N56">
        <f t="shared" si="1"/>
        <v>19.133199999999999</v>
      </c>
      <c r="O56">
        <f t="shared" si="2"/>
        <v>994.92639999999994</v>
      </c>
      <c r="P56">
        <f t="shared" si="3"/>
        <v>49.443200000000004</v>
      </c>
      <c r="Q56">
        <f t="shared" si="4"/>
        <v>0.25841573808876717</v>
      </c>
    </row>
    <row r="57" spans="1:17" x14ac:dyDescent="0.35">
      <c r="A57">
        <v>56</v>
      </c>
      <c r="B57">
        <v>1301</v>
      </c>
      <c r="C57">
        <v>0</v>
      </c>
      <c r="D57">
        <v>13001</v>
      </c>
      <c r="E57">
        <v>0</v>
      </c>
      <c r="F57">
        <v>17334</v>
      </c>
      <c r="G57">
        <v>0</v>
      </c>
      <c r="H57">
        <v>17334</v>
      </c>
      <c r="I57">
        <v>10401</v>
      </c>
      <c r="J57">
        <v>17334</v>
      </c>
      <c r="K57">
        <v>34667</v>
      </c>
      <c r="L57">
        <v>110935</v>
      </c>
      <c r="M57" s="1">
        <f t="shared" si="0"/>
        <v>222307</v>
      </c>
      <c r="N57">
        <f t="shared" si="1"/>
        <v>22.230699999999999</v>
      </c>
      <c r="O57">
        <f t="shared" si="2"/>
        <v>1155.9964</v>
      </c>
      <c r="P57">
        <f t="shared" si="3"/>
        <v>56.8977</v>
      </c>
      <c r="Q57">
        <f t="shared" si="4"/>
        <v>0.25594200812390072</v>
      </c>
    </row>
    <row r="58" spans="1:17" x14ac:dyDescent="0.35">
      <c r="A58">
        <v>57</v>
      </c>
      <c r="B58">
        <v>1488</v>
      </c>
      <c r="C58">
        <v>0</v>
      </c>
      <c r="D58">
        <v>14873</v>
      </c>
      <c r="E58">
        <v>0</v>
      </c>
      <c r="F58">
        <v>19830</v>
      </c>
      <c r="G58">
        <v>0</v>
      </c>
      <c r="H58">
        <v>19830</v>
      </c>
      <c r="I58">
        <v>11898</v>
      </c>
      <c r="J58">
        <v>19830</v>
      </c>
      <c r="K58">
        <v>39660</v>
      </c>
      <c r="L58">
        <v>130878</v>
      </c>
      <c r="M58" s="1">
        <f t="shared" si="0"/>
        <v>258287</v>
      </c>
      <c r="N58">
        <f t="shared" si="1"/>
        <v>25.828700000000001</v>
      </c>
      <c r="O58">
        <f t="shared" si="2"/>
        <v>1343.0924</v>
      </c>
      <c r="P58">
        <f t="shared" si="3"/>
        <v>65.488700000000009</v>
      </c>
      <c r="Q58">
        <f t="shared" si="4"/>
        <v>0.25355012060227577</v>
      </c>
    </row>
    <row r="59" spans="1:17" x14ac:dyDescent="0.35">
      <c r="A59">
        <v>58</v>
      </c>
      <c r="B59">
        <v>1702</v>
      </c>
      <c r="C59">
        <v>0</v>
      </c>
      <c r="D59">
        <v>17019</v>
      </c>
      <c r="E59">
        <v>0</v>
      </c>
      <c r="F59">
        <v>22692</v>
      </c>
      <c r="G59">
        <v>0</v>
      </c>
      <c r="H59">
        <v>22692</v>
      </c>
      <c r="I59">
        <v>13615</v>
      </c>
      <c r="J59">
        <v>22692</v>
      </c>
      <c r="K59">
        <v>45383</v>
      </c>
      <c r="L59">
        <v>154302</v>
      </c>
      <c r="M59" s="1">
        <f t="shared" si="0"/>
        <v>300097</v>
      </c>
      <c r="N59">
        <f t="shared" si="1"/>
        <v>30.009699999999999</v>
      </c>
      <c r="O59">
        <f t="shared" si="2"/>
        <v>1560.5044</v>
      </c>
      <c r="P59">
        <f t="shared" si="3"/>
        <v>75.392700000000005</v>
      </c>
      <c r="Q59">
        <f t="shared" si="4"/>
        <v>0.25122776968780092</v>
      </c>
    </row>
    <row r="60" spans="1:17" x14ac:dyDescent="0.35">
      <c r="A60">
        <v>59</v>
      </c>
      <c r="B60">
        <v>1948</v>
      </c>
      <c r="C60">
        <v>0</v>
      </c>
      <c r="D60">
        <v>19479</v>
      </c>
      <c r="E60">
        <v>0</v>
      </c>
      <c r="F60">
        <v>25972</v>
      </c>
      <c r="G60">
        <v>0</v>
      </c>
      <c r="H60">
        <v>25972</v>
      </c>
      <c r="I60">
        <v>15583</v>
      </c>
      <c r="J60">
        <v>25972</v>
      </c>
      <c r="K60">
        <v>51944</v>
      </c>
      <c r="L60">
        <v>181801</v>
      </c>
      <c r="M60" s="1">
        <f t="shared" si="0"/>
        <v>348671</v>
      </c>
      <c r="N60">
        <f t="shared" si="1"/>
        <v>34.867100000000001</v>
      </c>
      <c r="O60">
        <f t="shared" si="2"/>
        <v>1813.0892000000001</v>
      </c>
      <c r="P60">
        <f t="shared" si="3"/>
        <v>86.81110000000001</v>
      </c>
      <c r="Q60">
        <f t="shared" si="4"/>
        <v>0.24897711596318595</v>
      </c>
    </row>
    <row r="61" spans="1:17" x14ac:dyDescent="0.35">
      <c r="A61">
        <v>60</v>
      </c>
      <c r="B61">
        <v>2230</v>
      </c>
      <c r="C61">
        <v>0</v>
      </c>
      <c r="D61">
        <v>22300</v>
      </c>
      <c r="E61">
        <v>0</v>
      </c>
      <c r="F61">
        <v>29733</v>
      </c>
      <c r="G61">
        <v>0</v>
      </c>
      <c r="H61">
        <v>29733</v>
      </c>
      <c r="I61">
        <v>17840</v>
      </c>
      <c r="J61">
        <v>29733</v>
      </c>
      <c r="K61">
        <v>59465</v>
      </c>
      <c r="L61">
        <v>214073</v>
      </c>
      <c r="M61" s="1">
        <f t="shared" si="0"/>
        <v>405107</v>
      </c>
      <c r="N61">
        <f t="shared" si="1"/>
        <v>40.5107</v>
      </c>
      <c r="O61">
        <f t="shared" si="2"/>
        <v>2106.5563999999999</v>
      </c>
      <c r="P61">
        <f t="shared" si="3"/>
        <v>99.975700000000003</v>
      </c>
      <c r="Q61">
        <f t="shared" si="4"/>
        <v>0.24678837936643902</v>
      </c>
    </row>
    <row r="62" spans="1:17" x14ac:dyDescent="0.35">
      <c r="A62">
        <v>61</v>
      </c>
      <c r="B62">
        <v>2554</v>
      </c>
      <c r="C62">
        <v>0</v>
      </c>
      <c r="D62">
        <v>25534</v>
      </c>
      <c r="E62">
        <v>0</v>
      </c>
      <c r="F62">
        <v>34045</v>
      </c>
      <c r="G62">
        <v>0</v>
      </c>
      <c r="H62">
        <v>34045</v>
      </c>
      <c r="I62">
        <v>20427</v>
      </c>
      <c r="J62">
        <v>34045</v>
      </c>
      <c r="K62">
        <v>68090</v>
      </c>
      <c r="L62">
        <v>251932</v>
      </c>
      <c r="M62" s="1">
        <f t="shared" si="0"/>
        <v>470672</v>
      </c>
      <c r="N62">
        <f t="shared" si="1"/>
        <v>47.0672</v>
      </c>
      <c r="O62">
        <f t="shared" si="2"/>
        <v>2447.4944</v>
      </c>
      <c r="P62">
        <f t="shared" si="3"/>
        <v>115.1572</v>
      </c>
      <c r="Q62">
        <f t="shared" si="4"/>
        <v>0.24466549954108172</v>
      </c>
    </row>
    <row r="63" spans="1:17" x14ac:dyDescent="0.35">
      <c r="A63">
        <v>62</v>
      </c>
      <c r="B63">
        <v>2925</v>
      </c>
      <c r="C63">
        <v>0</v>
      </c>
      <c r="D63">
        <v>29244</v>
      </c>
      <c r="E63">
        <v>0</v>
      </c>
      <c r="F63">
        <v>38992</v>
      </c>
      <c r="G63">
        <v>0</v>
      </c>
      <c r="H63">
        <v>38992</v>
      </c>
      <c r="I63">
        <v>23395</v>
      </c>
      <c r="J63">
        <v>38992</v>
      </c>
      <c r="K63">
        <v>77983</v>
      </c>
      <c r="L63">
        <v>296332</v>
      </c>
      <c r="M63" s="1">
        <f t="shared" si="0"/>
        <v>546855</v>
      </c>
      <c r="N63">
        <f t="shared" si="1"/>
        <v>54.685499999999998</v>
      </c>
      <c r="O63">
        <f t="shared" si="2"/>
        <v>2843.6459999999997</v>
      </c>
      <c r="P63">
        <f t="shared" si="3"/>
        <v>132.66849999999999</v>
      </c>
      <c r="Q63">
        <f t="shared" si="4"/>
        <v>0.24260270089877572</v>
      </c>
    </row>
    <row r="64" spans="1:17" x14ac:dyDescent="0.35">
      <c r="A64">
        <v>63</v>
      </c>
      <c r="B64">
        <v>3350</v>
      </c>
      <c r="C64">
        <v>0</v>
      </c>
      <c r="D64">
        <v>33499</v>
      </c>
      <c r="E64">
        <v>0</v>
      </c>
      <c r="F64">
        <v>44665</v>
      </c>
      <c r="G64">
        <v>0</v>
      </c>
      <c r="H64">
        <v>44665</v>
      </c>
      <c r="I64">
        <v>26799</v>
      </c>
      <c r="J64">
        <v>44665</v>
      </c>
      <c r="K64">
        <v>89330</v>
      </c>
      <c r="L64">
        <v>348386</v>
      </c>
      <c r="M64" s="1">
        <f t="shared" si="0"/>
        <v>635359</v>
      </c>
      <c r="N64">
        <f t="shared" si="1"/>
        <v>63.535899999999998</v>
      </c>
      <c r="O64">
        <f t="shared" si="2"/>
        <v>3303.8667999999998</v>
      </c>
      <c r="P64">
        <f t="shared" si="3"/>
        <v>152.86590000000001</v>
      </c>
      <c r="Q64">
        <f t="shared" si="4"/>
        <v>0.2405976778482716</v>
      </c>
    </row>
    <row r="65" spans="1:17" x14ac:dyDescent="0.35">
      <c r="A65">
        <v>64</v>
      </c>
      <c r="B65">
        <v>3839</v>
      </c>
      <c r="C65">
        <v>0</v>
      </c>
      <c r="D65">
        <v>38381</v>
      </c>
      <c r="E65">
        <v>0</v>
      </c>
      <c r="F65">
        <v>51175</v>
      </c>
      <c r="G65">
        <v>0</v>
      </c>
      <c r="H65">
        <v>51175</v>
      </c>
      <c r="I65">
        <v>30705</v>
      </c>
      <c r="J65">
        <v>51175</v>
      </c>
      <c r="K65">
        <v>102349</v>
      </c>
      <c r="L65">
        <v>409394</v>
      </c>
      <c r="M65" s="1">
        <f t="shared" si="0"/>
        <v>738193</v>
      </c>
      <c r="N65">
        <f t="shared" si="1"/>
        <v>73.819299999999998</v>
      </c>
      <c r="O65">
        <f t="shared" si="2"/>
        <v>3838.6035999999999</v>
      </c>
      <c r="P65">
        <f t="shared" si="3"/>
        <v>176.16829999999999</v>
      </c>
      <c r="Q65">
        <f t="shared" si="4"/>
        <v>0.23864802294250959</v>
      </c>
    </row>
    <row r="66" spans="1:17" x14ac:dyDescent="0.35">
      <c r="A66">
        <v>65</v>
      </c>
      <c r="B66">
        <v>4399</v>
      </c>
      <c r="C66">
        <v>0</v>
      </c>
      <c r="D66">
        <v>43983</v>
      </c>
      <c r="E66">
        <v>0</v>
      </c>
      <c r="F66">
        <v>58644</v>
      </c>
      <c r="G66">
        <v>0</v>
      </c>
      <c r="H66">
        <v>58644</v>
      </c>
      <c r="I66">
        <v>35187</v>
      </c>
      <c r="J66">
        <v>58644</v>
      </c>
      <c r="K66">
        <v>117287</v>
      </c>
      <c r="L66">
        <v>480876</v>
      </c>
      <c r="M66" s="1">
        <f t="shared" si="0"/>
        <v>857664</v>
      </c>
      <c r="N66">
        <f t="shared" si="1"/>
        <v>85.766400000000004</v>
      </c>
      <c r="O66">
        <f t="shared" si="2"/>
        <v>4459.8528000000006</v>
      </c>
      <c r="P66">
        <f t="shared" si="3"/>
        <v>203.05340000000001</v>
      </c>
      <c r="Q66">
        <f t="shared" si="4"/>
        <v>0.23675168830684279</v>
      </c>
    </row>
    <row r="67" spans="1:17" x14ac:dyDescent="0.35">
      <c r="A67">
        <v>66</v>
      </c>
      <c r="B67">
        <v>5042</v>
      </c>
      <c r="C67">
        <v>0</v>
      </c>
      <c r="D67">
        <v>50412</v>
      </c>
      <c r="E67">
        <v>0</v>
      </c>
      <c r="F67">
        <v>67216</v>
      </c>
      <c r="G67">
        <v>0</v>
      </c>
      <c r="H67">
        <v>67216</v>
      </c>
      <c r="I67">
        <v>40330</v>
      </c>
      <c r="J67">
        <v>67216</v>
      </c>
      <c r="K67">
        <v>134431</v>
      </c>
      <c r="L67">
        <v>564609</v>
      </c>
      <c r="M67" s="1">
        <f t="shared" ref="M67:M100" si="5">SUM(B67:L67)</f>
        <v>996472</v>
      </c>
      <c r="N67">
        <f t="shared" ref="N67:N100" si="6">M67/10000</f>
        <v>99.647199999999998</v>
      </c>
      <c r="O67">
        <f t="shared" ref="O67:O100" si="7">N67*52</f>
        <v>5181.6543999999994</v>
      </c>
      <c r="P67">
        <f t="shared" ref="P67:P100" si="8">M67*0.0001+0.001*K67</f>
        <v>234.07820000000001</v>
      </c>
      <c r="Q67">
        <f t="shared" ref="Q67:Q100" si="9">(M67*0.1+K67)/M67</f>
        <v>0.23490695172568823</v>
      </c>
    </row>
    <row r="68" spans="1:17" x14ac:dyDescent="0.35">
      <c r="A68">
        <v>67</v>
      </c>
      <c r="B68">
        <v>5780</v>
      </c>
      <c r="C68">
        <v>0</v>
      </c>
      <c r="D68">
        <v>57791</v>
      </c>
      <c r="E68">
        <v>0</v>
      </c>
      <c r="F68">
        <v>77055</v>
      </c>
      <c r="G68">
        <v>0</v>
      </c>
      <c r="H68">
        <v>77055</v>
      </c>
      <c r="I68">
        <v>46233</v>
      </c>
      <c r="J68">
        <v>77055</v>
      </c>
      <c r="K68">
        <v>154109</v>
      </c>
      <c r="L68">
        <v>662665</v>
      </c>
      <c r="M68" s="1">
        <f t="shared" si="5"/>
        <v>1157743</v>
      </c>
      <c r="N68">
        <f t="shared" si="6"/>
        <v>115.7743</v>
      </c>
      <c r="O68">
        <f t="shared" si="7"/>
        <v>6020.2636000000002</v>
      </c>
      <c r="P68">
        <f t="shared" si="8"/>
        <v>269.88330000000002</v>
      </c>
      <c r="Q68">
        <f t="shared" si="9"/>
        <v>0.23311158003114679</v>
      </c>
    </row>
    <row r="69" spans="1:17" x14ac:dyDescent="0.35">
      <c r="A69">
        <v>68</v>
      </c>
      <c r="B69">
        <v>6627</v>
      </c>
      <c r="C69">
        <v>0</v>
      </c>
      <c r="D69">
        <v>66262</v>
      </c>
      <c r="E69">
        <v>0</v>
      </c>
      <c r="F69">
        <v>88349</v>
      </c>
      <c r="G69">
        <v>0</v>
      </c>
      <c r="H69">
        <v>88349</v>
      </c>
      <c r="I69">
        <v>53010</v>
      </c>
      <c r="J69">
        <v>88349</v>
      </c>
      <c r="K69">
        <v>176698</v>
      </c>
      <c r="L69">
        <v>777468</v>
      </c>
      <c r="M69" s="1">
        <f t="shared" si="5"/>
        <v>1345112</v>
      </c>
      <c r="N69">
        <f t="shared" si="6"/>
        <v>134.5112</v>
      </c>
      <c r="O69">
        <f t="shared" si="7"/>
        <v>6994.5824000000002</v>
      </c>
      <c r="P69">
        <f t="shared" si="8"/>
        <v>311.20920000000001</v>
      </c>
      <c r="Q69">
        <f t="shared" si="9"/>
        <v>0.23136303891423168</v>
      </c>
    </row>
    <row r="70" spans="1:17" x14ac:dyDescent="0.35">
      <c r="A70">
        <v>69</v>
      </c>
      <c r="B70">
        <v>7599</v>
      </c>
      <c r="C70">
        <v>0</v>
      </c>
      <c r="D70">
        <v>75988</v>
      </c>
      <c r="E70">
        <v>0</v>
      </c>
      <c r="F70">
        <v>101317</v>
      </c>
      <c r="G70">
        <v>0</v>
      </c>
      <c r="H70">
        <v>101317</v>
      </c>
      <c r="I70">
        <v>60790</v>
      </c>
      <c r="J70">
        <v>101317</v>
      </c>
      <c r="K70">
        <v>202633</v>
      </c>
      <c r="L70">
        <v>911845</v>
      </c>
      <c r="M70" s="1">
        <f t="shared" si="5"/>
        <v>1562806</v>
      </c>
      <c r="N70">
        <f t="shared" si="6"/>
        <v>156.28059999999999</v>
      </c>
      <c r="O70">
        <f t="shared" si="7"/>
        <v>8126.5911999999998</v>
      </c>
      <c r="P70">
        <f t="shared" si="8"/>
        <v>358.91360000000003</v>
      </c>
      <c r="Q70">
        <f t="shared" si="9"/>
        <v>0.22965972743897833</v>
      </c>
    </row>
    <row r="71" spans="1:17" x14ac:dyDescent="0.35">
      <c r="A71">
        <v>70</v>
      </c>
      <c r="B71">
        <v>8716</v>
      </c>
      <c r="C71">
        <v>0</v>
      </c>
      <c r="D71">
        <v>87155</v>
      </c>
      <c r="E71">
        <v>0</v>
      </c>
      <c r="F71">
        <v>116207</v>
      </c>
      <c r="G71">
        <v>0</v>
      </c>
      <c r="H71">
        <v>116207</v>
      </c>
      <c r="I71">
        <v>69724</v>
      </c>
      <c r="J71">
        <v>116207</v>
      </c>
      <c r="K71">
        <v>232413</v>
      </c>
      <c r="L71">
        <v>1069098</v>
      </c>
      <c r="M71" s="1">
        <f t="shared" si="5"/>
        <v>1815727</v>
      </c>
      <c r="N71">
        <f t="shared" si="6"/>
        <v>181.5727</v>
      </c>
      <c r="O71">
        <f t="shared" si="7"/>
        <v>9441.7803999999996</v>
      </c>
      <c r="P71">
        <f t="shared" si="8"/>
        <v>413.98570000000001</v>
      </c>
      <c r="Q71">
        <f t="shared" si="9"/>
        <v>0.22799996915835916</v>
      </c>
    </row>
    <row r="72" spans="1:17" x14ac:dyDescent="0.35">
      <c r="A72">
        <v>71</v>
      </c>
      <c r="B72">
        <v>9998</v>
      </c>
      <c r="C72">
        <v>0</v>
      </c>
      <c r="D72">
        <v>99980</v>
      </c>
      <c r="E72">
        <v>0</v>
      </c>
      <c r="F72">
        <v>133307</v>
      </c>
      <c r="G72">
        <v>0</v>
      </c>
      <c r="H72">
        <v>133307</v>
      </c>
      <c r="I72">
        <v>79984</v>
      </c>
      <c r="J72">
        <v>133307</v>
      </c>
      <c r="K72">
        <v>266614</v>
      </c>
      <c r="L72">
        <v>1253083</v>
      </c>
      <c r="M72" s="1">
        <f t="shared" si="5"/>
        <v>2109580</v>
      </c>
      <c r="N72">
        <f t="shared" si="6"/>
        <v>210.958</v>
      </c>
      <c r="O72">
        <f t="shared" si="7"/>
        <v>10969.816000000001</v>
      </c>
      <c r="P72">
        <f t="shared" si="8"/>
        <v>477.572</v>
      </c>
      <c r="Q72">
        <f t="shared" si="9"/>
        <v>0.22638250267825824</v>
      </c>
    </row>
    <row r="73" spans="1:17" x14ac:dyDescent="0.35">
      <c r="A73">
        <v>72</v>
      </c>
      <c r="B73">
        <v>11472</v>
      </c>
      <c r="C73">
        <v>0</v>
      </c>
      <c r="D73">
        <v>114711</v>
      </c>
      <c r="E73">
        <v>0</v>
      </c>
      <c r="F73">
        <v>152948</v>
      </c>
      <c r="G73">
        <v>0</v>
      </c>
      <c r="H73">
        <v>152948</v>
      </c>
      <c r="I73">
        <v>91769</v>
      </c>
      <c r="J73">
        <v>152948</v>
      </c>
      <c r="K73">
        <v>305896</v>
      </c>
      <c r="L73">
        <v>1468299</v>
      </c>
      <c r="M73" s="1">
        <f t="shared" si="5"/>
        <v>2450991</v>
      </c>
      <c r="N73">
        <f t="shared" si="6"/>
        <v>245.09909999999999</v>
      </c>
      <c r="O73">
        <f t="shared" si="7"/>
        <v>12745.153199999999</v>
      </c>
      <c r="P73">
        <f t="shared" si="8"/>
        <v>550.99510000000009</v>
      </c>
      <c r="Q73">
        <f t="shared" si="9"/>
        <v>0.22480502784383949</v>
      </c>
    </row>
    <row r="74" spans="1:17" x14ac:dyDescent="0.35">
      <c r="A74">
        <v>73</v>
      </c>
      <c r="B74">
        <v>13164</v>
      </c>
      <c r="C74">
        <v>0</v>
      </c>
      <c r="D74">
        <v>131633</v>
      </c>
      <c r="E74">
        <v>0</v>
      </c>
      <c r="F74">
        <v>175511</v>
      </c>
      <c r="G74">
        <v>0</v>
      </c>
      <c r="H74">
        <v>175511</v>
      </c>
      <c r="I74">
        <v>105307</v>
      </c>
      <c r="J74">
        <v>175511</v>
      </c>
      <c r="K74">
        <v>351021</v>
      </c>
      <c r="L74">
        <v>1719999</v>
      </c>
      <c r="M74" s="1">
        <f t="shared" si="5"/>
        <v>2847657</v>
      </c>
      <c r="N74">
        <f t="shared" si="6"/>
        <v>284.76569999999998</v>
      </c>
      <c r="O74">
        <f t="shared" si="7"/>
        <v>14807.8164</v>
      </c>
      <c r="P74">
        <f t="shared" si="8"/>
        <v>635.78670000000011</v>
      </c>
      <c r="Q74">
        <f t="shared" si="9"/>
        <v>0.22326660127957826</v>
      </c>
    </row>
    <row r="75" spans="1:17" x14ac:dyDescent="0.35">
      <c r="A75">
        <v>74</v>
      </c>
      <c r="B75">
        <v>15108</v>
      </c>
      <c r="C75">
        <v>0</v>
      </c>
      <c r="D75">
        <v>151074</v>
      </c>
      <c r="E75">
        <v>0</v>
      </c>
      <c r="F75">
        <v>201432</v>
      </c>
      <c r="G75">
        <v>0</v>
      </c>
      <c r="H75">
        <v>201432</v>
      </c>
      <c r="I75">
        <v>120859</v>
      </c>
      <c r="J75">
        <v>201432</v>
      </c>
      <c r="K75">
        <v>402863</v>
      </c>
      <c r="L75">
        <v>2014312</v>
      </c>
      <c r="M75" s="1">
        <f t="shared" si="5"/>
        <v>3308512</v>
      </c>
      <c r="N75">
        <f t="shared" si="6"/>
        <v>330.85120000000001</v>
      </c>
      <c r="O75">
        <f t="shared" si="7"/>
        <v>17204.2624</v>
      </c>
      <c r="P75">
        <f t="shared" si="8"/>
        <v>733.71420000000001</v>
      </c>
      <c r="Q75">
        <f t="shared" si="9"/>
        <v>0.22176561547910359</v>
      </c>
    </row>
    <row r="76" spans="1:17" x14ac:dyDescent="0.35">
      <c r="A76">
        <v>75</v>
      </c>
      <c r="B76">
        <v>17342</v>
      </c>
      <c r="C76">
        <v>0</v>
      </c>
      <c r="D76">
        <v>173412</v>
      </c>
      <c r="E76">
        <v>0</v>
      </c>
      <c r="F76">
        <v>231215</v>
      </c>
      <c r="G76">
        <v>0</v>
      </c>
      <c r="H76">
        <v>231215</v>
      </c>
      <c r="I76">
        <v>138729</v>
      </c>
      <c r="J76">
        <v>231215</v>
      </c>
      <c r="K76">
        <v>462430</v>
      </c>
      <c r="L76">
        <v>2358390</v>
      </c>
      <c r="M76" s="1">
        <f t="shared" si="5"/>
        <v>3843948</v>
      </c>
      <c r="N76">
        <f t="shared" si="6"/>
        <v>384.39479999999998</v>
      </c>
      <c r="O76">
        <f t="shared" si="7"/>
        <v>19988.529599999998</v>
      </c>
      <c r="P76">
        <f t="shared" si="8"/>
        <v>846.8248000000001</v>
      </c>
      <c r="Q76">
        <f t="shared" si="9"/>
        <v>0.22030079491189788</v>
      </c>
    </row>
    <row r="77" spans="1:17" x14ac:dyDescent="0.35">
      <c r="A77">
        <v>76</v>
      </c>
      <c r="B77">
        <v>19909</v>
      </c>
      <c r="C77">
        <v>0</v>
      </c>
      <c r="D77">
        <v>199081</v>
      </c>
      <c r="E77">
        <v>0</v>
      </c>
      <c r="F77">
        <v>265441</v>
      </c>
      <c r="G77">
        <v>0</v>
      </c>
      <c r="H77">
        <v>265441</v>
      </c>
      <c r="I77">
        <v>159265</v>
      </c>
      <c r="J77">
        <v>265441</v>
      </c>
      <c r="K77">
        <v>530881</v>
      </c>
      <c r="L77">
        <v>2760580</v>
      </c>
      <c r="M77" s="1">
        <f t="shared" si="5"/>
        <v>4466039</v>
      </c>
      <c r="N77">
        <f t="shared" si="6"/>
        <v>446.60390000000001</v>
      </c>
      <c r="O77">
        <f t="shared" si="7"/>
        <v>23223.4028</v>
      </c>
      <c r="P77">
        <f t="shared" si="8"/>
        <v>977.48489999999993</v>
      </c>
      <c r="Q77">
        <f t="shared" si="9"/>
        <v>0.21887065921278342</v>
      </c>
    </row>
    <row r="78" spans="1:17" x14ac:dyDescent="0.35">
      <c r="A78">
        <v>77</v>
      </c>
      <c r="B78">
        <v>22859</v>
      </c>
      <c r="C78">
        <v>0</v>
      </c>
      <c r="D78">
        <v>228582</v>
      </c>
      <c r="E78">
        <v>0</v>
      </c>
      <c r="F78">
        <v>304776</v>
      </c>
      <c r="G78">
        <v>0</v>
      </c>
      <c r="H78">
        <v>304776</v>
      </c>
      <c r="I78">
        <v>182866</v>
      </c>
      <c r="J78">
        <v>304776</v>
      </c>
      <c r="K78">
        <v>609551</v>
      </c>
      <c r="L78">
        <v>3230619</v>
      </c>
      <c r="M78" s="1">
        <f t="shared" si="5"/>
        <v>5188805</v>
      </c>
      <c r="N78">
        <f t="shared" si="6"/>
        <v>518.88049999999998</v>
      </c>
      <c r="O78">
        <f t="shared" si="7"/>
        <v>26981.786</v>
      </c>
      <c r="P78">
        <f t="shared" si="8"/>
        <v>1128.4315000000001</v>
      </c>
      <c r="Q78">
        <f t="shared" si="9"/>
        <v>0.21747425466942774</v>
      </c>
    </row>
    <row r="79" spans="1:17" x14ac:dyDescent="0.35">
      <c r="A79">
        <v>78</v>
      </c>
      <c r="B79">
        <v>26250</v>
      </c>
      <c r="C79">
        <v>0</v>
      </c>
      <c r="D79">
        <v>262491</v>
      </c>
      <c r="E79">
        <v>0</v>
      </c>
      <c r="F79">
        <v>349988</v>
      </c>
      <c r="G79">
        <v>0</v>
      </c>
      <c r="H79">
        <v>349988</v>
      </c>
      <c r="I79">
        <v>209993</v>
      </c>
      <c r="J79">
        <v>349988</v>
      </c>
      <c r="K79">
        <v>699975</v>
      </c>
      <c r="L79">
        <v>3779865</v>
      </c>
      <c r="M79" s="1">
        <f t="shared" si="5"/>
        <v>6028538</v>
      </c>
      <c r="N79">
        <f t="shared" si="6"/>
        <v>602.85379999999998</v>
      </c>
      <c r="O79">
        <f t="shared" si="7"/>
        <v>31348.3976</v>
      </c>
      <c r="P79">
        <f t="shared" si="8"/>
        <v>1302.8288</v>
      </c>
      <c r="Q79">
        <f t="shared" si="9"/>
        <v>0.21611024099043583</v>
      </c>
    </row>
    <row r="80" spans="1:17" x14ac:dyDescent="0.35">
      <c r="A80">
        <v>79</v>
      </c>
      <c r="B80">
        <v>30148</v>
      </c>
      <c r="C80">
        <v>0</v>
      </c>
      <c r="D80">
        <v>301471</v>
      </c>
      <c r="E80">
        <v>0</v>
      </c>
      <c r="F80">
        <v>401961</v>
      </c>
      <c r="G80">
        <v>0</v>
      </c>
      <c r="H80">
        <v>401961</v>
      </c>
      <c r="I80">
        <v>241177</v>
      </c>
      <c r="J80">
        <v>401961</v>
      </c>
      <c r="K80">
        <v>803922</v>
      </c>
      <c r="L80">
        <v>4421568</v>
      </c>
      <c r="M80" s="1">
        <f t="shared" si="5"/>
        <v>7004169</v>
      </c>
      <c r="N80">
        <f t="shared" si="6"/>
        <v>700.41690000000006</v>
      </c>
      <c r="O80">
        <f t="shared" si="7"/>
        <v>36421.678800000002</v>
      </c>
      <c r="P80">
        <f t="shared" si="8"/>
        <v>1504.3389000000002</v>
      </c>
      <c r="Q80">
        <f t="shared" si="9"/>
        <v>0.21477764171595515</v>
      </c>
    </row>
    <row r="81" spans="1:17" x14ac:dyDescent="0.35">
      <c r="A81">
        <v>80</v>
      </c>
      <c r="B81">
        <v>34629</v>
      </c>
      <c r="C81">
        <v>0</v>
      </c>
      <c r="D81">
        <v>346285</v>
      </c>
      <c r="E81">
        <v>0</v>
      </c>
      <c r="F81">
        <v>461713</v>
      </c>
      <c r="G81">
        <v>0</v>
      </c>
      <c r="H81">
        <v>461713</v>
      </c>
      <c r="I81">
        <v>277028</v>
      </c>
      <c r="J81">
        <v>461713</v>
      </c>
      <c r="K81">
        <v>923426</v>
      </c>
      <c r="L81">
        <v>5171184</v>
      </c>
      <c r="M81" s="1">
        <f t="shared" si="5"/>
        <v>8137691</v>
      </c>
      <c r="N81">
        <f t="shared" si="6"/>
        <v>813.76909999999998</v>
      </c>
      <c r="O81">
        <f t="shared" si="7"/>
        <v>42315.993199999997</v>
      </c>
      <c r="P81">
        <f t="shared" si="8"/>
        <v>1737.1951000000001</v>
      </c>
      <c r="Q81">
        <f t="shared" si="9"/>
        <v>0.2134751860202114</v>
      </c>
    </row>
    <row r="82" spans="1:17" x14ac:dyDescent="0.35">
      <c r="A82">
        <v>81</v>
      </c>
      <c r="B82">
        <v>39782</v>
      </c>
      <c r="C82">
        <v>0</v>
      </c>
      <c r="D82">
        <v>397812</v>
      </c>
      <c r="E82">
        <v>0</v>
      </c>
      <c r="F82">
        <v>530416</v>
      </c>
      <c r="G82">
        <v>0</v>
      </c>
      <c r="H82">
        <v>530416</v>
      </c>
      <c r="I82">
        <v>318250</v>
      </c>
      <c r="J82">
        <v>530416</v>
      </c>
      <c r="K82">
        <v>1060831</v>
      </c>
      <c r="L82">
        <v>6046735</v>
      </c>
      <c r="M82" s="1">
        <f t="shared" si="5"/>
        <v>9454658</v>
      </c>
      <c r="N82">
        <f t="shared" si="6"/>
        <v>945.46579999999994</v>
      </c>
      <c r="O82">
        <f t="shared" si="7"/>
        <v>49164.221599999997</v>
      </c>
      <c r="P82">
        <f t="shared" si="8"/>
        <v>2006.2968000000001</v>
      </c>
      <c r="Q82">
        <f t="shared" si="9"/>
        <v>0.2122019432114837</v>
      </c>
    </row>
    <row r="83" spans="1:17" x14ac:dyDescent="0.35">
      <c r="A83">
        <v>82</v>
      </c>
      <c r="B83">
        <v>45707</v>
      </c>
      <c r="C83">
        <v>0</v>
      </c>
      <c r="D83">
        <v>457064</v>
      </c>
      <c r="E83">
        <v>0</v>
      </c>
      <c r="F83">
        <v>609418</v>
      </c>
      <c r="G83">
        <v>0</v>
      </c>
      <c r="H83">
        <v>609418</v>
      </c>
      <c r="I83">
        <v>365651</v>
      </c>
      <c r="J83">
        <v>609418</v>
      </c>
      <c r="K83">
        <v>1218835</v>
      </c>
      <c r="L83">
        <v>7069242</v>
      </c>
      <c r="M83" s="1">
        <f t="shared" si="5"/>
        <v>10984753</v>
      </c>
      <c r="N83">
        <f t="shared" si="6"/>
        <v>1098.4753000000001</v>
      </c>
      <c r="O83">
        <f t="shared" si="7"/>
        <v>57120.715600000003</v>
      </c>
      <c r="P83">
        <f t="shared" si="8"/>
        <v>2317.3103000000001</v>
      </c>
      <c r="Q83">
        <f t="shared" si="9"/>
        <v>0.21095697827707185</v>
      </c>
    </row>
    <row r="84" spans="1:17" x14ac:dyDescent="0.35">
      <c r="A84">
        <v>83</v>
      </c>
      <c r="B84">
        <v>52521</v>
      </c>
      <c r="C84">
        <v>0</v>
      </c>
      <c r="D84">
        <v>525205</v>
      </c>
      <c r="E84">
        <v>0</v>
      </c>
      <c r="F84">
        <v>700273</v>
      </c>
      <c r="G84">
        <v>0</v>
      </c>
      <c r="H84">
        <v>700273</v>
      </c>
      <c r="I84">
        <v>420164</v>
      </c>
      <c r="J84">
        <v>700273</v>
      </c>
      <c r="K84">
        <v>1400545</v>
      </c>
      <c r="L84">
        <v>8263215</v>
      </c>
      <c r="M84" s="1">
        <f t="shared" si="5"/>
        <v>12762469</v>
      </c>
      <c r="N84">
        <f t="shared" si="6"/>
        <v>1276.2469000000001</v>
      </c>
      <c r="O84">
        <f t="shared" si="7"/>
        <v>66364.838799999998</v>
      </c>
      <c r="P84">
        <f t="shared" si="8"/>
        <v>2676.7919000000002</v>
      </c>
      <c r="Q84">
        <f t="shared" si="9"/>
        <v>0.20973934588989016</v>
      </c>
    </row>
    <row r="85" spans="1:17" x14ac:dyDescent="0.35">
      <c r="A85">
        <v>84</v>
      </c>
      <c r="B85">
        <v>60358</v>
      </c>
      <c r="C85">
        <v>0</v>
      </c>
      <c r="D85">
        <v>603578</v>
      </c>
      <c r="E85">
        <v>0</v>
      </c>
      <c r="F85">
        <v>804770</v>
      </c>
      <c r="G85">
        <v>0</v>
      </c>
      <c r="H85">
        <v>804770</v>
      </c>
      <c r="I85">
        <v>482862</v>
      </c>
      <c r="J85">
        <v>804770</v>
      </c>
      <c r="K85">
        <v>1609539</v>
      </c>
      <c r="L85">
        <v>9657233</v>
      </c>
      <c r="M85" s="1">
        <f t="shared" si="5"/>
        <v>14827880</v>
      </c>
      <c r="N85">
        <f t="shared" si="6"/>
        <v>1482.788</v>
      </c>
      <c r="O85">
        <f t="shared" si="7"/>
        <v>77104.975999999995</v>
      </c>
      <c r="P85">
        <f t="shared" si="8"/>
        <v>3092.3270000000002</v>
      </c>
      <c r="Q85">
        <f t="shared" si="9"/>
        <v>0.2085481538830905</v>
      </c>
    </row>
    <row r="86" spans="1:17" x14ac:dyDescent="0.35">
      <c r="A86">
        <v>85</v>
      </c>
      <c r="B86">
        <v>69373</v>
      </c>
      <c r="C86">
        <v>0</v>
      </c>
      <c r="D86">
        <v>693727</v>
      </c>
      <c r="E86">
        <v>0</v>
      </c>
      <c r="F86">
        <v>924969</v>
      </c>
      <c r="G86">
        <v>0</v>
      </c>
      <c r="H86">
        <v>924969</v>
      </c>
      <c r="I86">
        <v>554982</v>
      </c>
      <c r="J86">
        <v>924969</v>
      </c>
      <c r="K86">
        <v>1849938</v>
      </c>
      <c r="L86">
        <v>11284619</v>
      </c>
      <c r="M86" s="1">
        <f t="shared" si="5"/>
        <v>17227546</v>
      </c>
      <c r="N86">
        <f t="shared" si="6"/>
        <v>1722.7546</v>
      </c>
      <c r="O86">
        <f t="shared" si="7"/>
        <v>89583.239199999996</v>
      </c>
      <c r="P86">
        <f t="shared" si="8"/>
        <v>3572.6926000000003</v>
      </c>
      <c r="Q86">
        <f t="shared" si="9"/>
        <v>0.20738256046450262</v>
      </c>
    </row>
    <row r="87" spans="1:17" x14ac:dyDescent="0.35">
      <c r="A87">
        <v>86</v>
      </c>
      <c r="B87">
        <v>79744</v>
      </c>
      <c r="C87">
        <v>0</v>
      </c>
      <c r="D87">
        <v>797433</v>
      </c>
      <c r="E87">
        <v>0</v>
      </c>
      <c r="F87">
        <v>1063244</v>
      </c>
      <c r="G87">
        <v>0</v>
      </c>
      <c r="H87">
        <v>1063244</v>
      </c>
      <c r="I87">
        <v>637947</v>
      </c>
      <c r="J87">
        <v>1063244</v>
      </c>
      <c r="K87">
        <v>2126487</v>
      </c>
      <c r="L87">
        <v>13184219</v>
      </c>
      <c r="M87" s="1">
        <f t="shared" si="5"/>
        <v>20015562</v>
      </c>
      <c r="N87">
        <f t="shared" si="6"/>
        <v>2001.5562</v>
      </c>
      <c r="O87">
        <f t="shared" si="7"/>
        <v>104080.9224</v>
      </c>
      <c r="P87">
        <f t="shared" si="8"/>
        <v>4128.0432000000001</v>
      </c>
      <c r="Q87">
        <f t="shared" si="9"/>
        <v>0.20624168334618834</v>
      </c>
    </row>
    <row r="88" spans="1:17" x14ac:dyDescent="0.35">
      <c r="A88">
        <v>87</v>
      </c>
      <c r="B88">
        <v>91675</v>
      </c>
      <c r="C88">
        <v>0</v>
      </c>
      <c r="D88">
        <v>916746</v>
      </c>
      <c r="E88">
        <v>0</v>
      </c>
      <c r="F88">
        <v>1222327</v>
      </c>
      <c r="G88">
        <v>0</v>
      </c>
      <c r="H88">
        <v>1222327</v>
      </c>
      <c r="I88">
        <v>733397</v>
      </c>
      <c r="J88">
        <v>1222327</v>
      </c>
      <c r="K88">
        <v>2444654</v>
      </c>
      <c r="L88">
        <v>15401319</v>
      </c>
      <c r="M88" s="1">
        <f t="shared" si="5"/>
        <v>23254772</v>
      </c>
      <c r="N88">
        <f t="shared" si="6"/>
        <v>2325.4771999999998</v>
      </c>
      <c r="O88">
        <f t="shared" si="7"/>
        <v>120924.81439999999</v>
      </c>
      <c r="P88">
        <f t="shared" si="8"/>
        <v>4770.1311999999998</v>
      </c>
      <c r="Q88">
        <f t="shared" si="9"/>
        <v>0.20512483201297352</v>
      </c>
    </row>
    <row r="89" spans="1:17" x14ac:dyDescent="0.35">
      <c r="A89">
        <v>88</v>
      </c>
      <c r="B89">
        <v>105403</v>
      </c>
      <c r="C89">
        <v>0</v>
      </c>
      <c r="D89">
        <v>1054026</v>
      </c>
      <c r="E89">
        <v>0</v>
      </c>
      <c r="F89">
        <v>1405368</v>
      </c>
      <c r="G89">
        <v>0</v>
      </c>
      <c r="H89">
        <v>1405368</v>
      </c>
      <c r="I89">
        <v>843221</v>
      </c>
      <c r="J89">
        <v>1405368</v>
      </c>
      <c r="K89">
        <v>2810736</v>
      </c>
      <c r="L89">
        <v>17988708</v>
      </c>
      <c r="M89" s="1">
        <f t="shared" si="5"/>
        <v>27018198</v>
      </c>
      <c r="N89">
        <f t="shared" si="6"/>
        <v>2701.8198000000002</v>
      </c>
      <c r="O89">
        <f t="shared" si="7"/>
        <v>140494.62960000001</v>
      </c>
      <c r="P89">
        <f t="shared" si="8"/>
        <v>5512.5558000000001</v>
      </c>
      <c r="Q89">
        <f t="shared" si="9"/>
        <v>0.2040312162935515</v>
      </c>
    </row>
    <row r="90" spans="1:17" x14ac:dyDescent="0.35">
      <c r="A90">
        <v>89</v>
      </c>
      <c r="B90">
        <v>121200</v>
      </c>
      <c r="C90">
        <v>0</v>
      </c>
      <c r="D90">
        <v>1211996</v>
      </c>
      <c r="E90">
        <v>0</v>
      </c>
      <c r="F90">
        <v>1615994</v>
      </c>
      <c r="G90">
        <v>0</v>
      </c>
      <c r="H90">
        <v>1615994</v>
      </c>
      <c r="I90">
        <v>969597</v>
      </c>
      <c r="J90">
        <v>1615994</v>
      </c>
      <c r="K90">
        <v>3231987</v>
      </c>
      <c r="L90">
        <v>21007915</v>
      </c>
      <c r="M90" s="1">
        <f t="shared" si="5"/>
        <v>31390677</v>
      </c>
      <c r="N90">
        <f t="shared" si="6"/>
        <v>3139.0677000000001</v>
      </c>
      <c r="O90">
        <f t="shared" si="7"/>
        <v>163231.52040000001</v>
      </c>
      <c r="P90">
        <f t="shared" si="8"/>
        <v>6371.0547000000006</v>
      </c>
      <c r="Q90">
        <f t="shared" si="9"/>
        <v>0.20296009225923992</v>
      </c>
    </row>
    <row r="91" spans="1:17" x14ac:dyDescent="0.35">
      <c r="A91">
        <v>90</v>
      </c>
      <c r="B91">
        <v>139379</v>
      </c>
      <c r="C91">
        <v>0</v>
      </c>
      <c r="D91">
        <v>1393788</v>
      </c>
      <c r="E91">
        <v>0</v>
      </c>
      <c r="F91">
        <v>1858384</v>
      </c>
      <c r="G91">
        <v>0</v>
      </c>
      <c r="H91">
        <v>1858384</v>
      </c>
      <c r="I91">
        <v>1115030</v>
      </c>
      <c r="J91">
        <v>1858384</v>
      </c>
      <c r="K91">
        <v>3716767</v>
      </c>
      <c r="L91">
        <v>24530656</v>
      </c>
      <c r="M91" s="1">
        <f t="shared" si="5"/>
        <v>36470772</v>
      </c>
      <c r="N91">
        <f t="shared" si="6"/>
        <v>3647.0772000000002</v>
      </c>
      <c r="O91">
        <f t="shared" si="7"/>
        <v>189648.01440000001</v>
      </c>
      <c r="P91">
        <f t="shared" si="8"/>
        <v>7363.8442000000005</v>
      </c>
      <c r="Q91">
        <f t="shared" si="9"/>
        <v>0.20191083972667209</v>
      </c>
    </row>
    <row r="92" spans="1:17" x14ac:dyDescent="0.35">
      <c r="A92">
        <v>91</v>
      </c>
      <c r="B92">
        <v>160302</v>
      </c>
      <c r="C92">
        <v>0</v>
      </c>
      <c r="D92">
        <v>1603014</v>
      </c>
      <c r="E92">
        <v>0</v>
      </c>
      <c r="F92">
        <v>2137352</v>
      </c>
      <c r="G92">
        <v>0</v>
      </c>
      <c r="H92">
        <v>2137352</v>
      </c>
      <c r="I92">
        <v>1282411</v>
      </c>
      <c r="J92">
        <v>2137352</v>
      </c>
      <c r="K92">
        <v>4274704</v>
      </c>
      <c r="L92">
        <v>28640511</v>
      </c>
      <c r="M92" s="1">
        <f t="shared" si="5"/>
        <v>42372998</v>
      </c>
      <c r="N92">
        <f t="shared" si="6"/>
        <v>4237.2997999999998</v>
      </c>
      <c r="O92">
        <f t="shared" si="7"/>
        <v>220339.58959999998</v>
      </c>
      <c r="P92">
        <f t="shared" si="8"/>
        <v>8512.0037999999986</v>
      </c>
      <c r="Q92">
        <f t="shared" si="9"/>
        <v>0.20088273669000245</v>
      </c>
    </row>
    <row r="93" spans="1:17" x14ac:dyDescent="0.35">
      <c r="A93">
        <v>92</v>
      </c>
      <c r="B93">
        <v>184384</v>
      </c>
      <c r="C93">
        <v>0</v>
      </c>
      <c r="D93">
        <v>1843836</v>
      </c>
      <c r="E93">
        <v>0</v>
      </c>
      <c r="F93">
        <v>2458448</v>
      </c>
      <c r="G93">
        <v>0</v>
      </c>
      <c r="H93">
        <v>2458448</v>
      </c>
      <c r="I93">
        <v>1475069</v>
      </c>
      <c r="J93">
        <v>2458448</v>
      </c>
      <c r="K93">
        <v>4916895</v>
      </c>
      <c r="L93">
        <v>33434881</v>
      </c>
      <c r="M93" s="1">
        <f t="shared" si="5"/>
        <v>49230409</v>
      </c>
      <c r="N93">
        <f t="shared" si="6"/>
        <v>4923.0409</v>
      </c>
      <c r="O93">
        <f t="shared" si="7"/>
        <v>255998.1268</v>
      </c>
      <c r="P93">
        <f t="shared" si="8"/>
        <v>9839.9359000000004</v>
      </c>
      <c r="Q93">
        <f t="shared" si="9"/>
        <v>0.19987516049277593</v>
      </c>
    </row>
    <row r="94" spans="1:17" x14ac:dyDescent="0.35">
      <c r="A94">
        <v>93</v>
      </c>
      <c r="B94">
        <v>212105</v>
      </c>
      <c r="C94">
        <v>0</v>
      </c>
      <c r="D94">
        <v>2121048</v>
      </c>
      <c r="E94">
        <v>0</v>
      </c>
      <c r="F94">
        <v>2828064</v>
      </c>
      <c r="G94">
        <v>0</v>
      </c>
      <c r="H94">
        <v>2828064</v>
      </c>
      <c r="I94">
        <v>1696838</v>
      </c>
      <c r="J94">
        <v>2828064</v>
      </c>
      <c r="K94">
        <v>5656127</v>
      </c>
      <c r="L94">
        <v>39027272</v>
      </c>
      <c r="M94" s="1">
        <f t="shared" si="5"/>
        <v>57197582</v>
      </c>
      <c r="N94">
        <f t="shared" si="6"/>
        <v>5719.7582000000002</v>
      </c>
      <c r="O94">
        <f t="shared" si="7"/>
        <v>297427.4264</v>
      </c>
      <c r="P94">
        <f t="shared" si="8"/>
        <v>11375.885200000001</v>
      </c>
      <c r="Q94">
        <f t="shared" si="9"/>
        <v>0.19888751940597768</v>
      </c>
    </row>
    <row r="95" spans="1:17" x14ac:dyDescent="0.35">
      <c r="A95">
        <v>94</v>
      </c>
      <c r="B95">
        <v>244018</v>
      </c>
      <c r="C95">
        <v>0</v>
      </c>
      <c r="D95">
        <v>2440176</v>
      </c>
      <c r="E95">
        <v>0</v>
      </c>
      <c r="F95">
        <v>3253568</v>
      </c>
      <c r="G95">
        <v>0</v>
      </c>
      <c r="H95">
        <v>3253568</v>
      </c>
      <c r="I95">
        <v>1952141</v>
      </c>
      <c r="J95">
        <v>3253568</v>
      </c>
      <c r="K95">
        <v>6507135</v>
      </c>
      <c r="L95">
        <v>45549943</v>
      </c>
      <c r="M95" s="1">
        <f t="shared" si="5"/>
        <v>66454117</v>
      </c>
      <c r="N95">
        <f t="shared" si="6"/>
        <v>6645.4116999999997</v>
      </c>
      <c r="O95">
        <f t="shared" si="7"/>
        <v>345561.40839999996</v>
      </c>
      <c r="P95">
        <f t="shared" si="8"/>
        <v>13152.546700000001</v>
      </c>
      <c r="Q95">
        <f t="shared" si="9"/>
        <v>0.19791921544905938</v>
      </c>
    </row>
    <row r="96" spans="1:17" x14ac:dyDescent="0.35">
      <c r="A96">
        <v>95</v>
      </c>
      <c r="B96">
        <v>280759</v>
      </c>
      <c r="C96">
        <v>0</v>
      </c>
      <c r="D96">
        <v>2807589</v>
      </c>
      <c r="E96">
        <v>0</v>
      </c>
      <c r="F96">
        <v>3743451</v>
      </c>
      <c r="G96">
        <v>0</v>
      </c>
      <c r="H96">
        <v>3743451</v>
      </c>
      <c r="I96">
        <v>2246071</v>
      </c>
      <c r="J96">
        <v>3743451</v>
      </c>
      <c r="K96">
        <v>7486902</v>
      </c>
      <c r="L96">
        <v>53157001</v>
      </c>
      <c r="M96" s="1">
        <f t="shared" si="5"/>
        <v>77208675</v>
      </c>
      <c r="N96">
        <f t="shared" si="6"/>
        <v>7720.8675000000003</v>
      </c>
      <c r="O96">
        <f t="shared" si="7"/>
        <v>401485.11</v>
      </c>
      <c r="P96">
        <f t="shared" si="8"/>
        <v>15207.7695</v>
      </c>
      <c r="Q96">
        <f t="shared" si="9"/>
        <v>0.19696969932459016</v>
      </c>
    </row>
    <row r="97" spans="1:17" x14ac:dyDescent="0.35">
      <c r="A97">
        <v>96</v>
      </c>
      <c r="B97">
        <v>323063</v>
      </c>
      <c r="C97">
        <v>0</v>
      </c>
      <c r="D97">
        <v>3230625</v>
      </c>
      <c r="E97">
        <v>0</v>
      </c>
      <c r="F97">
        <v>4307500</v>
      </c>
      <c r="G97">
        <v>0</v>
      </c>
      <c r="H97">
        <v>4307500</v>
      </c>
      <c r="I97">
        <v>2584500</v>
      </c>
      <c r="J97">
        <v>4307500</v>
      </c>
      <c r="K97">
        <v>8615000</v>
      </c>
      <c r="L97">
        <v>62028000</v>
      </c>
      <c r="M97" s="1">
        <f t="shared" si="5"/>
        <v>89703688</v>
      </c>
      <c r="N97">
        <f t="shared" si="6"/>
        <v>8970.3688000000002</v>
      </c>
      <c r="O97">
        <f t="shared" si="7"/>
        <v>466459.1776</v>
      </c>
      <c r="P97">
        <f t="shared" si="8"/>
        <v>17585.3688</v>
      </c>
      <c r="Q97">
        <f t="shared" si="9"/>
        <v>0.19603841483083728</v>
      </c>
    </row>
    <row r="98" spans="1:17" x14ac:dyDescent="0.35">
      <c r="A98">
        <v>97</v>
      </c>
      <c r="B98">
        <v>371775</v>
      </c>
      <c r="C98">
        <v>0</v>
      </c>
      <c r="D98">
        <v>3717747</v>
      </c>
      <c r="E98">
        <v>0</v>
      </c>
      <c r="F98">
        <v>4956996</v>
      </c>
      <c r="G98">
        <v>0</v>
      </c>
      <c r="H98">
        <v>4956996</v>
      </c>
      <c r="I98">
        <v>2974198</v>
      </c>
      <c r="J98">
        <v>4956996</v>
      </c>
      <c r="K98">
        <v>9913991</v>
      </c>
      <c r="L98">
        <v>72372130</v>
      </c>
      <c r="M98" s="1">
        <f t="shared" si="5"/>
        <v>104220829</v>
      </c>
      <c r="N98">
        <f t="shared" si="6"/>
        <v>10422.082899999999</v>
      </c>
      <c r="O98">
        <f t="shared" si="7"/>
        <v>541948.31079999998</v>
      </c>
      <c r="P98">
        <f t="shared" si="8"/>
        <v>20336.073900000003</v>
      </c>
      <c r="Q98">
        <f t="shared" si="9"/>
        <v>0.19512485263382426</v>
      </c>
    </row>
    <row r="99" spans="1:17" x14ac:dyDescent="0.35">
      <c r="A99">
        <v>98</v>
      </c>
      <c r="B99">
        <v>427871</v>
      </c>
      <c r="C99">
        <v>0</v>
      </c>
      <c r="D99">
        <v>4278705</v>
      </c>
      <c r="E99">
        <v>0</v>
      </c>
      <c r="F99">
        <v>5704939</v>
      </c>
      <c r="G99">
        <v>0</v>
      </c>
      <c r="H99">
        <v>5704939</v>
      </c>
      <c r="I99">
        <v>3422964</v>
      </c>
      <c r="J99">
        <v>5704939</v>
      </c>
      <c r="K99">
        <v>11409878</v>
      </c>
      <c r="L99">
        <v>84433097</v>
      </c>
      <c r="M99" s="1">
        <f t="shared" si="5"/>
        <v>121087332</v>
      </c>
      <c r="N99">
        <f t="shared" si="6"/>
        <v>12108.733200000001</v>
      </c>
      <c r="O99">
        <f t="shared" si="7"/>
        <v>629654.12640000007</v>
      </c>
      <c r="P99">
        <f t="shared" si="8"/>
        <v>23518.611199999999</v>
      </c>
      <c r="Q99">
        <f t="shared" si="9"/>
        <v>0.19422850278012568</v>
      </c>
    </row>
    <row r="100" spans="1:17" x14ac:dyDescent="0.35">
      <c r="A100">
        <v>99</v>
      </c>
      <c r="B100">
        <v>492475</v>
      </c>
      <c r="C100">
        <v>0</v>
      </c>
      <c r="D100">
        <v>4924741</v>
      </c>
      <c r="E100">
        <v>0</v>
      </c>
      <c r="F100">
        <v>6566321</v>
      </c>
      <c r="G100">
        <v>0</v>
      </c>
      <c r="H100">
        <v>6566321</v>
      </c>
      <c r="I100">
        <v>3939793</v>
      </c>
      <c r="J100">
        <v>6566321</v>
      </c>
      <c r="K100">
        <v>13132641</v>
      </c>
      <c r="L100">
        <v>98494806</v>
      </c>
      <c r="M100" s="1">
        <f t="shared" si="5"/>
        <v>140683419</v>
      </c>
      <c r="N100">
        <f t="shared" si="6"/>
        <v>14068.341899999999</v>
      </c>
      <c r="O100">
        <f t="shared" si="7"/>
        <v>731553.77879999997</v>
      </c>
      <c r="P100">
        <f t="shared" si="8"/>
        <v>27200.982900000003</v>
      </c>
      <c r="Q100">
        <f t="shared" si="9"/>
        <v>0.19334888996406888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F90C-C83F-4A80-8D37-BFEC793405CB}">
  <dimension ref="A1:AF100"/>
  <sheetViews>
    <sheetView workbookViewId="0">
      <selection activeCell="D1" sqref="D1:N1"/>
    </sheetView>
  </sheetViews>
  <sheetFormatPr defaultRowHeight="14.15" x14ac:dyDescent="0.35"/>
  <cols>
    <col min="3" max="14" width="9.2109375" bestFit="1" customWidth="1"/>
    <col min="16" max="16" width="11.640625" customWidth="1"/>
    <col min="17" max="17" width="15.640625" customWidth="1"/>
    <col min="18" max="18" width="11.92578125" style="3" customWidth="1"/>
    <col min="20" max="20" width="20" customWidth="1"/>
    <col min="21" max="21" width="9.7109375" customWidth="1"/>
    <col min="22" max="22" width="8.42578125" customWidth="1"/>
    <col min="23" max="23" width="10.85546875" customWidth="1"/>
    <col min="24" max="24" width="10.2109375" customWidth="1"/>
    <col min="25" max="25" width="9.0703125" customWidth="1"/>
    <col min="26" max="26" width="12.42578125" customWidth="1"/>
    <col min="27" max="27" width="12.640625" customWidth="1"/>
    <col min="28" max="28" width="12.140625" customWidth="1"/>
    <col min="29" max="30" width="11.5703125" customWidth="1"/>
  </cols>
  <sheetData>
    <row r="1" spans="1:32" x14ac:dyDescent="0.35">
      <c r="C1" t="s">
        <v>4</v>
      </c>
      <c r="D1" t="s">
        <v>132</v>
      </c>
      <c r="E1" t="s">
        <v>176</v>
      </c>
      <c r="F1" t="s">
        <v>178</v>
      </c>
      <c r="G1" t="s">
        <v>179</v>
      </c>
      <c r="H1" t="s">
        <v>183</v>
      </c>
      <c r="I1" t="s">
        <v>177</v>
      </c>
      <c r="J1" t="s">
        <v>181</v>
      </c>
      <c r="K1" t="s">
        <v>136</v>
      </c>
      <c r="L1" t="s">
        <v>6</v>
      </c>
      <c r="M1" t="s">
        <v>1</v>
      </c>
      <c r="N1" t="s">
        <v>139</v>
      </c>
    </row>
    <row r="2" spans="1:32" x14ac:dyDescent="0.35">
      <c r="C2">
        <v>1</v>
      </c>
      <c r="D2">
        <v>3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 s="2" t="s">
        <v>32</v>
      </c>
      <c r="Q2" s="2" t="s">
        <v>130</v>
      </c>
      <c r="R2" s="4">
        <v>6.9999999999999999E-4</v>
      </c>
      <c r="S2" s="2" t="s">
        <v>29</v>
      </c>
      <c r="T2" t="str">
        <f>IF(D2&gt;0,CONCATENATE("popneed_",D$1," = ",D2),"")</f>
        <v>popneed_heating = 3</v>
      </c>
      <c r="U2" t="str">
        <f t="shared" ref="U2:Y2" si="0">IF(E2&gt;0,CONCATENATE("popneed_",E$1," = ",E2),"")</f>
        <v>popneed_basic_food = 1</v>
      </c>
      <c r="V2" t="str">
        <f t="shared" si="0"/>
        <v/>
      </c>
      <c r="W2" t="str">
        <f t="shared" si="0"/>
        <v>popneed_simple_clothing = 1</v>
      </c>
      <c r="X2" t="str">
        <f t="shared" si="0"/>
        <v/>
      </c>
      <c r="Y2" t="str">
        <f t="shared" si="0"/>
        <v/>
      </c>
      <c r="Z2" t="str">
        <f>IF(J2&gt;0,CONCATENATE("popneed_",J$1," = ",J2),"")</f>
        <v/>
      </c>
      <c r="AA2" t="str">
        <f t="shared" ref="AA2" si="1">IF(K2&gt;0,CONCATENATE("popneed_",K$1," = ",K2),"")</f>
        <v/>
      </c>
      <c r="AB2" t="str">
        <f t="shared" ref="AB2" si="2">IF(L2&gt;0,CONCATENATE("popneed_",L$1," = ",L2),"")</f>
        <v/>
      </c>
      <c r="AC2" t="str">
        <f t="shared" ref="AC2" si="3">IF(M2&gt;0,CONCATENATE("popneed_",M$1," = ",M2),"")</f>
        <v>popneed_intoxicants = 3</v>
      </c>
      <c r="AD2" t="str">
        <f>IF(N2&gt;0,CONCATENATE("popneed_",N$1," = ",N2),"")</f>
        <v/>
      </c>
      <c r="AE2" t="s">
        <v>30</v>
      </c>
      <c r="AF2" t="s">
        <v>30</v>
      </c>
    </row>
    <row r="3" spans="1:32" x14ac:dyDescent="0.35">
      <c r="C3">
        <v>2</v>
      </c>
      <c r="D3">
        <v>4</v>
      </c>
      <c r="E3">
        <v>4</v>
      </c>
      <c r="F3">
        <v>0</v>
      </c>
      <c r="G3">
        <v>3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0</v>
      </c>
      <c r="O3">
        <v>0</v>
      </c>
      <c r="P3" s="2" t="s">
        <v>33</v>
      </c>
      <c r="Q3" s="2" t="s">
        <v>130</v>
      </c>
      <c r="R3" s="4">
        <v>1.6000000000000001E-3</v>
      </c>
      <c r="S3" s="2" t="s">
        <v>29</v>
      </c>
      <c r="T3" t="str">
        <f t="shared" ref="T3:T66" si="4">IF(D3&gt;0,CONCATENATE("popneed_",D$1," = ",D3),"")</f>
        <v>popneed_heating = 4</v>
      </c>
      <c r="U3" t="str">
        <f t="shared" ref="U3:U66" si="5">IF(E3&gt;0,CONCATENATE("popneed_",E$1," = ",E3),"")</f>
        <v>popneed_basic_food = 4</v>
      </c>
      <c r="V3" t="str">
        <f t="shared" ref="V3:V66" si="6">IF(F3&gt;0,CONCATENATE("popneed_",F$1," = ",F3),"")</f>
        <v/>
      </c>
      <c r="W3" t="str">
        <f t="shared" ref="W3:W66" si="7">IF(G3&gt;0,CONCATENATE("popneed_",G$1," = ",G3),"")</f>
        <v>popneed_simple_clothing = 3</v>
      </c>
      <c r="X3" t="str">
        <f t="shared" ref="X3:X66" si="8">IF(H3&gt;0,CONCATENATE("popneed_",H$1," = ",H3),"")</f>
        <v/>
      </c>
      <c r="Y3" t="str">
        <f t="shared" ref="Y3:Y66" si="9">IF(I3&gt;0,CONCATENATE("popneed_",I$1," = ",I3),"")</f>
        <v/>
      </c>
      <c r="Z3" t="str">
        <f t="shared" ref="Z3:Z66" si="10">IF(J3&gt;0,CONCATENATE("popneed_",J$1," = ",J3),"")</f>
        <v/>
      </c>
      <c r="AA3" t="str">
        <f t="shared" ref="AA3:AA66" si="11">IF(K3&gt;0,CONCATENATE("popneed_",K$1," = ",K3),"")</f>
        <v/>
      </c>
      <c r="AB3" t="str">
        <f t="shared" ref="AB3:AB66" si="12">IF(L3&gt;0,CONCATENATE("popneed_",L$1," = ",L3),"")</f>
        <v/>
      </c>
      <c r="AC3" t="str">
        <f t="shared" ref="AC3:AC66" si="13">IF(M3&gt;0,CONCATENATE("popneed_",M$1," = ",M3),"")</f>
        <v>popneed_intoxicants = 7</v>
      </c>
      <c r="AD3" t="str">
        <f t="shared" ref="AD3:AD66" si="14">IF(N3&gt;0,CONCATENATE("popneed_",N$1," = ",N3),"")</f>
        <v/>
      </c>
      <c r="AE3" t="s">
        <v>30</v>
      </c>
      <c r="AF3" t="s">
        <v>30</v>
      </c>
    </row>
    <row r="4" spans="1:32" x14ac:dyDescent="0.35">
      <c r="A4">
        <v>9.0899999999999995E-2</v>
      </c>
      <c r="B4">
        <v>0.16666</v>
      </c>
      <c r="C4">
        <v>3</v>
      </c>
      <c r="D4">
        <v>5</v>
      </c>
      <c r="E4">
        <v>6</v>
      </c>
      <c r="F4">
        <v>0</v>
      </c>
      <c r="G4">
        <v>4</v>
      </c>
      <c r="H4">
        <v>0</v>
      </c>
      <c r="I4">
        <v>0</v>
      </c>
      <c r="J4">
        <v>0</v>
      </c>
      <c r="K4">
        <v>0</v>
      </c>
      <c r="L4">
        <v>0</v>
      </c>
      <c r="M4">
        <v>13</v>
      </c>
      <c r="N4">
        <v>0</v>
      </c>
      <c r="O4">
        <v>0</v>
      </c>
      <c r="P4" s="2" t="s">
        <v>34</v>
      </c>
      <c r="Q4" s="2" t="s">
        <v>130</v>
      </c>
      <c r="R4" s="4">
        <v>2.7000000000000001E-3</v>
      </c>
      <c r="S4" s="2" t="s">
        <v>29</v>
      </c>
      <c r="T4" t="str">
        <f t="shared" si="4"/>
        <v>popneed_heating = 5</v>
      </c>
      <c r="U4" t="str">
        <f t="shared" si="5"/>
        <v>popneed_basic_food = 6</v>
      </c>
      <c r="V4" t="str">
        <f t="shared" si="6"/>
        <v/>
      </c>
      <c r="W4" t="str">
        <f t="shared" si="7"/>
        <v>popneed_simple_clothing = 4</v>
      </c>
      <c r="X4" t="str">
        <f t="shared" si="8"/>
        <v/>
      </c>
      <c r="Y4" t="str">
        <f t="shared" si="9"/>
        <v/>
      </c>
      <c r="Z4" t="str">
        <f t="shared" si="10"/>
        <v/>
      </c>
      <c r="AA4" t="str">
        <f t="shared" si="11"/>
        <v/>
      </c>
      <c r="AB4" t="str">
        <f t="shared" si="12"/>
        <v/>
      </c>
      <c r="AC4" t="str">
        <f t="shared" si="13"/>
        <v>popneed_intoxicants = 13</v>
      </c>
      <c r="AD4" t="str">
        <f t="shared" si="14"/>
        <v/>
      </c>
      <c r="AE4" t="s">
        <v>30</v>
      </c>
      <c r="AF4" t="s">
        <v>30</v>
      </c>
    </row>
    <row r="5" spans="1:32" x14ac:dyDescent="0.35">
      <c r="A5">
        <v>0.18179999999999999</v>
      </c>
      <c r="B5">
        <v>0.33332000000000001</v>
      </c>
      <c r="C5">
        <v>4</v>
      </c>
      <c r="D5">
        <v>6</v>
      </c>
      <c r="E5">
        <v>9</v>
      </c>
      <c r="F5">
        <v>0</v>
      </c>
      <c r="G5">
        <v>7</v>
      </c>
      <c r="H5">
        <v>0</v>
      </c>
      <c r="I5">
        <v>0</v>
      </c>
      <c r="J5">
        <v>0</v>
      </c>
      <c r="K5">
        <v>0</v>
      </c>
      <c r="L5">
        <v>0</v>
      </c>
      <c r="M5">
        <v>20</v>
      </c>
      <c r="N5">
        <v>0</v>
      </c>
      <c r="O5">
        <v>0</v>
      </c>
      <c r="P5" s="2" t="s">
        <v>35</v>
      </c>
      <c r="Q5" s="2" t="s">
        <v>130</v>
      </c>
      <c r="R5" s="4">
        <v>4.0000000000000001E-3</v>
      </c>
      <c r="S5" s="2" t="s">
        <v>29</v>
      </c>
      <c r="T5" t="str">
        <f t="shared" si="4"/>
        <v>popneed_heating = 6</v>
      </c>
      <c r="U5" t="str">
        <f t="shared" si="5"/>
        <v>popneed_basic_food = 9</v>
      </c>
      <c r="V5" t="str">
        <f t="shared" si="6"/>
        <v/>
      </c>
      <c r="W5" t="str">
        <f t="shared" si="7"/>
        <v>popneed_simple_clothing = 7</v>
      </c>
      <c r="X5" t="str">
        <f t="shared" si="8"/>
        <v/>
      </c>
      <c r="Y5" t="str">
        <f t="shared" si="9"/>
        <v/>
      </c>
      <c r="Z5" t="str">
        <f t="shared" si="10"/>
        <v/>
      </c>
      <c r="AA5" t="str">
        <f t="shared" si="11"/>
        <v/>
      </c>
      <c r="AB5" t="str">
        <f t="shared" si="12"/>
        <v/>
      </c>
      <c r="AC5" t="str">
        <f t="shared" si="13"/>
        <v>popneed_intoxicants = 20</v>
      </c>
      <c r="AD5" t="str">
        <f t="shared" si="14"/>
        <v/>
      </c>
      <c r="AE5" t="s">
        <v>30</v>
      </c>
      <c r="AF5" t="s">
        <v>30</v>
      </c>
    </row>
    <row r="6" spans="1:32" x14ac:dyDescent="0.35">
      <c r="A6">
        <v>0.2727</v>
      </c>
      <c r="B6">
        <v>0.49997999999999998</v>
      </c>
      <c r="C6">
        <v>5</v>
      </c>
      <c r="D6">
        <v>6</v>
      </c>
      <c r="E6">
        <v>10</v>
      </c>
      <c r="F6">
        <v>0</v>
      </c>
      <c r="G6">
        <v>9</v>
      </c>
      <c r="H6">
        <v>0</v>
      </c>
      <c r="I6">
        <v>3</v>
      </c>
      <c r="J6">
        <v>0</v>
      </c>
      <c r="K6">
        <v>0</v>
      </c>
      <c r="L6">
        <v>3</v>
      </c>
      <c r="M6">
        <v>26</v>
      </c>
      <c r="N6">
        <v>0</v>
      </c>
      <c r="O6">
        <v>0</v>
      </c>
      <c r="P6" s="2" t="s">
        <v>36</v>
      </c>
      <c r="Q6" s="2" t="s">
        <v>130</v>
      </c>
      <c r="R6" s="4">
        <v>5.4000000000000003E-3</v>
      </c>
      <c r="S6" s="2" t="s">
        <v>29</v>
      </c>
      <c r="T6" t="str">
        <f t="shared" si="4"/>
        <v>popneed_heating = 6</v>
      </c>
      <c r="U6" t="str">
        <f t="shared" si="5"/>
        <v>popneed_basic_food = 10</v>
      </c>
      <c r="V6" t="str">
        <f t="shared" si="6"/>
        <v/>
      </c>
      <c r="W6" t="str">
        <f t="shared" si="7"/>
        <v>popneed_simple_clothing = 9</v>
      </c>
      <c r="X6" t="str">
        <f t="shared" si="8"/>
        <v/>
      </c>
      <c r="Y6" t="str">
        <f t="shared" si="9"/>
        <v>popneed_household_items = 3</v>
      </c>
      <c r="Z6" t="str">
        <f t="shared" si="10"/>
        <v/>
      </c>
      <c r="AA6" t="str">
        <f t="shared" si="11"/>
        <v/>
      </c>
      <c r="AB6" t="str">
        <f t="shared" si="12"/>
        <v>popneed_services = 3</v>
      </c>
      <c r="AC6" t="str">
        <f t="shared" si="13"/>
        <v>popneed_intoxicants = 26</v>
      </c>
      <c r="AD6" t="str">
        <f t="shared" si="14"/>
        <v/>
      </c>
      <c r="AE6" t="s">
        <v>30</v>
      </c>
      <c r="AF6" t="s">
        <v>30</v>
      </c>
    </row>
    <row r="7" spans="1:32" x14ac:dyDescent="0.35">
      <c r="A7">
        <v>0.36359999999999998</v>
      </c>
      <c r="B7">
        <v>0.66664000000000001</v>
      </c>
      <c r="C7">
        <v>6</v>
      </c>
      <c r="D7">
        <v>6</v>
      </c>
      <c r="E7">
        <v>10</v>
      </c>
      <c r="F7">
        <v>0</v>
      </c>
      <c r="G7">
        <v>11</v>
      </c>
      <c r="H7">
        <v>0</v>
      </c>
      <c r="I7">
        <v>7</v>
      </c>
      <c r="J7">
        <v>0</v>
      </c>
      <c r="K7">
        <v>0</v>
      </c>
      <c r="L7">
        <v>7</v>
      </c>
      <c r="M7">
        <v>33</v>
      </c>
      <c r="N7">
        <v>0</v>
      </c>
      <c r="O7">
        <v>0</v>
      </c>
      <c r="P7" s="2" t="s">
        <v>37</v>
      </c>
      <c r="Q7" s="2" t="s">
        <v>130</v>
      </c>
      <c r="R7" s="4">
        <v>7.1000000000000004E-3</v>
      </c>
      <c r="S7" s="2" t="s">
        <v>29</v>
      </c>
      <c r="T7" t="str">
        <f t="shared" si="4"/>
        <v>popneed_heating = 6</v>
      </c>
      <c r="U7" t="str">
        <f t="shared" si="5"/>
        <v>popneed_basic_food = 10</v>
      </c>
      <c r="V7" t="str">
        <f t="shared" si="6"/>
        <v/>
      </c>
      <c r="W7" t="str">
        <f t="shared" si="7"/>
        <v>popneed_simple_clothing = 11</v>
      </c>
      <c r="X7" t="str">
        <f t="shared" si="8"/>
        <v/>
      </c>
      <c r="Y7" t="str">
        <f t="shared" si="9"/>
        <v>popneed_household_items = 7</v>
      </c>
      <c r="Z7" t="str">
        <f t="shared" si="10"/>
        <v/>
      </c>
      <c r="AA7" t="str">
        <f t="shared" si="11"/>
        <v/>
      </c>
      <c r="AB7" t="str">
        <f t="shared" si="12"/>
        <v>popneed_services = 7</v>
      </c>
      <c r="AC7" t="str">
        <f t="shared" si="13"/>
        <v>popneed_intoxicants = 33</v>
      </c>
      <c r="AD7" t="str">
        <f t="shared" si="14"/>
        <v/>
      </c>
      <c r="AE7" t="s">
        <v>30</v>
      </c>
      <c r="AF7" t="s">
        <v>30</v>
      </c>
    </row>
    <row r="8" spans="1:32" x14ac:dyDescent="0.35">
      <c r="A8">
        <v>0.45450000000000002</v>
      </c>
      <c r="B8">
        <v>0.83330000000000004</v>
      </c>
      <c r="C8">
        <v>7</v>
      </c>
      <c r="D8">
        <v>7</v>
      </c>
      <c r="E8">
        <v>11</v>
      </c>
      <c r="F8">
        <v>0</v>
      </c>
      <c r="G8">
        <v>14</v>
      </c>
      <c r="H8">
        <v>0</v>
      </c>
      <c r="I8">
        <v>11</v>
      </c>
      <c r="J8">
        <v>0</v>
      </c>
      <c r="K8">
        <v>0</v>
      </c>
      <c r="L8">
        <v>11</v>
      </c>
      <c r="M8">
        <v>41</v>
      </c>
      <c r="N8">
        <v>0</v>
      </c>
      <c r="O8">
        <v>0</v>
      </c>
      <c r="P8" s="2" t="s">
        <v>38</v>
      </c>
      <c r="Q8" s="2" t="s">
        <v>130</v>
      </c>
      <c r="R8" s="4">
        <v>9.1000000000000004E-3</v>
      </c>
      <c r="S8" s="2" t="s">
        <v>29</v>
      </c>
      <c r="T8" t="str">
        <f t="shared" si="4"/>
        <v>popneed_heating = 7</v>
      </c>
      <c r="U8" t="str">
        <f t="shared" si="5"/>
        <v>popneed_basic_food = 11</v>
      </c>
      <c r="V8" t="str">
        <f t="shared" si="6"/>
        <v/>
      </c>
      <c r="W8" t="str">
        <f t="shared" si="7"/>
        <v>popneed_simple_clothing = 14</v>
      </c>
      <c r="X8" t="str">
        <f t="shared" si="8"/>
        <v/>
      </c>
      <c r="Y8" t="str">
        <f t="shared" si="9"/>
        <v>popneed_household_items = 11</v>
      </c>
      <c r="Z8" t="str">
        <f t="shared" si="10"/>
        <v/>
      </c>
      <c r="AA8" t="str">
        <f t="shared" si="11"/>
        <v/>
      </c>
      <c r="AB8" t="str">
        <f t="shared" si="12"/>
        <v>popneed_services = 11</v>
      </c>
      <c r="AC8" t="str">
        <f t="shared" si="13"/>
        <v>popneed_intoxicants = 41</v>
      </c>
      <c r="AD8" t="str">
        <f t="shared" si="14"/>
        <v/>
      </c>
      <c r="AE8" t="s">
        <v>30</v>
      </c>
      <c r="AF8" t="s">
        <v>30</v>
      </c>
    </row>
    <row r="9" spans="1:32" x14ac:dyDescent="0.35">
      <c r="A9">
        <v>0.5454</v>
      </c>
      <c r="B9">
        <v>0.99995999999999996</v>
      </c>
      <c r="C9">
        <v>8</v>
      </c>
      <c r="D9">
        <v>7</v>
      </c>
      <c r="E9">
        <v>12</v>
      </c>
      <c r="F9">
        <v>0</v>
      </c>
      <c r="G9">
        <v>17</v>
      </c>
      <c r="H9">
        <v>0</v>
      </c>
      <c r="I9">
        <v>15</v>
      </c>
      <c r="J9">
        <v>0</v>
      </c>
      <c r="K9">
        <v>0</v>
      </c>
      <c r="L9">
        <v>15</v>
      </c>
      <c r="M9">
        <v>51</v>
      </c>
      <c r="N9">
        <v>0</v>
      </c>
      <c r="O9">
        <v>0</v>
      </c>
      <c r="P9" s="2" t="s">
        <v>39</v>
      </c>
      <c r="Q9" s="2" t="s">
        <v>130</v>
      </c>
      <c r="R9" s="4">
        <v>1.15E-2</v>
      </c>
      <c r="S9" s="2" t="s">
        <v>29</v>
      </c>
      <c r="T9" t="str">
        <f t="shared" si="4"/>
        <v>popneed_heating = 7</v>
      </c>
      <c r="U9" t="str">
        <f t="shared" si="5"/>
        <v>popneed_basic_food = 12</v>
      </c>
      <c r="V9" t="str">
        <f t="shared" si="6"/>
        <v/>
      </c>
      <c r="W9" t="str">
        <f t="shared" si="7"/>
        <v>popneed_simple_clothing = 17</v>
      </c>
      <c r="X9" t="str">
        <f t="shared" si="8"/>
        <v/>
      </c>
      <c r="Y9" t="str">
        <f t="shared" si="9"/>
        <v>popneed_household_items = 15</v>
      </c>
      <c r="Z9" t="str">
        <f t="shared" si="10"/>
        <v/>
      </c>
      <c r="AA9" t="str">
        <f t="shared" si="11"/>
        <v/>
      </c>
      <c r="AB9" t="str">
        <f t="shared" si="12"/>
        <v>popneed_services = 15</v>
      </c>
      <c r="AC9" t="str">
        <f t="shared" si="13"/>
        <v>popneed_intoxicants = 51</v>
      </c>
      <c r="AD9" t="str">
        <f t="shared" si="14"/>
        <v/>
      </c>
      <c r="AE9" t="s">
        <v>30</v>
      </c>
      <c r="AF9" t="s">
        <v>30</v>
      </c>
    </row>
    <row r="10" spans="1:32" x14ac:dyDescent="0.35">
      <c r="A10">
        <v>0.63629999999999998</v>
      </c>
      <c r="C10">
        <v>9</v>
      </c>
      <c r="D10">
        <v>8</v>
      </c>
      <c r="E10">
        <v>13</v>
      </c>
      <c r="F10">
        <v>0</v>
      </c>
      <c r="G10">
        <v>20</v>
      </c>
      <c r="H10">
        <v>0</v>
      </c>
      <c r="I10">
        <v>20</v>
      </c>
      <c r="J10">
        <v>0</v>
      </c>
      <c r="K10">
        <v>0</v>
      </c>
      <c r="L10">
        <v>20</v>
      </c>
      <c r="M10">
        <v>62</v>
      </c>
      <c r="N10">
        <v>0</v>
      </c>
      <c r="O10">
        <v>0</v>
      </c>
      <c r="P10" s="2" t="s">
        <v>40</v>
      </c>
      <c r="Q10" s="2" t="s">
        <v>130</v>
      </c>
      <c r="R10" s="4">
        <v>1.4100000000000001E-2</v>
      </c>
      <c r="S10" s="2" t="s">
        <v>29</v>
      </c>
      <c r="T10" t="str">
        <f t="shared" si="4"/>
        <v>popneed_heating = 8</v>
      </c>
      <c r="U10" t="str">
        <f t="shared" si="5"/>
        <v>popneed_basic_food = 13</v>
      </c>
      <c r="V10" t="str">
        <f t="shared" si="6"/>
        <v/>
      </c>
      <c r="W10" t="str">
        <f t="shared" si="7"/>
        <v>popneed_simple_clothing = 20</v>
      </c>
      <c r="X10" t="str">
        <f t="shared" si="8"/>
        <v/>
      </c>
      <c r="Y10" t="str">
        <f t="shared" si="9"/>
        <v>popneed_household_items = 20</v>
      </c>
      <c r="Z10" t="str">
        <f t="shared" si="10"/>
        <v/>
      </c>
      <c r="AA10" t="str">
        <f t="shared" si="11"/>
        <v/>
      </c>
      <c r="AB10" t="str">
        <f t="shared" si="12"/>
        <v>popneed_services = 20</v>
      </c>
      <c r="AC10" t="str">
        <f t="shared" si="13"/>
        <v>popneed_intoxicants = 62</v>
      </c>
      <c r="AD10" t="str">
        <f t="shared" si="14"/>
        <v/>
      </c>
      <c r="AE10" t="s">
        <v>30</v>
      </c>
      <c r="AF10" t="s">
        <v>30</v>
      </c>
    </row>
    <row r="11" spans="1:32" x14ac:dyDescent="0.35">
      <c r="A11">
        <v>0.72719999999999996</v>
      </c>
      <c r="C11">
        <v>10</v>
      </c>
      <c r="D11">
        <v>8</v>
      </c>
      <c r="E11">
        <v>14</v>
      </c>
      <c r="F11">
        <v>0</v>
      </c>
      <c r="G11">
        <v>22</v>
      </c>
      <c r="H11">
        <v>0</v>
      </c>
      <c r="I11">
        <v>26</v>
      </c>
      <c r="J11">
        <v>0</v>
      </c>
      <c r="K11">
        <v>7</v>
      </c>
      <c r="L11">
        <v>26</v>
      </c>
      <c r="M11">
        <v>73</v>
      </c>
      <c r="N11">
        <v>0</v>
      </c>
      <c r="O11">
        <v>0</v>
      </c>
      <c r="P11" s="2" t="s">
        <v>41</v>
      </c>
      <c r="Q11" s="2" t="s">
        <v>130</v>
      </c>
      <c r="R11" s="4">
        <v>1.7299999999999999E-2</v>
      </c>
      <c r="S11" s="2" t="s">
        <v>29</v>
      </c>
      <c r="T11" t="str">
        <f t="shared" si="4"/>
        <v>popneed_heating = 8</v>
      </c>
      <c r="U11" t="str">
        <f t="shared" si="5"/>
        <v>popneed_basic_food = 14</v>
      </c>
      <c r="V11" t="str">
        <f t="shared" si="6"/>
        <v/>
      </c>
      <c r="W11" t="str">
        <f t="shared" si="7"/>
        <v>popneed_simple_clothing = 22</v>
      </c>
      <c r="X11" t="str">
        <f t="shared" si="8"/>
        <v/>
      </c>
      <c r="Y11" t="str">
        <f t="shared" si="9"/>
        <v>popneed_household_items = 26</v>
      </c>
      <c r="Z11" t="str">
        <f t="shared" si="10"/>
        <v/>
      </c>
      <c r="AA11" t="str">
        <f t="shared" si="11"/>
        <v>popneed_health = 7</v>
      </c>
      <c r="AB11" t="str">
        <f t="shared" si="12"/>
        <v>popneed_services = 26</v>
      </c>
      <c r="AC11" t="str">
        <f t="shared" si="13"/>
        <v>popneed_intoxicants = 73</v>
      </c>
      <c r="AD11" t="str">
        <f t="shared" si="14"/>
        <v/>
      </c>
      <c r="AE11" t="s">
        <v>30</v>
      </c>
      <c r="AF11" t="s">
        <v>30</v>
      </c>
    </row>
    <row r="12" spans="1:32" x14ac:dyDescent="0.35">
      <c r="A12">
        <v>0.81810000000000005</v>
      </c>
      <c r="C12">
        <v>11</v>
      </c>
      <c r="D12">
        <v>9</v>
      </c>
      <c r="E12">
        <v>15</v>
      </c>
      <c r="F12">
        <v>0</v>
      </c>
      <c r="G12">
        <v>23</v>
      </c>
      <c r="H12">
        <v>0</v>
      </c>
      <c r="I12">
        <v>32</v>
      </c>
      <c r="J12">
        <v>0</v>
      </c>
      <c r="K12">
        <v>14</v>
      </c>
      <c r="L12">
        <v>32</v>
      </c>
      <c r="M12">
        <v>86</v>
      </c>
      <c r="N12">
        <v>0</v>
      </c>
      <c r="O12">
        <v>0</v>
      </c>
      <c r="P12" s="2" t="s">
        <v>42</v>
      </c>
      <c r="Q12" s="2" t="s">
        <v>130</v>
      </c>
      <c r="R12" s="4">
        <v>2.0900000000000002E-2</v>
      </c>
      <c r="S12" s="2" t="s">
        <v>29</v>
      </c>
      <c r="T12" t="str">
        <f t="shared" si="4"/>
        <v>popneed_heating = 9</v>
      </c>
      <c r="U12" t="str">
        <f t="shared" si="5"/>
        <v>popneed_basic_food = 15</v>
      </c>
      <c r="V12" t="str">
        <f t="shared" si="6"/>
        <v/>
      </c>
      <c r="W12" t="str">
        <f t="shared" si="7"/>
        <v>popneed_simple_clothing = 23</v>
      </c>
      <c r="X12" t="str">
        <f t="shared" si="8"/>
        <v/>
      </c>
      <c r="Y12" t="str">
        <f t="shared" si="9"/>
        <v>popneed_household_items = 32</v>
      </c>
      <c r="Z12" t="str">
        <f t="shared" si="10"/>
        <v/>
      </c>
      <c r="AA12" t="str">
        <f t="shared" si="11"/>
        <v>popneed_health = 14</v>
      </c>
      <c r="AB12" t="str">
        <f t="shared" si="12"/>
        <v>popneed_services = 32</v>
      </c>
      <c r="AC12" t="str">
        <f t="shared" si="13"/>
        <v>popneed_intoxicants = 86</v>
      </c>
      <c r="AD12" t="str">
        <f t="shared" si="14"/>
        <v/>
      </c>
      <c r="AE12" t="s">
        <v>30</v>
      </c>
      <c r="AF12" t="s">
        <v>30</v>
      </c>
    </row>
    <row r="13" spans="1:32" x14ac:dyDescent="0.35">
      <c r="A13">
        <v>0.90900000000000003</v>
      </c>
      <c r="C13">
        <v>12</v>
      </c>
      <c r="D13">
        <v>10</v>
      </c>
      <c r="E13">
        <v>16</v>
      </c>
      <c r="F13">
        <v>0</v>
      </c>
      <c r="G13">
        <v>25</v>
      </c>
      <c r="H13">
        <v>0</v>
      </c>
      <c r="I13">
        <v>40</v>
      </c>
      <c r="J13">
        <v>0</v>
      </c>
      <c r="K13">
        <v>23</v>
      </c>
      <c r="L13">
        <v>40</v>
      </c>
      <c r="M13">
        <v>102</v>
      </c>
      <c r="N13">
        <v>0</v>
      </c>
      <c r="O13">
        <v>0</v>
      </c>
      <c r="P13" s="2" t="s">
        <v>43</v>
      </c>
      <c r="Q13" s="2" t="s">
        <v>130</v>
      </c>
      <c r="R13" s="4">
        <v>2.5100000000000001E-2</v>
      </c>
      <c r="S13" s="2" t="s">
        <v>29</v>
      </c>
      <c r="T13" t="str">
        <f t="shared" si="4"/>
        <v>popneed_heating = 10</v>
      </c>
      <c r="U13" t="str">
        <f t="shared" si="5"/>
        <v>popneed_basic_food = 16</v>
      </c>
      <c r="V13" t="str">
        <f t="shared" si="6"/>
        <v/>
      </c>
      <c r="W13" t="str">
        <f t="shared" si="7"/>
        <v>popneed_simple_clothing = 25</v>
      </c>
      <c r="X13" t="str">
        <f t="shared" si="8"/>
        <v/>
      </c>
      <c r="Y13" t="str">
        <f t="shared" si="9"/>
        <v>popneed_household_items = 40</v>
      </c>
      <c r="Z13" t="str">
        <f t="shared" si="10"/>
        <v/>
      </c>
      <c r="AA13" t="str">
        <f t="shared" si="11"/>
        <v>popneed_health = 23</v>
      </c>
      <c r="AB13" t="str">
        <f t="shared" si="12"/>
        <v>popneed_services = 40</v>
      </c>
      <c r="AC13" t="str">
        <f t="shared" si="13"/>
        <v>popneed_intoxicants = 102</v>
      </c>
      <c r="AD13" t="str">
        <f t="shared" si="14"/>
        <v/>
      </c>
      <c r="AE13" t="s">
        <v>30</v>
      </c>
      <c r="AF13" t="s">
        <v>30</v>
      </c>
    </row>
    <row r="14" spans="1:32" x14ac:dyDescent="0.35">
      <c r="A14">
        <v>0.99990000000000001</v>
      </c>
      <c r="C14">
        <v>13</v>
      </c>
      <c r="D14">
        <v>10</v>
      </c>
      <c r="E14">
        <v>17</v>
      </c>
      <c r="F14">
        <v>0</v>
      </c>
      <c r="G14">
        <v>27</v>
      </c>
      <c r="H14">
        <v>0</v>
      </c>
      <c r="I14">
        <v>48</v>
      </c>
      <c r="J14">
        <v>0</v>
      </c>
      <c r="K14">
        <v>32</v>
      </c>
      <c r="L14">
        <v>48</v>
      </c>
      <c r="M14">
        <v>119</v>
      </c>
      <c r="N14">
        <v>0</v>
      </c>
      <c r="O14">
        <v>0</v>
      </c>
      <c r="P14" s="2" t="s">
        <v>44</v>
      </c>
      <c r="Q14" s="2" t="s">
        <v>130</v>
      </c>
      <c r="R14" s="4">
        <v>3.0000000000000002E-2</v>
      </c>
      <c r="S14" s="2" t="s">
        <v>29</v>
      </c>
      <c r="T14" t="str">
        <f t="shared" si="4"/>
        <v>popneed_heating = 10</v>
      </c>
      <c r="U14" t="str">
        <f t="shared" si="5"/>
        <v>popneed_basic_food = 17</v>
      </c>
      <c r="V14" t="str">
        <f t="shared" si="6"/>
        <v/>
      </c>
      <c r="W14" t="str">
        <f t="shared" si="7"/>
        <v>popneed_simple_clothing = 27</v>
      </c>
      <c r="X14" t="str">
        <f t="shared" si="8"/>
        <v/>
      </c>
      <c r="Y14" t="str">
        <f t="shared" si="9"/>
        <v>popneed_household_items = 48</v>
      </c>
      <c r="Z14" t="str">
        <f t="shared" si="10"/>
        <v/>
      </c>
      <c r="AA14" t="str">
        <f t="shared" si="11"/>
        <v>popneed_health = 32</v>
      </c>
      <c r="AB14" t="str">
        <f t="shared" si="12"/>
        <v>popneed_services = 48</v>
      </c>
      <c r="AC14" t="str">
        <f t="shared" si="13"/>
        <v>popneed_intoxicants = 119</v>
      </c>
      <c r="AD14" t="str">
        <f t="shared" si="14"/>
        <v/>
      </c>
      <c r="AE14" t="s">
        <v>30</v>
      </c>
      <c r="AF14" t="s">
        <v>30</v>
      </c>
    </row>
    <row r="15" spans="1:32" x14ac:dyDescent="0.35">
      <c r="C15">
        <v>14</v>
      </c>
      <c r="D15">
        <v>11</v>
      </c>
      <c r="E15">
        <v>19</v>
      </c>
      <c r="F15">
        <v>0</v>
      </c>
      <c r="G15">
        <v>29</v>
      </c>
      <c r="H15">
        <v>0</v>
      </c>
      <c r="I15">
        <v>58</v>
      </c>
      <c r="J15">
        <v>0</v>
      </c>
      <c r="K15">
        <v>44</v>
      </c>
      <c r="L15">
        <v>58</v>
      </c>
      <c r="M15">
        <v>140</v>
      </c>
      <c r="N15">
        <v>0</v>
      </c>
      <c r="O15">
        <v>0</v>
      </c>
      <c r="P15" s="2" t="s">
        <v>45</v>
      </c>
      <c r="Q15" s="2" t="s">
        <v>130</v>
      </c>
      <c r="R15" s="4">
        <v>3.5700000000000003E-2</v>
      </c>
      <c r="S15" s="2" t="s">
        <v>29</v>
      </c>
      <c r="T15" t="str">
        <f t="shared" si="4"/>
        <v>popneed_heating = 11</v>
      </c>
      <c r="U15" t="str">
        <f t="shared" si="5"/>
        <v>popneed_basic_food = 19</v>
      </c>
      <c r="V15" t="str">
        <f t="shared" si="6"/>
        <v/>
      </c>
      <c r="W15" t="str">
        <f t="shared" si="7"/>
        <v>popneed_simple_clothing = 29</v>
      </c>
      <c r="X15" t="str">
        <f t="shared" si="8"/>
        <v/>
      </c>
      <c r="Y15" t="str">
        <f t="shared" si="9"/>
        <v>popneed_household_items = 58</v>
      </c>
      <c r="Z15" t="str">
        <f t="shared" si="10"/>
        <v/>
      </c>
      <c r="AA15" t="str">
        <f t="shared" si="11"/>
        <v>popneed_health = 44</v>
      </c>
      <c r="AB15" t="str">
        <f t="shared" si="12"/>
        <v>popneed_services = 58</v>
      </c>
      <c r="AC15" t="str">
        <f t="shared" si="13"/>
        <v>popneed_intoxicants = 140</v>
      </c>
      <c r="AD15" t="str">
        <f t="shared" si="14"/>
        <v/>
      </c>
      <c r="AE15" t="s">
        <v>30</v>
      </c>
      <c r="AF15" t="s">
        <v>30</v>
      </c>
    </row>
    <row r="16" spans="1:32" x14ac:dyDescent="0.35">
      <c r="C16">
        <v>15</v>
      </c>
      <c r="D16">
        <v>12</v>
      </c>
      <c r="E16">
        <v>18</v>
      </c>
      <c r="F16">
        <v>12</v>
      </c>
      <c r="G16">
        <v>32</v>
      </c>
      <c r="H16">
        <v>0</v>
      </c>
      <c r="I16">
        <v>63</v>
      </c>
      <c r="J16">
        <v>0</v>
      </c>
      <c r="K16">
        <v>57</v>
      </c>
      <c r="L16">
        <v>69</v>
      </c>
      <c r="M16">
        <v>162</v>
      </c>
      <c r="N16">
        <v>0</v>
      </c>
      <c r="O16">
        <v>0</v>
      </c>
      <c r="P16" s="2" t="s">
        <v>46</v>
      </c>
      <c r="Q16" s="2" t="s">
        <v>130</v>
      </c>
      <c r="R16" s="4">
        <v>4.2300000000000004E-2</v>
      </c>
      <c r="S16" s="2" t="s">
        <v>29</v>
      </c>
      <c r="T16" t="str">
        <f t="shared" si="4"/>
        <v>popneed_heating = 12</v>
      </c>
      <c r="U16" t="str">
        <f t="shared" si="5"/>
        <v>popneed_basic_food = 18</v>
      </c>
      <c r="V16" t="str">
        <f t="shared" si="6"/>
        <v>popneed_luxury_food = 12</v>
      </c>
      <c r="W16" t="str">
        <f t="shared" si="7"/>
        <v>popneed_simple_clothing = 32</v>
      </c>
      <c r="X16" t="str">
        <f t="shared" si="8"/>
        <v/>
      </c>
      <c r="Y16" t="str">
        <f t="shared" si="9"/>
        <v>popneed_household_items = 63</v>
      </c>
      <c r="Z16" t="str">
        <f t="shared" si="10"/>
        <v/>
      </c>
      <c r="AA16" t="str">
        <f t="shared" si="11"/>
        <v>popneed_health = 57</v>
      </c>
      <c r="AB16" t="str">
        <f t="shared" si="12"/>
        <v>popneed_services = 69</v>
      </c>
      <c r="AC16" t="str">
        <f t="shared" si="13"/>
        <v>popneed_intoxicants = 162</v>
      </c>
      <c r="AD16" t="str">
        <f t="shared" si="14"/>
        <v/>
      </c>
      <c r="AE16" t="s">
        <v>30</v>
      </c>
      <c r="AF16" t="s">
        <v>30</v>
      </c>
    </row>
    <row r="17" spans="3:32" x14ac:dyDescent="0.35">
      <c r="C17">
        <v>16</v>
      </c>
      <c r="D17">
        <v>13</v>
      </c>
      <c r="E17">
        <v>18</v>
      </c>
      <c r="F17">
        <v>26</v>
      </c>
      <c r="G17">
        <v>35</v>
      </c>
      <c r="H17">
        <v>0</v>
      </c>
      <c r="I17">
        <v>69</v>
      </c>
      <c r="J17">
        <v>0</v>
      </c>
      <c r="K17">
        <v>72</v>
      </c>
      <c r="L17">
        <v>82</v>
      </c>
      <c r="M17">
        <v>188</v>
      </c>
      <c r="N17">
        <v>0</v>
      </c>
      <c r="O17">
        <v>0</v>
      </c>
      <c r="P17" s="2" t="s">
        <v>47</v>
      </c>
      <c r="Q17" s="2" t="s">
        <v>130</v>
      </c>
      <c r="R17" s="4">
        <v>0.05</v>
      </c>
      <c r="S17" s="2" t="s">
        <v>29</v>
      </c>
      <c r="T17" t="str">
        <f t="shared" si="4"/>
        <v>popneed_heating = 13</v>
      </c>
      <c r="U17" t="str">
        <f t="shared" si="5"/>
        <v>popneed_basic_food = 18</v>
      </c>
      <c r="V17" t="str">
        <f t="shared" si="6"/>
        <v>popneed_luxury_food = 26</v>
      </c>
      <c r="W17" t="str">
        <f t="shared" si="7"/>
        <v>popneed_simple_clothing = 35</v>
      </c>
      <c r="X17" t="str">
        <f t="shared" si="8"/>
        <v/>
      </c>
      <c r="Y17" t="str">
        <f t="shared" si="9"/>
        <v>popneed_household_items = 69</v>
      </c>
      <c r="Z17" t="str">
        <f t="shared" si="10"/>
        <v/>
      </c>
      <c r="AA17" t="str">
        <f t="shared" si="11"/>
        <v>popneed_health = 72</v>
      </c>
      <c r="AB17" t="str">
        <f t="shared" si="12"/>
        <v>popneed_services = 82</v>
      </c>
      <c r="AC17" t="str">
        <f t="shared" si="13"/>
        <v>popneed_intoxicants = 188</v>
      </c>
      <c r="AD17" t="str">
        <f t="shared" si="14"/>
        <v/>
      </c>
      <c r="AE17" t="s">
        <v>30</v>
      </c>
      <c r="AF17" t="s">
        <v>30</v>
      </c>
    </row>
    <row r="18" spans="3:32" x14ac:dyDescent="0.35">
      <c r="C18">
        <v>17</v>
      </c>
      <c r="D18">
        <v>14</v>
      </c>
      <c r="E18">
        <v>17</v>
      </c>
      <c r="F18">
        <v>42</v>
      </c>
      <c r="G18">
        <v>38</v>
      </c>
      <c r="H18">
        <v>0</v>
      </c>
      <c r="I18">
        <v>75</v>
      </c>
      <c r="J18">
        <v>0</v>
      </c>
      <c r="K18">
        <v>90</v>
      </c>
      <c r="L18">
        <v>97</v>
      </c>
      <c r="M18">
        <v>219</v>
      </c>
      <c r="N18">
        <v>0</v>
      </c>
      <c r="O18">
        <v>0</v>
      </c>
      <c r="P18" s="2" t="s">
        <v>48</v>
      </c>
      <c r="Q18" s="2" t="s">
        <v>130</v>
      </c>
      <c r="R18" s="4">
        <v>5.8900000000000001E-2</v>
      </c>
      <c r="S18" s="2" t="s">
        <v>29</v>
      </c>
      <c r="T18" t="str">
        <f t="shared" si="4"/>
        <v>popneed_heating = 14</v>
      </c>
      <c r="U18" t="str">
        <f t="shared" si="5"/>
        <v>popneed_basic_food = 17</v>
      </c>
      <c r="V18" t="str">
        <f t="shared" si="6"/>
        <v>popneed_luxury_food = 42</v>
      </c>
      <c r="W18" t="str">
        <f t="shared" si="7"/>
        <v>popneed_simple_clothing = 38</v>
      </c>
      <c r="X18" t="str">
        <f t="shared" si="8"/>
        <v/>
      </c>
      <c r="Y18" t="str">
        <f t="shared" si="9"/>
        <v>popneed_household_items = 75</v>
      </c>
      <c r="Z18" t="str">
        <f t="shared" si="10"/>
        <v/>
      </c>
      <c r="AA18" t="str">
        <f t="shared" si="11"/>
        <v>popneed_health = 90</v>
      </c>
      <c r="AB18" t="str">
        <f t="shared" si="12"/>
        <v>popneed_services = 97</v>
      </c>
      <c r="AC18" t="str">
        <f t="shared" si="13"/>
        <v>popneed_intoxicants = 219</v>
      </c>
      <c r="AD18" t="str">
        <f t="shared" si="14"/>
        <v/>
      </c>
      <c r="AE18" t="s">
        <v>30</v>
      </c>
      <c r="AF18" t="s">
        <v>30</v>
      </c>
    </row>
    <row r="19" spans="3:32" x14ac:dyDescent="0.35">
      <c r="C19">
        <v>18</v>
      </c>
      <c r="D19">
        <v>16</v>
      </c>
      <c r="E19">
        <v>17</v>
      </c>
      <c r="F19">
        <v>62</v>
      </c>
      <c r="G19">
        <v>41</v>
      </c>
      <c r="H19">
        <v>0</v>
      </c>
      <c r="I19">
        <v>82</v>
      </c>
      <c r="J19">
        <v>0</v>
      </c>
      <c r="K19">
        <v>111</v>
      </c>
      <c r="L19">
        <v>115</v>
      </c>
      <c r="M19">
        <v>253</v>
      </c>
      <c r="N19">
        <v>0</v>
      </c>
      <c r="O19">
        <v>0</v>
      </c>
      <c r="P19" s="2" t="s">
        <v>49</v>
      </c>
      <c r="Q19" s="2" t="s">
        <v>130</v>
      </c>
      <c r="R19" s="4">
        <v>6.9199999999999998E-2</v>
      </c>
      <c r="S19" s="2" t="s">
        <v>29</v>
      </c>
      <c r="T19" t="str">
        <f t="shared" si="4"/>
        <v>popneed_heating = 16</v>
      </c>
      <c r="U19" t="str">
        <f t="shared" si="5"/>
        <v>popneed_basic_food = 17</v>
      </c>
      <c r="V19" t="str">
        <f t="shared" si="6"/>
        <v>popneed_luxury_food = 62</v>
      </c>
      <c r="W19" t="str">
        <f t="shared" si="7"/>
        <v>popneed_simple_clothing = 41</v>
      </c>
      <c r="X19" t="str">
        <f t="shared" si="8"/>
        <v/>
      </c>
      <c r="Y19" t="str">
        <f t="shared" si="9"/>
        <v>popneed_household_items = 82</v>
      </c>
      <c r="Z19" t="str">
        <f t="shared" si="10"/>
        <v/>
      </c>
      <c r="AA19" t="str">
        <f t="shared" si="11"/>
        <v>popneed_health = 111</v>
      </c>
      <c r="AB19" t="str">
        <f t="shared" si="12"/>
        <v>popneed_services = 115</v>
      </c>
      <c r="AC19" t="str">
        <f t="shared" si="13"/>
        <v>popneed_intoxicants = 253</v>
      </c>
      <c r="AD19" t="str">
        <f t="shared" si="14"/>
        <v/>
      </c>
      <c r="AE19" t="s">
        <v>30</v>
      </c>
      <c r="AF19" t="s">
        <v>30</v>
      </c>
    </row>
    <row r="20" spans="3:32" x14ac:dyDescent="0.35">
      <c r="C20">
        <v>19</v>
      </c>
      <c r="D20">
        <v>17</v>
      </c>
      <c r="E20">
        <v>16</v>
      </c>
      <c r="F20">
        <v>84</v>
      </c>
      <c r="G20">
        <v>45</v>
      </c>
      <c r="H20">
        <v>0</v>
      </c>
      <c r="I20">
        <v>90</v>
      </c>
      <c r="J20">
        <v>0</v>
      </c>
      <c r="K20">
        <v>135</v>
      </c>
      <c r="L20">
        <v>135</v>
      </c>
      <c r="M20">
        <v>294</v>
      </c>
      <c r="N20">
        <v>0</v>
      </c>
      <c r="O20">
        <v>0</v>
      </c>
      <c r="P20" s="2" t="s">
        <v>50</v>
      </c>
      <c r="Q20" s="2" t="s">
        <v>130</v>
      </c>
      <c r="R20" s="4">
        <v>8.1299999999999997E-2</v>
      </c>
      <c r="S20" s="2" t="s">
        <v>29</v>
      </c>
      <c r="T20" t="str">
        <f t="shared" si="4"/>
        <v>popneed_heating = 17</v>
      </c>
      <c r="U20" t="str">
        <f t="shared" si="5"/>
        <v>popneed_basic_food = 16</v>
      </c>
      <c r="V20" t="str">
        <f t="shared" si="6"/>
        <v>popneed_luxury_food = 84</v>
      </c>
      <c r="W20" t="str">
        <f t="shared" si="7"/>
        <v>popneed_simple_clothing = 45</v>
      </c>
      <c r="X20" t="str">
        <f t="shared" si="8"/>
        <v/>
      </c>
      <c r="Y20" t="str">
        <f t="shared" si="9"/>
        <v>popneed_household_items = 90</v>
      </c>
      <c r="Z20" t="str">
        <f t="shared" si="10"/>
        <v/>
      </c>
      <c r="AA20" t="str">
        <f t="shared" si="11"/>
        <v>popneed_health = 135</v>
      </c>
      <c r="AB20" t="str">
        <f t="shared" si="12"/>
        <v>popneed_services = 135</v>
      </c>
      <c r="AC20" t="str">
        <f t="shared" si="13"/>
        <v>popneed_intoxicants = 294</v>
      </c>
      <c r="AD20" t="str">
        <f t="shared" si="14"/>
        <v/>
      </c>
      <c r="AE20" t="s">
        <v>30</v>
      </c>
      <c r="AF20" t="s">
        <v>30</v>
      </c>
    </row>
    <row r="21" spans="3:32" x14ac:dyDescent="0.35">
      <c r="C21">
        <v>20</v>
      </c>
      <c r="D21">
        <v>19</v>
      </c>
      <c r="E21">
        <v>14</v>
      </c>
      <c r="F21">
        <v>109</v>
      </c>
      <c r="G21">
        <v>44</v>
      </c>
      <c r="H21">
        <v>25</v>
      </c>
      <c r="I21">
        <v>88</v>
      </c>
      <c r="J21">
        <v>25</v>
      </c>
      <c r="K21">
        <v>145</v>
      </c>
      <c r="L21">
        <v>155</v>
      </c>
      <c r="M21">
        <v>333</v>
      </c>
      <c r="N21">
        <v>0</v>
      </c>
      <c r="O21">
        <v>0</v>
      </c>
      <c r="P21" s="2" t="s">
        <v>51</v>
      </c>
      <c r="Q21" s="2" t="s">
        <v>130</v>
      </c>
      <c r="R21" s="4">
        <v>9.530000000000001E-2</v>
      </c>
      <c r="S21" s="2" t="s">
        <v>29</v>
      </c>
      <c r="T21" t="str">
        <f t="shared" si="4"/>
        <v>popneed_heating = 19</v>
      </c>
      <c r="U21" t="str">
        <f t="shared" si="5"/>
        <v>popneed_basic_food = 14</v>
      </c>
      <c r="V21" t="str">
        <f t="shared" si="6"/>
        <v>popneed_luxury_food = 109</v>
      </c>
      <c r="W21" t="str">
        <f t="shared" si="7"/>
        <v>popneed_simple_clothing = 44</v>
      </c>
      <c r="X21" t="str">
        <f t="shared" si="8"/>
        <v>popneed_luxury_clothing = 25</v>
      </c>
      <c r="Y21" t="str">
        <f t="shared" si="9"/>
        <v>popneed_household_items = 88</v>
      </c>
      <c r="Z21" t="str">
        <f t="shared" si="10"/>
        <v>popneed_luxury_items = 25</v>
      </c>
      <c r="AA21" t="str">
        <f t="shared" si="11"/>
        <v>popneed_health = 145</v>
      </c>
      <c r="AB21" t="str">
        <f t="shared" si="12"/>
        <v>popneed_services = 155</v>
      </c>
      <c r="AC21" t="str">
        <f t="shared" si="13"/>
        <v>popneed_intoxicants = 333</v>
      </c>
      <c r="AD21" t="str">
        <f t="shared" si="14"/>
        <v/>
      </c>
      <c r="AE21" t="s">
        <v>30</v>
      </c>
      <c r="AF21" t="s">
        <v>30</v>
      </c>
    </row>
    <row r="22" spans="3:32" x14ac:dyDescent="0.35">
      <c r="C22">
        <v>21</v>
      </c>
      <c r="D22">
        <v>20</v>
      </c>
      <c r="E22">
        <v>12</v>
      </c>
      <c r="F22">
        <v>138</v>
      </c>
      <c r="G22">
        <v>43</v>
      </c>
      <c r="H22">
        <v>53</v>
      </c>
      <c r="I22">
        <v>86</v>
      </c>
      <c r="J22">
        <v>53</v>
      </c>
      <c r="K22">
        <v>157</v>
      </c>
      <c r="L22">
        <v>178</v>
      </c>
      <c r="M22">
        <v>379</v>
      </c>
      <c r="N22">
        <v>0</v>
      </c>
      <c r="O22">
        <v>0</v>
      </c>
      <c r="P22" s="2" t="s">
        <v>52</v>
      </c>
      <c r="Q22" s="2" t="s">
        <v>130</v>
      </c>
      <c r="R22" s="4">
        <v>0.1115</v>
      </c>
      <c r="S22" s="2" t="s">
        <v>29</v>
      </c>
      <c r="T22" t="str">
        <f t="shared" si="4"/>
        <v>popneed_heating = 20</v>
      </c>
      <c r="U22" t="str">
        <f t="shared" si="5"/>
        <v>popneed_basic_food = 12</v>
      </c>
      <c r="V22" t="str">
        <f t="shared" si="6"/>
        <v>popneed_luxury_food = 138</v>
      </c>
      <c r="W22" t="str">
        <f t="shared" si="7"/>
        <v>popneed_simple_clothing = 43</v>
      </c>
      <c r="X22" t="str">
        <f t="shared" si="8"/>
        <v>popneed_luxury_clothing = 53</v>
      </c>
      <c r="Y22" t="str">
        <f t="shared" si="9"/>
        <v>popneed_household_items = 86</v>
      </c>
      <c r="Z22" t="str">
        <f t="shared" si="10"/>
        <v>popneed_luxury_items = 53</v>
      </c>
      <c r="AA22" t="str">
        <f t="shared" si="11"/>
        <v>popneed_health = 157</v>
      </c>
      <c r="AB22" t="str">
        <f t="shared" si="12"/>
        <v>popneed_services = 178</v>
      </c>
      <c r="AC22" t="str">
        <f t="shared" si="13"/>
        <v>popneed_intoxicants = 379</v>
      </c>
      <c r="AD22" t="str">
        <f t="shared" si="14"/>
        <v/>
      </c>
      <c r="AE22" t="s">
        <v>30</v>
      </c>
      <c r="AF22" t="s">
        <v>30</v>
      </c>
    </row>
    <row r="23" spans="3:32" x14ac:dyDescent="0.35">
      <c r="C23">
        <v>22</v>
      </c>
      <c r="D23">
        <v>22</v>
      </c>
      <c r="E23">
        <v>10</v>
      </c>
      <c r="F23">
        <v>171</v>
      </c>
      <c r="G23">
        <v>42</v>
      </c>
      <c r="H23">
        <v>86</v>
      </c>
      <c r="I23">
        <v>83</v>
      </c>
      <c r="J23">
        <v>86</v>
      </c>
      <c r="K23">
        <v>171</v>
      </c>
      <c r="L23">
        <v>205</v>
      </c>
      <c r="M23">
        <v>432</v>
      </c>
      <c r="N23">
        <v>0</v>
      </c>
      <c r="O23">
        <v>0</v>
      </c>
      <c r="P23" s="2" t="s">
        <v>53</v>
      </c>
      <c r="Q23" s="2" t="s">
        <v>130</v>
      </c>
      <c r="R23" s="4">
        <v>0.13040000000000002</v>
      </c>
      <c r="S23" s="2" t="s">
        <v>29</v>
      </c>
      <c r="T23" t="str">
        <f t="shared" si="4"/>
        <v>popneed_heating = 22</v>
      </c>
      <c r="U23" t="str">
        <f t="shared" si="5"/>
        <v>popneed_basic_food = 10</v>
      </c>
      <c r="V23" t="str">
        <f t="shared" si="6"/>
        <v>popneed_luxury_food = 171</v>
      </c>
      <c r="W23" t="str">
        <f t="shared" si="7"/>
        <v>popneed_simple_clothing = 42</v>
      </c>
      <c r="X23" t="str">
        <f t="shared" si="8"/>
        <v>popneed_luxury_clothing = 86</v>
      </c>
      <c r="Y23" t="str">
        <f t="shared" si="9"/>
        <v>popneed_household_items = 83</v>
      </c>
      <c r="Z23" t="str">
        <f t="shared" si="10"/>
        <v>popneed_luxury_items = 86</v>
      </c>
      <c r="AA23" t="str">
        <f t="shared" si="11"/>
        <v>popneed_health = 171</v>
      </c>
      <c r="AB23" t="str">
        <f t="shared" si="12"/>
        <v>popneed_services = 205</v>
      </c>
      <c r="AC23" t="str">
        <f t="shared" si="13"/>
        <v>popneed_intoxicants = 432</v>
      </c>
      <c r="AD23" t="str">
        <f t="shared" si="14"/>
        <v/>
      </c>
      <c r="AE23" t="s">
        <v>30</v>
      </c>
      <c r="AF23" t="s">
        <v>30</v>
      </c>
    </row>
    <row r="24" spans="3:32" x14ac:dyDescent="0.35">
      <c r="C24">
        <v>23</v>
      </c>
      <c r="D24">
        <v>24</v>
      </c>
      <c r="E24">
        <v>8</v>
      </c>
      <c r="F24">
        <v>210</v>
      </c>
      <c r="G24">
        <v>40</v>
      </c>
      <c r="H24">
        <v>125</v>
      </c>
      <c r="I24">
        <v>80</v>
      </c>
      <c r="J24">
        <v>125</v>
      </c>
      <c r="K24">
        <v>187</v>
      </c>
      <c r="L24">
        <v>237</v>
      </c>
      <c r="M24">
        <v>493</v>
      </c>
      <c r="N24">
        <v>0</v>
      </c>
      <c r="O24">
        <v>0</v>
      </c>
      <c r="P24" s="2" t="s">
        <v>54</v>
      </c>
      <c r="Q24" s="2" t="s">
        <v>130</v>
      </c>
      <c r="R24" s="4">
        <v>0.15240000000000001</v>
      </c>
      <c r="S24" s="2" t="s">
        <v>29</v>
      </c>
      <c r="T24" t="str">
        <f t="shared" si="4"/>
        <v>popneed_heating = 24</v>
      </c>
      <c r="U24" t="str">
        <f t="shared" si="5"/>
        <v>popneed_basic_food = 8</v>
      </c>
      <c r="V24" t="str">
        <f t="shared" si="6"/>
        <v>popneed_luxury_food = 210</v>
      </c>
      <c r="W24" t="str">
        <f t="shared" si="7"/>
        <v>popneed_simple_clothing = 40</v>
      </c>
      <c r="X24" t="str">
        <f t="shared" si="8"/>
        <v>popneed_luxury_clothing = 125</v>
      </c>
      <c r="Y24" t="str">
        <f t="shared" si="9"/>
        <v>popneed_household_items = 80</v>
      </c>
      <c r="Z24" t="str">
        <f t="shared" si="10"/>
        <v>popneed_luxury_items = 125</v>
      </c>
      <c r="AA24" t="str">
        <f t="shared" si="11"/>
        <v>popneed_health = 187</v>
      </c>
      <c r="AB24" t="str">
        <f t="shared" si="12"/>
        <v>popneed_services = 237</v>
      </c>
      <c r="AC24" t="str">
        <f t="shared" si="13"/>
        <v>popneed_intoxicants = 493</v>
      </c>
      <c r="AD24" t="str">
        <f t="shared" si="14"/>
        <v/>
      </c>
      <c r="AE24" t="s">
        <v>30</v>
      </c>
      <c r="AF24" t="s">
        <v>30</v>
      </c>
    </row>
    <row r="25" spans="3:32" x14ac:dyDescent="0.35">
      <c r="C25">
        <v>24</v>
      </c>
      <c r="D25">
        <v>26</v>
      </c>
      <c r="E25">
        <v>4</v>
      </c>
      <c r="F25">
        <v>256</v>
      </c>
      <c r="G25">
        <v>38</v>
      </c>
      <c r="H25">
        <v>171</v>
      </c>
      <c r="I25">
        <v>75</v>
      </c>
      <c r="J25">
        <v>171</v>
      </c>
      <c r="K25">
        <v>205</v>
      </c>
      <c r="L25">
        <v>273</v>
      </c>
      <c r="M25">
        <v>564</v>
      </c>
      <c r="N25">
        <v>0</v>
      </c>
      <c r="O25">
        <v>0</v>
      </c>
      <c r="P25" s="2" t="s">
        <v>55</v>
      </c>
      <c r="Q25" s="2" t="s">
        <v>130</v>
      </c>
      <c r="R25" s="4">
        <v>0.17780000000000001</v>
      </c>
      <c r="S25" s="2" t="s">
        <v>29</v>
      </c>
      <c r="T25" t="str">
        <f t="shared" si="4"/>
        <v>popneed_heating = 26</v>
      </c>
      <c r="U25" t="str">
        <f t="shared" si="5"/>
        <v>popneed_basic_food = 4</v>
      </c>
      <c r="V25" t="str">
        <f t="shared" si="6"/>
        <v>popneed_luxury_food = 256</v>
      </c>
      <c r="W25" t="str">
        <f t="shared" si="7"/>
        <v>popneed_simple_clothing = 38</v>
      </c>
      <c r="X25" t="str">
        <f t="shared" si="8"/>
        <v>popneed_luxury_clothing = 171</v>
      </c>
      <c r="Y25" t="str">
        <f t="shared" si="9"/>
        <v>popneed_household_items = 75</v>
      </c>
      <c r="Z25" t="str">
        <f t="shared" si="10"/>
        <v>popneed_luxury_items = 171</v>
      </c>
      <c r="AA25" t="str">
        <f t="shared" si="11"/>
        <v>popneed_health = 205</v>
      </c>
      <c r="AB25" t="str">
        <f t="shared" si="12"/>
        <v>popneed_services = 273</v>
      </c>
      <c r="AC25" t="str">
        <f t="shared" si="13"/>
        <v>popneed_intoxicants = 564</v>
      </c>
      <c r="AD25" t="str">
        <f t="shared" si="14"/>
        <v/>
      </c>
      <c r="AE25" t="s">
        <v>30</v>
      </c>
      <c r="AF25" t="s">
        <v>30</v>
      </c>
    </row>
    <row r="26" spans="3:32" x14ac:dyDescent="0.35">
      <c r="C26">
        <v>25</v>
      </c>
      <c r="D26">
        <v>28</v>
      </c>
      <c r="E26">
        <v>0</v>
      </c>
      <c r="F26">
        <v>275</v>
      </c>
      <c r="G26">
        <v>34</v>
      </c>
      <c r="H26">
        <v>220</v>
      </c>
      <c r="I26">
        <v>67</v>
      </c>
      <c r="J26">
        <v>220</v>
      </c>
      <c r="K26">
        <v>220</v>
      </c>
      <c r="L26">
        <v>308</v>
      </c>
      <c r="M26">
        <v>632</v>
      </c>
      <c r="N26">
        <v>74</v>
      </c>
      <c r="O26">
        <v>45</v>
      </c>
      <c r="P26" s="2" t="s">
        <v>56</v>
      </c>
      <c r="Q26" s="2" t="s">
        <v>130</v>
      </c>
      <c r="R26" s="4">
        <v>0.20750000000000002</v>
      </c>
      <c r="S26" s="2" t="s">
        <v>29</v>
      </c>
      <c r="T26" t="str">
        <f t="shared" si="4"/>
        <v>popneed_heating = 28</v>
      </c>
      <c r="U26" t="str">
        <f t="shared" si="5"/>
        <v/>
      </c>
      <c r="V26" t="str">
        <f t="shared" si="6"/>
        <v>popneed_luxury_food = 275</v>
      </c>
      <c r="W26" t="str">
        <f t="shared" si="7"/>
        <v>popneed_simple_clothing = 34</v>
      </c>
      <c r="X26" t="str">
        <f t="shared" si="8"/>
        <v>popneed_luxury_clothing = 220</v>
      </c>
      <c r="Y26" t="str">
        <f t="shared" si="9"/>
        <v>popneed_household_items = 67</v>
      </c>
      <c r="Z26" t="str">
        <f t="shared" si="10"/>
        <v>popneed_luxury_items = 220</v>
      </c>
      <c r="AA26" t="str">
        <f t="shared" si="11"/>
        <v>popneed_health = 220</v>
      </c>
      <c r="AB26" t="str">
        <f t="shared" si="12"/>
        <v>popneed_services = 308</v>
      </c>
      <c r="AC26" t="str">
        <f t="shared" si="13"/>
        <v>popneed_intoxicants = 632</v>
      </c>
      <c r="AD26" t="str">
        <f t="shared" si="14"/>
        <v>popneed_art = 74</v>
      </c>
      <c r="AE26" t="s">
        <v>30</v>
      </c>
      <c r="AF26" t="s">
        <v>30</v>
      </c>
    </row>
    <row r="27" spans="3:32" x14ac:dyDescent="0.35">
      <c r="C27">
        <v>26</v>
      </c>
      <c r="D27">
        <v>30</v>
      </c>
      <c r="E27">
        <v>0</v>
      </c>
      <c r="F27">
        <v>297</v>
      </c>
      <c r="G27">
        <v>29</v>
      </c>
      <c r="H27">
        <v>277</v>
      </c>
      <c r="I27">
        <v>58</v>
      </c>
      <c r="J27">
        <v>277</v>
      </c>
      <c r="K27">
        <v>238</v>
      </c>
      <c r="L27">
        <v>348</v>
      </c>
      <c r="M27">
        <v>709</v>
      </c>
      <c r="N27">
        <v>159</v>
      </c>
      <c r="O27">
        <v>95</v>
      </c>
      <c r="P27" s="2" t="s">
        <v>57</v>
      </c>
      <c r="Q27" s="2" t="s">
        <v>130</v>
      </c>
      <c r="R27" s="4">
        <v>0.2419</v>
      </c>
      <c r="S27" s="2" t="s">
        <v>29</v>
      </c>
      <c r="T27" t="str">
        <f t="shared" si="4"/>
        <v>popneed_heating = 30</v>
      </c>
      <c r="U27" t="str">
        <f t="shared" si="5"/>
        <v/>
      </c>
      <c r="V27" t="str">
        <f t="shared" si="6"/>
        <v>popneed_luxury_food = 297</v>
      </c>
      <c r="W27" t="str">
        <f t="shared" si="7"/>
        <v>popneed_simple_clothing = 29</v>
      </c>
      <c r="X27" t="str">
        <f t="shared" si="8"/>
        <v>popneed_luxury_clothing = 277</v>
      </c>
      <c r="Y27" t="str">
        <f t="shared" si="9"/>
        <v>popneed_household_items = 58</v>
      </c>
      <c r="Z27" t="str">
        <f t="shared" si="10"/>
        <v>popneed_luxury_items = 277</v>
      </c>
      <c r="AA27" t="str">
        <f t="shared" si="11"/>
        <v>popneed_health = 238</v>
      </c>
      <c r="AB27" t="str">
        <f t="shared" si="12"/>
        <v>popneed_services = 348</v>
      </c>
      <c r="AC27" t="str">
        <f t="shared" si="13"/>
        <v>popneed_intoxicants = 709</v>
      </c>
      <c r="AD27" t="str">
        <f t="shared" si="14"/>
        <v>popneed_art = 159</v>
      </c>
      <c r="AE27" t="s">
        <v>30</v>
      </c>
      <c r="AF27" t="s">
        <v>30</v>
      </c>
    </row>
    <row r="28" spans="3:32" x14ac:dyDescent="0.35">
      <c r="C28">
        <v>27</v>
      </c>
      <c r="D28">
        <v>33</v>
      </c>
      <c r="E28">
        <v>0</v>
      </c>
      <c r="F28">
        <v>322</v>
      </c>
      <c r="G28">
        <v>24</v>
      </c>
      <c r="H28">
        <v>344</v>
      </c>
      <c r="I28">
        <v>47</v>
      </c>
      <c r="J28">
        <v>344</v>
      </c>
      <c r="K28">
        <v>258</v>
      </c>
      <c r="L28">
        <v>395</v>
      </c>
      <c r="M28">
        <v>799</v>
      </c>
      <c r="N28">
        <v>258</v>
      </c>
      <c r="O28">
        <v>155</v>
      </c>
      <c r="P28" s="2" t="s">
        <v>58</v>
      </c>
      <c r="Q28" s="2" t="s">
        <v>130</v>
      </c>
      <c r="R28" s="4">
        <v>0.28179999999999999</v>
      </c>
      <c r="S28" s="2" t="s">
        <v>29</v>
      </c>
      <c r="T28" t="str">
        <f t="shared" si="4"/>
        <v>popneed_heating = 33</v>
      </c>
      <c r="U28" t="str">
        <f t="shared" si="5"/>
        <v/>
      </c>
      <c r="V28" t="str">
        <f t="shared" si="6"/>
        <v>popneed_luxury_food = 322</v>
      </c>
      <c r="W28" t="str">
        <f t="shared" si="7"/>
        <v>popneed_simple_clothing = 24</v>
      </c>
      <c r="X28" t="str">
        <f t="shared" si="8"/>
        <v>popneed_luxury_clothing = 344</v>
      </c>
      <c r="Y28" t="str">
        <f t="shared" si="9"/>
        <v>popneed_household_items = 47</v>
      </c>
      <c r="Z28" t="str">
        <f t="shared" si="10"/>
        <v>popneed_luxury_items = 344</v>
      </c>
      <c r="AA28" t="str">
        <f t="shared" si="11"/>
        <v>popneed_health = 258</v>
      </c>
      <c r="AB28" t="str">
        <f t="shared" si="12"/>
        <v>popneed_services = 395</v>
      </c>
      <c r="AC28" t="str">
        <f t="shared" si="13"/>
        <v>popneed_intoxicants = 799</v>
      </c>
      <c r="AD28" t="str">
        <f t="shared" si="14"/>
        <v>popneed_art = 258</v>
      </c>
      <c r="AE28" t="s">
        <v>30</v>
      </c>
      <c r="AF28" t="s">
        <v>30</v>
      </c>
    </row>
    <row r="29" spans="3:32" x14ac:dyDescent="0.35">
      <c r="C29">
        <v>28</v>
      </c>
      <c r="D29">
        <v>36</v>
      </c>
      <c r="E29">
        <v>0</v>
      </c>
      <c r="F29">
        <v>351</v>
      </c>
      <c r="G29">
        <v>17</v>
      </c>
      <c r="H29">
        <v>421</v>
      </c>
      <c r="I29">
        <v>34</v>
      </c>
      <c r="J29">
        <v>421</v>
      </c>
      <c r="K29">
        <v>281</v>
      </c>
      <c r="L29">
        <v>449</v>
      </c>
      <c r="M29">
        <v>903</v>
      </c>
      <c r="N29">
        <v>374</v>
      </c>
      <c r="O29">
        <v>225</v>
      </c>
      <c r="P29" s="2" t="s">
        <v>59</v>
      </c>
      <c r="Q29" s="2" t="s">
        <v>130</v>
      </c>
      <c r="R29" s="4">
        <v>0.32830000000000004</v>
      </c>
      <c r="S29" s="2" t="s">
        <v>29</v>
      </c>
      <c r="T29" t="str">
        <f t="shared" si="4"/>
        <v>popneed_heating = 36</v>
      </c>
      <c r="U29" t="str">
        <f t="shared" si="5"/>
        <v/>
      </c>
      <c r="V29" t="str">
        <f t="shared" si="6"/>
        <v>popneed_luxury_food = 351</v>
      </c>
      <c r="W29" t="str">
        <f t="shared" si="7"/>
        <v>popneed_simple_clothing = 17</v>
      </c>
      <c r="X29" t="str">
        <f t="shared" si="8"/>
        <v>popneed_luxury_clothing = 421</v>
      </c>
      <c r="Y29" t="str">
        <f t="shared" si="9"/>
        <v>popneed_household_items = 34</v>
      </c>
      <c r="Z29" t="str">
        <f t="shared" si="10"/>
        <v>popneed_luxury_items = 421</v>
      </c>
      <c r="AA29" t="str">
        <f t="shared" si="11"/>
        <v>popneed_health = 281</v>
      </c>
      <c r="AB29" t="str">
        <f t="shared" si="12"/>
        <v>popneed_services = 449</v>
      </c>
      <c r="AC29" t="str">
        <f t="shared" si="13"/>
        <v>popneed_intoxicants = 903</v>
      </c>
      <c r="AD29" t="str">
        <f t="shared" si="14"/>
        <v>popneed_art = 374</v>
      </c>
      <c r="AE29" t="s">
        <v>30</v>
      </c>
      <c r="AF29" t="s">
        <v>30</v>
      </c>
    </row>
    <row r="30" spans="3:32" x14ac:dyDescent="0.35">
      <c r="C30">
        <v>29</v>
      </c>
      <c r="D30">
        <v>39</v>
      </c>
      <c r="E30">
        <v>0</v>
      </c>
      <c r="F30">
        <v>384</v>
      </c>
      <c r="G30">
        <v>10</v>
      </c>
      <c r="H30">
        <v>511</v>
      </c>
      <c r="I30">
        <v>19</v>
      </c>
      <c r="J30">
        <v>511</v>
      </c>
      <c r="K30">
        <v>307</v>
      </c>
      <c r="L30">
        <v>511</v>
      </c>
      <c r="M30">
        <v>1022</v>
      </c>
      <c r="N30">
        <v>511</v>
      </c>
      <c r="O30">
        <v>307</v>
      </c>
      <c r="P30" s="2" t="s">
        <v>60</v>
      </c>
      <c r="Q30" s="2" t="s">
        <v>130</v>
      </c>
      <c r="R30" s="4">
        <v>0.38220000000000004</v>
      </c>
      <c r="S30" s="2" t="s">
        <v>29</v>
      </c>
      <c r="T30" t="str">
        <f t="shared" si="4"/>
        <v>popneed_heating = 39</v>
      </c>
      <c r="U30" t="str">
        <f t="shared" si="5"/>
        <v/>
      </c>
      <c r="V30" t="str">
        <f t="shared" si="6"/>
        <v>popneed_luxury_food = 384</v>
      </c>
      <c r="W30" t="str">
        <f t="shared" si="7"/>
        <v>popneed_simple_clothing = 10</v>
      </c>
      <c r="X30" t="str">
        <f t="shared" si="8"/>
        <v>popneed_luxury_clothing = 511</v>
      </c>
      <c r="Y30" t="str">
        <f t="shared" si="9"/>
        <v>popneed_household_items = 19</v>
      </c>
      <c r="Z30" t="str">
        <f t="shared" si="10"/>
        <v>popneed_luxury_items = 511</v>
      </c>
      <c r="AA30" t="str">
        <f t="shared" si="11"/>
        <v>popneed_health = 307</v>
      </c>
      <c r="AB30" t="str">
        <f t="shared" si="12"/>
        <v>popneed_services = 511</v>
      </c>
      <c r="AC30" t="str">
        <f t="shared" si="13"/>
        <v>popneed_intoxicants = 1022</v>
      </c>
      <c r="AD30" t="str">
        <f t="shared" si="14"/>
        <v>popneed_art = 511</v>
      </c>
      <c r="AE30" t="s">
        <v>30</v>
      </c>
      <c r="AF30" t="s">
        <v>30</v>
      </c>
    </row>
    <row r="31" spans="3:32" x14ac:dyDescent="0.35">
      <c r="C31">
        <v>30</v>
      </c>
      <c r="D31">
        <v>44</v>
      </c>
      <c r="E31">
        <v>0</v>
      </c>
      <c r="F31">
        <v>438</v>
      </c>
      <c r="G31">
        <v>0</v>
      </c>
      <c r="H31">
        <v>584</v>
      </c>
      <c r="I31">
        <v>0</v>
      </c>
      <c r="J31">
        <v>584</v>
      </c>
      <c r="K31">
        <v>351</v>
      </c>
      <c r="L31">
        <v>584</v>
      </c>
      <c r="M31">
        <v>1167</v>
      </c>
      <c r="N31">
        <v>701</v>
      </c>
      <c r="O31">
        <v>421</v>
      </c>
      <c r="P31" s="2" t="s">
        <v>61</v>
      </c>
      <c r="Q31" s="2" t="s">
        <v>130</v>
      </c>
      <c r="R31" s="4">
        <v>0.57390000000000008</v>
      </c>
      <c r="S31" s="2" t="s">
        <v>29</v>
      </c>
      <c r="T31" t="str">
        <f t="shared" si="4"/>
        <v>popneed_heating = 44</v>
      </c>
      <c r="U31" t="str">
        <f t="shared" si="5"/>
        <v/>
      </c>
      <c r="V31" t="str">
        <f t="shared" si="6"/>
        <v>popneed_luxury_food = 438</v>
      </c>
      <c r="W31" t="str">
        <f t="shared" si="7"/>
        <v/>
      </c>
      <c r="X31" t="str">
        <f t="shared" si="8"/>
        <v>popneed_luxury_clothing = 584</v>
      </c>
      <c r="Y31" t="str">
        <f t="shared" si="9"/>
        <v/>
      </c>
      <c r="Z31" t="str">
        <f t="shared" si="10"/>
        <v>popneed_luxury_items = 584</v>
      </c>
      <c r="AA31" t="str">
        <f t="shared" si="11"/>
        <v>popneed_health = 351</v>
      </c>
      <c r="AB31" t="str">
        <f t="shared" si="12"/>
        <v>popneed_services = 584</v>
      </c>
      <c r="AC31" t="str">
        <f t="shared" si="13"/>
        <v>popneed_intoxicants = 1167</v>
      </c>
      <c r="AD31" t="str">
        <f t="shared" si="14"/>
        <v>popneed_art = 701</v>
      </c>
      <c r="AE31" t="s">
        <v>30</v>
      </c>
      <c r="AF31" t="s">
        <v>30</v>
      </c>
    </row>
    <row r="32" spans="3:32" x14ac:dyDescent="0.35">
      <c r="C32">
        <v>31</v>
      </c>
      <c r="D32">
        <v>50</v>
      </c>
      <c r="E32">
        <v>0</v>
      </c>
      <c r="F32">
        <v>497</v>
      </c>
      <c r="G32">
        <v>0</v>
      </c>
      <c r="H32">
        <v>662</v>
      </c>
      <c r="I32">
        <v>0</v>
      </c>
      <c r="J32">
        <v>662</v>
      </c>
      <c r="K32">
        <v>397</v>
      </c>
      <c r="L32">
        <v>662</v>
      </c>
      <c r="M32">
        <v>1324</v>
      </c>
      <c r="N32">
        <v>927</v>
      </c>
      <c r="O32">
        <v>556</v>
      </c>
      <c r="P32" s="2" t="s">
        <v>62</v>
      </c>
      <c r="Q32" s="2" t="s">
        <v>130</v>
      </c>
      <c r="R32" s="4">
        <v>0.72280000000000011</v>
      </c>
      <c r="S32" s="2" t="s">
        <v>29</v>
      </c>
      <c r="T32" t="str">
        <f t="shared" si="4"/>
        <v>popneed_heating = 50</v>
      </c>
      <c r="U32" t="str">
        <f t="shared" si="5"/>
        <v/>
      </c>
      <c r="V32" t="str">
        <f t="shared" si="6"/>
        <v>popneed_luxury_food = 497</v>
      </c>
      <c r="W32" t="str">
        <f t="shared" si="7"/>
        <v/>
      </c>
      <c r="X32" t="str">
        <f t="shared" si="8"/>
        <v>popneed_luxury_clothing = 662</v>
      </c>
      <c r="Y32" t="str">
        <f t="shared" si="9"/>
        <v/>
      </c>
      <c r="Z32" t="str">
        <f t="shared" si="10"/>
        <v>popneed_luxury_items = 662</v>
      </c>
      <c r="AA32" t="str">
        <f t="shared" si="11"/>
        <v>popneed_health = 397</v>
      </c>
      <c r="AB32" t="str">
        <f t="shared" si="12"/>
        <v>popneed_services = 662</v>
      </c>
      <c r="AC32" t="str">
        <f t="shared" si="13"/>
        <v>popneed_intoxicants = 1324</v>
      </c>
      <c r="AD32" t="str">
        <f t="shared" si="14"/>
        <v>popneed_art = 927</v>
      </c>
      <c r="AE32" t="s">
        <v>30</v>
      </c>
      <c r="AF32" t="s">
        <v>30</v>
      </c>
    </row>
    <row r="33" spans="3:32" x14ac:dyDescent="0.35">
      <c r="C33">
        <v>32</v>
      </c>
      <c r="D33">
        <v>57</v>
      </c>
      <c r="E33">
        <v>0</v>
      </c>
      <c r="F33">
        <v>563</v>
      </c>
      <c r="G33">
        <v>0</v>
      </c>
      <c r="H33">
        <v>751</v>
      </c>
      <c r="I33">
        <v>0</v>
      </c>
      <c r="J33">
        <v>751</v>
      </c>
      <c r="K33">
        <v>451</v>
      </c>
      <c r="L33">
        <v>751</v>
      </c>
      <c r="M33">
        <v>1502</v>
      </c>
      <c r="N33">
        <v>1201</v>
      </c>
      <c r="O33">
        <v>721</v>
      </c>
      <c r="P33" s="2" t="s">
        <v>63</v>
      </c>
      <c r="Q33" s="2" t="s">
        <v>130</v>
      </c>
      <c r="R33" s="4">
        <v>0.9194</v>
      </c>
      <c r="S33" s="2" t="s">
        <v>29</v>
      </c>
      <c r="T33" t="str">
        <f t="shared" si="4"/>
        <v>popneed_heating = 57</v>
      </c>
      <c r="U33" t="str">
        <f t="shared" si="5"/>
        <v/>
      </c>
      <c r="V33" t="str">
        <f t="shared" si="6"/>
        <v>popneed_luxury_food = 563</v>
      </c>
      <c r="W33" t="str">
        <f t="shared" si="7"/>
        <v/>
      </c>
      <c r="X33" t="str">
        <f t="shared" si="8"/>
        <v>popneed_luxury_clothing = 751</v>
      </c>
      <c r="Y33" t="str">
        <f t="shared" si="9"/>
        <v/>
      </c>
      <c r="Z33" t="str">
        <f t="shared" si="10"/>
        <v>popneed_luxury_items = 751</v>
      </c>
      <c r="AA33" t="str">
        <f t="shared" si="11"/>
        <v>popneed_health = 451</v>
      </c>
      <c r="AB33" t="str">
        <f t="shared" si="12"/>
        <v>popneed_services = 751</v>
      </c>
      <c r="AC33" t="str">
        <f t="shared" si="13"/>
        <v>popneed_intoxicants = 1502</v>
      </c>
      <c r="AD33" t="str">
        <f t="shared" si="14"/>
        <v>popneed_art = 1201</v>
      </c>
      <c r="AE33" t="s">
        <v>30</v>
      </c>
      <c r="AF33" t="s">
        <v>30</v>
      </c>
    </row>
    <row r="34" spans="3:32" x14ac:dyDescent="0.35">
      <c r="C34">
        <v>33</v>
      </c>
      <c r="D34">
        <v>64</v>
      </c>
      <c r="E34">
        <v>0</v>
      </c>
      <c r="F34">
        <v>639</v>
      </c>
      <c r="G34">
        <v>0</v>
      </c>
      <c r="H34">
        <v>852</v>
      </c>
      <c r="I34">
        <v>0</v>
      </c>
      <c r="J34">
        <v>852</v>
      </c>
      <c r="K34">
        <v>512</v>
      </c>
      <c r="L34">
        <v>852</v>
      </c>
      <c r="M34">
        <v>1704</v>
      </c>
      <c r="N34">
        <v>1534</v>
      </c>
      <c r="O34">
        <v>921</v>
      </c>
      <c r="P34" s="2" t="s">
        <v>64</v>
      </c>
      <c r="Q34" s="2" t="s">
        <v>130</v>
      </c>
      <c r="R34" s="4">
        <v>1.1806999999999999</v>
      </c>
      <c r="S34" s="2" t="s">
        <v>29</v>
      </c>
      <c r="T34" t="str">
        <f t="shared" si="4"/>
        <v>popneed_heating = 64</v>
      </c>
      <c r="U34" t="str">
        <f t="shared" si="5"/>
        <v/>
      </c>
      <c r="V34" t="str">
        <f t="shared" si="6"/>
        <v>popneed_luxury_food = 639</v>
      </c>
      <c r="W34" t="str">
        <f t="shared" si="7"/>
        <v/>
      </c>
      <c r="X34" t="str">
        <f t="shared" si="8"/>
        <v>popneed_luxury_clothing = 852</v>
      </c>
      <c r="Y34" t="str">
        <f t="shared" si="9"/>
        <v/>
      </c>
      <c r="Z34" t="str">
        <f t="shared" si="10"/>
        <v>popneed_luxury_items = 852</v>
      </c>
      <c r="AA34" t="str">
        <f t="shared" si="11"/>
        <v>popneed_health = 512</v>
      </c>
      <c r="AB34" t="str">
        <f t="shared" si="12"/>
        <v>popneed_services = 852</v>
      </c>
      <c r="AC34" t="str">
        <f t="shared" si="13"/>
        <v>popneed_intoxicants = 1704</v>
      </c>
      <c r="AD34" t="str">
        <f t="shared" si="14"/>
        <v>popneed_art = 1534</v>
      </c>
      <c r="AE34" t="s">
        <v>30</v>
      </c>
      <c r="AF34" t="s">
        <v>30</v>
      </c>
    </row>
    <row r="35" spans="3:32" x14ac:dyDescent="0.35">
      <c r="C35">
        <v>34</v>
      </c>
      <c r="D35">
        <v>73</v>
      </c>
      <c r="E35">
        <v>0</v>
      </c>
      <c r="F35">
        <v>726</v>
      </c>
      <c r="G35">
        <v>0</v>
      </c>
      <c r="H35">
        <v>968</v>
      </c>
      <c r="I35">
        <v>0</v>
      </c>
      <c r="J35">
        <v>968</v>
      </c>
      <c r="K35">
        <v>581</v>
      </c>
      <c r="L35">
        <v>968</v>
      </c>
      <c r="M35">
        <v>1935</v>
      </c>
      <c r="N35">
        <v>1935</v>
      </c>
      <c r="O35">
        <v>1161</v>
      </c>
      <c r="P35" s="2" t="s">
        <v>65</v>
      </c>
      <c r="Q35" s="2" t="s">
        <v>130</v>
      </c>
      <c r="R35" s="4">
        <v>1.5249999999999999</v>
      </c>
      <c r="S35" s="2" t="s">
        <v>29</v>
      </c>
      <c r="T35" t="str">
        <f t="shared" si="4"/>
        <v>popneed_heating = 73</v>
      </c>
      <c r="U35" t="str">
        <f t="shared" si="5"/>
        <v/>
      </c>
      <c r="V35" t="str">
        <f t="shared" si="6"/>
        <v>popneed_luxury_food = 726</v>
      </c>
      <c r="W35" t="str">
        <f t="shared" si="7"/>
        <v/>
      </c>
      <c r="X35" t="str">
        <f t="shared" si="8"/>
        <v>popneed_luxury_clothing = 968</v>
      </c>
      <c r="Y35" t="str">
        <f t="shared" si="9"/>
        <v/>
      </c>
      <c r="Z35" t="str">
        <f t="shared" si="10"/>
        <v>popneed_luxury_items = 968</v>
      </c>
      <c r="AA35" t="str">
        <f t="shared" si="11"/>
        <v>popneed_health = 581</v>
      </c>
      <c r="AB35" t="str">
        <f t="shared" si="12"/>
        <v>popneed_services = 968</v>
      </c>
      <c r="AC35" t="str">
        <f t="shared" si="13"/>
        <v>popneed_intoxicants = 1935</v>
      </c>
      <c r="AD35" t="str">
        <f t="shared" si="14"/>
        <v>popneed_art = 1935</v>
      </c>
      <c r="AE35" t="s">
        <v>30</v>
      </c>
      <c r="AF35" t="s">
        <v>30</v>
      </c>
    </row>
    <row r="36" spans="3:32" x14ac:dyDescent="0.35">
      <c r="C36">
        <v>35</v>
      </c>
      <c r="D36">
        <v>83</v>
      </c>
      <c r="E36">
        <v>0</v>
      </c>
      <c r="F36">
        <v>825</v>
      </c>
      <c r="G36">
        <v>0</v>
      </c>
      <c r="H36">
        <v>1099</v>
      </c>
      <c r="I36">
        <v>0</v>
      </c>
      <c r="J36">
        <v>1099</v>
      </c>
      <c r="K36">
        <v>660</v>
      </c>
      <c r="L36">
        <v>1099</v>
      </c>
      <c r="M36">
        <v>2198</v>
      </c>
      <c r="N36">
        <v>2418</v>
      </c>
      <c r="O36">
        <v>1451</v>
      </c>
      <c r="P36" s="2" t="s">
        <v>66</v>
      </c>
      <c r="Q36" s="2" t="s">
        <v>130</v>
      </c>
      <c r="R36" s="4">
        <v>1.8847</v>
      </c>
      <c r="S36" s="2" t="s">
        <v>29</v>
      </c>
      <c r="T36" t="str">
        <f t="shared" si="4"/>
        <v>popneed_heating = 83</v>
      </c>
      <c r="U36" t="str">
        <f t="shared" si="5"/>
        <v/>
      </c>
      <c r="V36" t="str">
        <f t="shared" si="6"/>
        <v>popneed_luxury_food = 825</v>
      </c>
      <c r="W36" t="str">
        <f t="shared" si="7"/>
        <v/>
      </c>
      <c r="X36" t="str">
        <f t="shared" si="8"/>
        <v>popneed_luxury_clothing = 1099</v>
      </c>
      <c r="Y36" t="str">
        <f t="shared" si="9"/>
        <v/>
      </c>
      <c r="Z36" t="str">
        <f t="shared" si="10"/>
        <v>popneed_luxury_items = 1099</v>
      </c>
      <c r="AA36" t="str">
        <f t="shared" si="11"/>
        <v>popneed_health = 660</v>
      </c>
      <c r="AB36" t="str">
        <f t="shared" si="12"/>
        <v>popneed_services = 1099</v>
      </c>
      <c r="AC36" t="str">
        <f t="shared" si="13"/>
        <v>popneed_intoxicants = 2198</v>
      </c>
      <c r="AD36" t="str">
        <f t="shared" si="14"/>
        <v>popneed_art = 2418</v>
      </c>
      <c r="AE36" t="s">
        <v>30</v>
      </c>
      <c r="AF36" t="s">
        <v>30</v>
      </c>
    </row>
    <row r="37" spans="3:32" x14ac:dyDescent="0.35">
      <c r="C37">
        <v>36</v>
      </c>
      <c r="D37">
        <v>94</v>
      </c>
      <c r="E37">
        <v>0</v>
      </c>
      <c r="F37">
        <v>937</v>
      </c>
      <c r="G37">
        <v>0</v>
      </c>
      <c r="H37">
        <v>1249</v>
      </c>
      <c r="I37">
        <v>0</v>
      </c>
      <c r="J37">
        <v>1249</v>
      </c>
      <c r="K37">
        <v>750</v>
      </c>
      <c r="L37">
        <v>1249</v>
      </c>
      <c r="M37">
        <v>2498</v>
      </c>
      <c r="N37">
        <v>2997</v>
      </c>
      <c r="O37">
        <v>1799</v>
      </c>
      <c r="P37" s="2" t="s">
        <v>67</v>
      </c>
      <c r="Q37" s="2" t="s">
        <v>130</v>
      </c>
      <c r="R37" s="4">
        <v>2.3189000000000002</v>
      </c>
      <c r="S37" s="2" t="s">
        <v>29</v>
      </c>
      <c r="T37" t="str">
        <f t="shared" si="4"/>
        <v>popneed_heating = 94</v>
      </c>
      <c r="U37" t="str">
        <f t="shared" si="5"/>
        <v/>
      </c>
      <c r="V37" t="str">
        <f t="shared" si="6"/>
        <v>popneed_luxury_food = 937</v>
      </c>
      <c r="W37" t="str">
        <f t="shared" si="7"/>
        <v/>
      </c>
      <c r="X37" t="str">
        <f t="shared" si="8"/>
        <v>popneed_luxury_clothing = 1249</v>
      </c>
      <c r="Y37" t="str">
        <f t="shared" si="9"/>
        <v/>
      </c>
      <c r="Z37" t="str">
        <f t="shared" si="10"/>
        <v>popneed_luxury_items = 1249</v>
      </c>
      <c r="AA37" t="str">
        <f t="shared" si="11"/>
        <v>popneed_health = 750</v>
      </c>
      <c r="AB37" t="str">
        <f t="shared" si="12"/>
        <v>popneed_services = 1249</v>
      </c>
      <c r="AC37" t="str">
        <f t="shared" si="13"/>
        <v>popneed_intoxicants = 2498</v>
      </c>
      <c r="AD37" t="str">
        <f t="shared" si="14"/>
        <v>popneed_art = 2997</v>
      </c>
      <c r="AE37" t="s">
        <v>30</v>
      </c>
      <c r="AF37" t="s">
        <v>30</v>
      </c>
    </row>
    <row r="38" spans="3:32" x14ac:dyDescent="0.35">
      <c r="C38">
        <v>37</v>
      </c>
      <c r="D38">
        <v>107</v>
      </c>
      <c r="E38">
        <v>0</v>
      </c>
      <c r="F38">
        <v>1065</v>
      </c>
      <c r="G38">
        <v>0</v>
      </c>
      <c r="H38">
        <v>1420</v>
      </c>
      <c r="I38">
        <v>0</v>
      </c>
      <c r="J38">
        <v>1420</v>
      </c>
      <c r="K38">
        <v>852</v>
      </c>
      <c r="L38">
        <v>1420</v>
      </c>
      <c r="M38">
        <v>2839</v>
      </c>
      <c r="N38">
        <v>3691</v>
      </c>
      <c r="O38">
        <v>2215</v>
      </c>
      <c r="P38" s="2" t="s">
        <v>68</v>
      </c>
      <c r="Q38" s="2" t="s">
        <v>130</v>
      </c>
      <c r="R38" s="4">
        <v>2.8620000000000001</v>
      </c>
      <c r="S38" s="2" t="s">
        <v>29</v>
      </c>
      <c r="T38" t="str">
        <f t="shared" si="4"/>
        <v>popneed_heating = 107</v>
      </c>
      <c r="U38" t="str">
        <f t="shared" si="5"/>
        <v/>
      </c>
      <c r="V38" t="str">
        <f t="shared" si="6"/>
        <v>popneed_luxury_food = 1065</v>
      </c>
      <c r="W38" t="str">
        <f t="shared" si="7"/>
        <v/>
      </c>
      <c r="X38" t="str">
        <f t="shared" si="8"/>
        <v>popneed_luxury_clothing = 1420</v>
      </c>
      <c r="Y38" t="str">
        <f t="shared" si="9"/>
        <v/>
      </c>
      <c r="Z38" t="str">
        <f t="shared" si="10"/>
        <v>popneed_luxury_items = 1420</v>
      </c>
      <c r="AA38" t="str">
        <f t="shared" si="11"/>
        <v>popneed_health = 852</v>
      </c>
      <c r="AB38" t="str">
        <f t="shared" si="12"/>
        <v>popneed_services = 1420</v>
      </c>
      <c r="AC38" t="str">
        <f t="shared" si="13"/>
        <v>popneed_intoxicants = 2839</v>
      </c>
      <c r="AD38" t="str">
        <f t="shared" si="14"/>
        <v>popneed_art = 3691</v>
      </c>
      <c r="AE38" t="s">
        <v>30</v>
      </c>
      <c r="AF38" t="s">
        <v>30</v>
      </c>
    </row>
    <row r="39" spans="3:32" x14ac:dyDescent="0.35">
      <c r="C39">
        <v>38</v>
      </c>
      <c r="D39">
        <v>122</v>
      </c>
      <c r="E39">
        <v>0</v>
      </c>
      <c r="F39">
        <v>1211</v>
      </c>
      <c r="G39">
        <v>0</v>
      </c>
      <c r="H39">
        <v>1615</v>
      </c>
      <c r="I39">
        <v>0</v>
      </c>
      <c r="J39">
        <v>1615</v>
      </c>
      <c r="K39">
        <v>969</v>
      </c>
      <c r="L39">
        <v>1615</v>
      </c>
      <c r="M39">
        <v>3229</v>
      </c>
      <c r="N39">
        <v>4520</v>
      </c>
      <c r="O39">
        <v>2713</v>
      </c>
      <c r="P39" s="2" t="s">
        <v>69</v>
      </c>
      <c r="Q39" s="2" t="s">
        <v>130</v>
      </c>
      <c r="R39" s="4">
        <v>3.5562000000000005</v>
      </c>
      <c r="S39" s="2" t="s">
        <v>29</v>
      </c>
      <c r="T39" t="str">
        <f t="shared" si="4"/>
        <v>popneed_heating = 122</v>
      </c>
      <c r="U39" t="str">
        <f t="shared" si="5"/>
        <v/>
      </c>
      <c r="V39" t="str">
        <f t="shared" si="6"/>
        <v>popneed_luxury_food = 1211</v>
      </c>
      <c r="W39" t="str">
        <f t="shared" si="7"/>
        <v/>
      </c>
      <c r="X39" t="str">
        <f t="shared" si="8"/>
        <v>popneed_luxury_clothing = 1615</v>
      </c>
      <c r="Y39" t="str">
        <f t="shared" si="9"/>
        <v/>
      </c>
      <c r="Z39" t="str">
        <f t="shared" si="10"/>
        <v>popneed_luxury_items = 1615</v>
      </c>
      <c r="AA39" t="str">
        <f t="shared" si="11"/>
        <v>popneed_health = 969</v>
      </c>
      <c r="AB39" t="str">
        <f t="shared" si="12"/>
        <v>popneed_services = 1615</v>
      </c>
      <c r="AC39" t="str">
        <f t="shared" si="13"/>
        <v>popneed_intoxicants = 3229</v>
      </c>
      <c r="AD39" t="str">
        <f t="shared" si="14"/>
        <v>popneed_art = 4520</v>
      </c>
      <c r="AE39" t="s">
        <v>30</v>
      </c>
      <c r="AF39" t="s">
        <v>30</v>
      </c>
    </row>
    <row r="40" spans="3:32" x14ac:dyDescent="0.35">
      <c r="C40">
        <v>39</v>
      </c>
      <c r="D40">
        <v>138</v>
      </c>
      <c r="E40">
        <v>0</v>
      </c>
      <c r="F40">
        <v>1378</v>
      </c>
      <c r="G40">
        <v>0</v>
      </c>
      <c r="H40">
        <v>1837</v>
      </c>
      <c r="I40">
        <v>0</v>
      </c>
      <c r="J40">
        <v>1837</v>
      </c>
      <c r="K40">
        <v>1102</v>
      </c>
      <c r="L40">
        <v>1837</v>
      </c>
      <c r="M40">
        <v>3674</v>
      </c>
      <c r="N40">
        <v>5510</v>
      </c>
      <c r="O40">
        <v>3307</v>
      </c>
      <c r="P40" s="2" t="s">
        <v>70</v>
      </c>
      <c r="Q40" s="2" t="s">
        <v>130</v>
      </c>
      <c r="R40" s="4">
        <v>4.4470000000000001</v>
      </c>
      <c r="S40" s="2" t="s">
        <v>29</v>
      </c>
      <c r="T40" t="str">
        <f t="shared" si="4"/>
        <v>popneed_heating = 138</v>
      </c>
      <c r="U40" t="str">
        <f t="shared" si="5"/>
        <v/>
      </c>
      <c r="V40" t="str">
        <f t="shared" si="6"/>
        <v>popneed_luxury_food = 1378</v>
      </c>
      <c r="W40" t="str">
        <f t="shared" si="7"/>
        <v/>
      </c>
      <c r="X40" t="str">
        <f t="shared" si="8"/>
        <v>popneed_luxury_clothing = 1837</v>
      </c>
      <c r="Y40" t="str">
        <f t="shared" si="9"/>
        <v/>
      </c>
      <c r="Z40" t="str">
        <f t="shared" si="10"/>
        <v>popneed_luxury_items = 1837</v>
      </c>
      <c r="AA40" t="str">
        <f t="shared" si="11"/>
        <v>popneed_health = 1102</v>
      </c>
      <c r="AB40" t="str">
        <f t="shared" si="12"/>
        <v>popneed_services = 1837</v>
      </c>
      <c r="AC40" t="str">
        <f t="shared" si="13"/>
        <v>popneed_intoxicants = 3674</v>
      </c>
      <c r="AD40" t="str">
        <f t="shared" si="14"/>
        <v>popneed_art = 5510</v>
      </c>
      <c r="AE40" t="s">
        <v>30</v>
      </c>
      <c r="AF40" t="s">
        <v>30</v>
      </c>
    </row>
    <row r="41" spans="3:32" x14ac:dyDescent="0.35">
      <c r="C41">
        <v>40</v>
      </c>
      <c r="D41">
        <v>157</v>
      </c>
      <c r="E41">
        <v>0</v>
      </c>
      <c r="F41">
        <v>1568</v>
      </c>
      <c r="G41">
        <v>0</v>
      </c>
      <c r="H41">
        <v>2091</v>
      </c>
      <c r="I41">
        <v>0</v>
      </c>
      <c r="J41">
        <v>2091</v>
      </c>
      <c r="K41">
        <v>1255</v>
      </c>
      <c r="L41">
        <v>2091</v>
      </c>
      <c r="M41">
        <v>4181</v>
      </c>
      <c r="N41">
        <v>6690</v>
      </c>
      <c r="O41">
        <v>4014</v>
      </c>
      <c r="P41" s="2" t="s">
        <v>31</v>
      </c>
      <c r="Q41" s="2" t="s">
        <v>130</v>
      </c>
      <c r="R41" s="4">
        <v>5.5960000000000001</v>
      </c>
      <c r="S41" s="2" t="s">
        <v>29</v>
      </c>
      <c r="T41" t="str">
        <f t="shared" si="4"/>
        <v>popneed_heating = 157</v>
      </c>
      <c r="U41" t="str">
        <f t="shared" si="5"/>
        <v/>
      </c>
      <c r="V41" t="str">
        <f t="shared" si="6"/>
        <v>popneed_luxury_food = 1568</v>
      </c>
      <c r="W41" t="str">
        <f t="shared" si="7"/>
        <v/>
      </c>
      <c r="X41" t="str">
        <f t="shared" si="8"/>
        <v>popneed_luxury_clothing = 2091</v>
      </c>
      <c r="Y41" t="str">
        <f t="shared" si="9"/>
        <v/>
      </c>
      <c r="Z41" t="str">
        <f t="shared" si="10"/>
        <v>popneed_luxury_items = 2091</v>
      </c>
      <c r="AA41" t="str">
        <f t="shared" si="11"/>
        <v>popneed_health = 1255</v>
      </c>
      <c r="AB41" t="str">
        <f t="shared" si="12"/>
        <v>popneed_services = 2091</v>
      </c>
      <c r="AC41" t="str">
        <f t="shared" si="13"/>
        <v>popneed_intoxicants = 4181</v>
      </c>
      <c r="AD41" t="str">
        <f t="shared" si="14"/>
        <v>popneed_art = 6690</v>
      </c>
      <c r="AE41" t="s">
        <v>30</v>
      </c>
      <c r="AF41" t="s">
        <v>30</v>
      </c>
    </row>
    <row r="42" spans="3:32" x14ac:dyDescent="0.35">
      <c r="C42">
        <v>41</v>
      </c>
      <c r="D42">
        <v>179</v>
      </c>
      <c r="E42">
        <v>0</v>
      </c>
      <c r="F42">
        <v>1786</v>
      </c>
      <c r="G42">
        <v>0</v>
      </c>
      <c r="H42">
        <v>2381</v>
      </c>
      <c r="I42">
        <v>0</v>
      </c>
      <c r="J42">
        <v>2381</v>
      </c>
      <c r="K42">
        <v>1429</v>
      </c>
      <c r="L42">
        <v>2381</v>
      </c>
      <c r="M42">
        <v>4761</v>
      </c>
      <c r="N42">
        <v>8093</v>
      </c>
      <c r="O42">
        <v>4856</v>
      </c>
      <c r="P42" s="2" t="s">
        <v>71</v>
      </c>
      <c r="Q42" s="2" t="s">
        <v>130</v>
      </c>
      <c r="R42" s="4">
        <v>7.0684000000000005</v>
      </c>
      <c r="S42" s="2" t="s">
        <v>29</v>
      </c>
      <c r="T42" t="str">
        <f t="shared" si="4"/>
        <v>popneed_heating = 179</v>
      </c>
      <c r="U42" t="str">
        <f t="shared" si="5"/>
        <v/>
      </c>
      <c r="V42" t="str">
        <f t="shared" si="6"/>
        <v>popneed_luxury_food = 1786</v>
      </c>
      <c r="W42" t="str">
        <f t="shared" si="7"/>
        <v/>
      </c>
      <c r="X42" t="str">
        <f t="shared" si="8"/>
        <v>popneed_luxury_clothing = 2381</v>
      </c>
      <c r="Y42" t="str">
        <f t="shared" si="9"/>
        <v/>
      </c>
      <c r="Z42" t="str">
        <f t="shared" si="10"/>
        <v>popneed_luxury_items = 2381</v>
      </c>
      <c r="AA42" t="str">
        <f t="shared" si="11"/>
        <v>popneed_health = 1429</v>
      </c>
      <c r="AB42" t="str">
        <f t="shared" si="12"/>
        <v>popneed_services = 2381</v>
      </c>
      <c r="AC42" t="str">
        <f t="shared" si="13"/>
        <v>popneed_intoxicants = 4761</v>
      </c>
      <c r="AD42" t="str">
        <f t="shared" si="14"/>
        <v>popneed_art = 8093</v>
      </c>
      <c r="AE42" t="s">
        <v>30</v>
      </c>
      <c r="AF42" t="s">
        <v>30</v>
      </c>
    </row>
    <row r="43" spans="3:32" x14ac:dyDescent="0.35">
      <c r="C43">
        <v>42</v>
      </c>
      <c r="D43">
        <v>204</v>
      </c>
      <c r="E43">
        <v>0</v>
      </c>
      <c r="F43">
        <v>2034</v>
      </c>
      <c r="G43">
        <v>0</v>
      </c>
      <c r="H43">
        <v>2711</v>
      </c>
      <c r="I43">
        <v>0</v>
      </c>
      <c r="J43">
        <v>2711</v>
      </c>
      <c r="K43">
        <v>1627</v>
      </c>
      <c r="L43">
        <v>2711</v>
      </c>
      <c r="M43">
        <v>5422</v>
      </c>
      <c r="N43">
        <v>9760</v>
      </c>
      <c r="O43">
        <v>5856</v>
      </c>
      <c r="P43" s="2" t="s">
        <v>72</v>
      </c>
      <c r="Q43" s="2" t="s">
        <v>130</v>
      </c>
      <c r="R43" s="4">
        <v>8.9466999999999999</v>
      </c>
      <c r="S43" s="2" t="s">
        <v>29</v>
      </c>
      <c r="T43" t="str">
        <f t="shared" si="4"/>
        <v>popneed_heating = 204</v>
      </c>
      <c r="U43" t="str">
        <f t="shared" si="5"/>
        <v/>
      </c>
      <c r="V43" t="str">
        <f t="shared" si="6"/>
        <v>popneed_luxury_food = 2034</v>
      </c>
      <c r="W43" t="str">
        <f t="shared" si="7"/>
        <v/>
      </c>
      <c r="X43" t="str">
        <f t="shared" si="8"/>
        <v>popneed_luxury_clothing = 2711</v>
      </c>
      <c r="Y43" t="str">
        <f t="shared" si="9"/>
        <v/>
      </c>
      <c r="Z43" t="str">
        <f t="shared" si="10"/>
        <v>popneed_luxury_items = 2711</v>
      </c>
      <c r="AA43" t="str">
        <f t="shared" si="11"/>
        <v>popneed_health = 1627</v>
      </c>
      <c r="AB43" t="str">
        <f t="shared" si="12"/>
        <v>popneed_services = 2711</v>
      </c>
      <c r="AC43" t="str">
        <f t="shared" si="13"/>
        <v>popneed_intoxicants = 5422</v>
      </c>
      <c r="AD43" t="str">
        <f t="shared" si="14"/>
        <v>popneed_art = 9760</v>
      </c>
      <c r="AE43" t="s">
        <v>30</v>
      </c>
      <c r="AF43" t="s">
        <v>30</v>
      </c>
    </row>
    <row r="44" spans="3:32" x14ac:dyDescent="0.35">
      <c r="C44">
        <v>43</v>
      </c>
      <c r="D44">
        <v>232</v>
      </c>
      <c r="E44">
        <v>0</v>
      </c>
      <c r="F44">
        <v>2317</v>
      </c>
      <c r="G44">
        <v>0</v>
      </c>
      <c r="H44">
        <v>3089</v>
      </c>
      <c r="I44">
        <v>0</v>
      </c>
      <c r="J44">
        <v>3089</v>
      </c>
      <c r="K44">
        <v>1854</v>
      </c>
      <c r="L44">
        <v>3089</v>
      </c>
      <c r="M44">
        <v>6178</v>
      </c>
      <c r="N44">
        <v>11738</v>
      </c>
      <c r="O44">
        <v>7043</v>
      </c>
      <c r="P44" s="2" t="s">
        <v>73</v>
      </c>
      <c r="Q44" s="2" t="s">
        <v>130</v>
      </c>
      <c r="R44" s="4">
        <v>11.324400000000001</v>
      </c>
      <c r="S44" s="2" t="s">
        <v>29</v>
      </c>
      <c r="T44" t="str">
        <f t="shared" si="4"/>
        <v>popneed_heating = 232</v>
      </c>
      <c r="U44" t="str">
        <f t="shared" si="5"/>
        <v/>
      </c>
      <c r="V44" t="str">
        <f t="shared" si="6"/>
        <v>popneed_luxury_food = 2317</v>
      </c>
      <c r="W44" t="str">
        <f t="shared" si="7"/>
        <v/>
      </c>
      <c r="X44" t="str">
        <f t="shared" si="8"/>
        <v>popneed_luxury_clothing = 3089</v>
      </c>
      <c r="Y44" t="str">
        <f t="shared" si="9"/>
        <v/>
      </c>
      <c r="Z44" t="str">
        <f t="shared" si="10"/>
        <v>popneed_luxury_items = 3089</v>
      </c>
      <c r="AA44" t="str">
        <f t="shared" si="11"/>
        <v>popneed_health = 1854</v>
      </c>
      <c r="AB44" t="str">
        <f t="shared" si="12"/>
        <v>popneed_services = 3089</v>
      </c>
      <c r="AC44" t="str">
        <f t="shared" si="13"/>
        <v>popneed_intoxicants = 6178</v>
      </c>
      <c r="AD44" t="str">
        <f t="shared" si="14"/>
        <v>popneed_art = 11738</v>
      </c>
      <c r="AE44" t="s">
        <v>30</v>
      </c>
      <c r="AF44" t="s">
        <v>30</v>
      </c>
    </row>
    <row r="45" spans="3:32" x14ac:dyDescent="0.35">
      <c r="C45">
        <v>44</v>
      </c>
      <c r="D45">
        <v>265</v>
      </c>
      <c r="E45">
        <v>0</v>
      </c>
      <c r="F45">
        <v>2641</v>
      </c>
      <c r="G45">
        <v>0</v>
      </c>
      <c r="H45">
        <v>3521</v>
      </c>
      <c r="I45">
        <v>0</v>
      </c>
      <c r="J45">
        <v>3521</v>
      </c>
      <c r="K45">
        <v>2113</v>
      </c>
      <c r="L45">
        <v>3521</v>
      </c>
      <c r="M45">
        <v>7042</v>
      </c>
      <c r="N45">
        <v>14083</v>
      </c>
      <c r="O45">
        <v>8451</v>
      </c>
      <c r="P45" s="2" t="s">
        <v>74</v>
      </c>
      <c r="Q45" s="2" t="s">
        <v>130</v>
      </c>
      <c r="R45" s="4">
        <v>14.308299999999999</v>
      </c>
      <c r="S45" s="2" t="s">
        <v>29</v>
      </c>
      <c r="T45" t="str">
        <f t="shared" si="4"/>
        <v>popneed_heating = 265</v>
      </c>
      <c r="U45" t="str">
        <f t="shared" si="5"/>
        <v/>
      </c>
      <c r="V45" t="str">
        <f t="shared" si="6"/>
        <v>popneed_luxury_food = 2641</v>
      </c>
      <c r="W45" t="str">
        <f t="shared" si="7"/>
        <v/>
      </c>
      <c r="X45" t="str">
        <f t="shared" si="8"/>
        <v>popneed_luxury_clothing = 3521</v>
      </c>
      <c r="Y45" t="str">
        <f t="shared" si="9"/>
        <v/>
      </c>
      <c r="Z45" t="str">
        <f t="shared" si="10"/>
        <v>popneed_luxury_items = 3521</v>
      </c>
      <c r="AA45" t="str">
        <f t="shared" si="11"/>
        <v>popneed_health = 2113</v>
      </c>
      <c r="AB45" t="str">
        <f t="shared" si="12"/>
        <v>popneed_services = 3521</v>
      </c>
      <c r="AC45" t="str">
        <f t="shared" si="13"/>
        <v>popneed_intoxicants = 7042</v>
      </c>
      <c r="AD45" t="str">
        <f t="shared" si="14"/>
        <v>popneed_art = 14083</v>
      </c>
      <c r="AE45" t="s">
        <v>30</v>
      </c>
      <c r="AF45" t="s">
        <v>30</v>
      </c>
    </row>
    <row r="46" spans="3:32" x14ac:dyDescent="0.35">
      <c r="C46">
        <v>45</v>
      </c>
      <c r="D46">
        <v>302</v>
      </c>
      <c r="E46">
        <v>0</v>
      </c>
      <c r="F46">
        <v>3011</v>
      </c>
      <c r="G46">
        <v>0</v>
      </c>
      <c r="H46">
        <v>4015</v>
      </c>
      <c r="I46">
        <v>0</v>
      </c>
      <c r="J46">
        <v>4015</v>
      </c>
      <c r="K46">
        <v>2409</v>
      </c>
      <c r="L46">
        <v>4015</v>
      </c>
      <c r="M46">
        <v>8029</v>
      </c>
      <c r="N46">
        <v>16860</v>
      </c>
      <c r="O46">
        <v>10117</v>
      </c>
      <c r="P46" s="2" t="s">
        <v>75</v>
      </c>
      <c r="Q46" s="2" t="s">
        <v>130</v>
      </c>
      <c r="R46" s="4">
        <v>18.031100000000002</v>
      </c>
      <c r="S46" s="2" t="s">
        <v>29</v>
      </c>
      <c r="T46" t="str">
        <f t="shared" si="4"/>
        <v>popneed_heating = 302</v>
      </c>
      <c r="U46" t="str">
        <f t="shared" si="5"/>
        <v/>
      </c>
      <c r="V46" t="str">
        <f t="shared" si="6"/>
        <v>popneed_luxury_food = 3011</v>
      </c>
      <c r="W46" t="str">
        <f t="shared" si="7"/>
        <v/>
      </c>
      <c r="X46" t="str">
        <f t="shared" si="8"/>
        <v>popneed_luxury_clothing = 4015</v>
      </c>
      <c r="Y46" t="str">
        <f t="shared" si="9"/>
        <v/>
      </c>
      <c r="Z46" t="str">
        <f t="shared" si="10"/>
        <v>popneed_luxury_items = 4015</v>
      </c>
      <c r="AA46" t="str">
        <f t="shared" si="11"/>
        <v>popneed_health = 2409</v>
      </c>
      <c r="AB46" t="str">
        <f t="shared" si="12"/>
        <v>popneed_services = 4015</v>
      </c>
      <c r="AC46" t="str">
        <f t="shared" si="13"/>
        <v>popneed_intoxicants = 8029</v>
      </c>
      <c r="AD46" t="str">
        <f t="shared" si="14"/>
        <v>popneed_art = 16860</v>
      </c>
      <c r="AE46" t="s">
        <v>30</v>
      </c>
      <c r="AF46" t="s">
        <v>30</v>
      </c>
    </row>
    <row r="47" spans="3:32" x14ac:dyDescent="0.35">
      <c r="C47">
        <v>46</v>
      </c>
      <c r="D47">
        <v>344</v>
      </c>
      <c r="E47">
        <v>0</v>
      </c>
      <c r="F47">
        <v>3434</v>
      </c>
      <c r="G47">
        <v>0</v>
      </c>
      <c r="H47">
        <v>4579</v>
      </c>
      <c r="I47">
        <v>0</v>
      </c>
      <c r="J47">
        <v>4579</v>
      </c>
      <c r="K47">
        <v>2748</v>
      </c>
      <c r="L47">
        <v>4579</v>
      </c>
      <c r="M47">
        <v>9157</v>
      </c>
      <c r="N47">
        <v>20146</v>
      </c>
      <c r="O47">
        <v>12088</v>
      </c>
      <c r="P47" s="2" t="s">
        <v>76</v>
      </c>
      <c r="Q47" s="2" t="s">
        <v>130</v>
      </c>
      <c r="R47" s="4">
        <v>22.6432</v>
      </c>
      <c r="S47" s="2" t="s">
        <v>29</v>
      </c>
      <c r="T47" t="str">
        <f t="shared" si="4"/>
        <v>popneed_heating = 344</v>
      </c>
      <c r="U47" t="str">
        <f t="shared" si="5"/>
        <v/>
      </c>
      <c r="V47" t="str">
        <f t="shared" si="6"/>
        <v>popneed_luxury_food = 3434</v>
      </c>
      <c r="W47" t="str">
        <f t="shared" si="7"/>
        <v/>
      </c>
      <c r="X47" t="str">
        <f t="shared" si="8"/>
        <v>popneed_luxury_clothing = 4579</v>
      </c>
      <c r="Y47" t="str">
        <f t="shared" si="9"/>
        <v/>
      </c>
      <c r="Z47" t="str">
        <f t="shared" si="10"/>
        <v>popneed_luxury_items = 4579</v>
      </c>
      <c r="AA47" t="str">
        <f t="shared" si="11"/>
        <v>popneed_health = 2748</v>
      </c>
      <c r="AB47" t="str">
        <f t="shared" si="12"/>
        <v>popneed_services = 4579</v>
      </c>
      <c r="AC47" t="str">
        <f t="shared" si="13"/>
        <v>popneed_intoxicants = 9157</v>
      </c>
      <c r="AD47" t="str">
        <f t="shared" si="14"/>
        <v>popneed_art = 20146</v>
      </c>
      <c r="AE47" t="s">
        <v>30</v>
      </c>
      <c r="AF47" t="s">
        <v>30</v>
      </c>
    </row>
    <row r="48" spans="3:32" x14ac:dyDescent="0.35">
      <c r="C48">
        <v>47</v>
      </c>
      <c r="D48">
        <v>392</v>
      </c>
      <c r="E48">
        <v>0</v>
      </c>
      <c r="F48">
        <v>3918</v>
      </c>
      <c r="G48">
        <v>0</v>
      </c>
      <c r="H48">
        <v>5224</v>
      </c>
      <c r="I48">
        <v>0</v>
      </c>
      <c r="J48">
        <v>5224</v>
      </c>
      <c r="K48">
        <v>3135</v>
      </c>
      <c r="L48">
        <v>5224</v>
      </c>
      <c r="M48">
        <v>10448</v>
      </c>
      <c r="N48">
        <v>24029</v>
      </c>
      <c r="O48">
        <v>14418</v>
      </c>
      <c r="P48" s="2" t="s">
        <v>77</v>
      </c>
      <c r="Q48" s="2" t="s">
        <v>130</v>
      </c>
      <c r="R48" s="4">
        <v>28.3141</v>
      </c>
      <c r="S48" s="2" t="s">
        <v>29</v>
      </c>
      <c r="T48" t="str">
        <f t="shared" si="4"/>
        <v>popneed_heating = 392</v>
      </c>
      <c r="U48" t="str">
        <f t="shared" si="5"/>
        <v/>
      </c>
      <c r="V48" t="str">
        <f t="shared" si="6"/>
        <v>popneed_luxury_food = 3918</v>
      </c>
      <c r="W48" t="str">
        <f t="shared" si="7"/>
        <v/>
      </c>
      <c r="X48" t="str">
        <f t="shared" si="8"/>
        <v>popneed_luxury_clothing = 5224</v>
      </c>
      <c r="Y48" t="str">
        <f t="shared" si="9"/>
        <v/>
      </c>
      <c r="Z48" t="str">
        <f t="shared" si="10"/>
        <v>popneed_luxury_items = 5224</v>
      </c>
      <c r="AA48" t="str">
        <f t="shared" si="11"/>
        <v>popneed_health = 3135</v>
      </c>
      <c r="AB48" t="str">
        <f t="shared" si="12"/>
        <v>popneed_services = 5224</v>
      </c>
      <c r="AC48" t="str">
        <f t="shared" si="13"/>
        <v>popneed_intoxicants = 10448</v>
      </c>
      <c r="AD48" t="str">
        <f t="shared" si="14"/>
        <v>popneed_art = 24029</v>
      </c>
      <c r="AE48" t="s">
        <v>30</v>
      </c>
      <c r="AF48" t="s">
        <v>30</v>
      </c>
    </row>
    <row r="49" spans="3:32" x14ac:dyDescent="0.35">
      <c r="C49">
        <v>48</v>
      </c>
      <c r="D49">
        <v>448</v>
      </c>
      <c r="E49">
        <v>0</v>
      </c>
      <c r="F49">
        <v>4472</v>
      </c>
      <c r="G49">
        <v>0</v>
      </c>
      <c r="H49">
        <v>5962</v>
      </c>
      <c r="I49">
        <v>0</v>
      </c>
      <c r="J49">
        <v>5962</v>
      </c>
      <c r="K49">
        <v>3577</v>
      </c>
      <c r="L49">
        <v>5962</v>
      </c>
      <c r="M49">
        <v>11924</v>
      </c>
      <c r="N49">
        <v>28616</v>
      </c>
      <c r="O49">
        <v>17171</v>
      </c>
      <c r="P49" s="2" t="s">
        <v>78</v>
      </c>
      <c r="Q49" s="2" t="s">
        <v>130</v>
      </c>
      <c r="R49" s="4">
        <v>35.248000000000005</v>
      </c>
      <c r="S49" s="2" t="s">
        <v>29</v>
      </c>
      <c r="T49" t="str">
        <f t="shared" si="4"/>
        <v>popneed_heating = 448</v>
      </c>
      <c r="U49" t="str">
        <f t="shared" si="5"/>
        <v/>
      </c>
      <c r="V49" t="str">
        <f t="shared" si="6"/>
        <v>popneed_luxury_food = 4472</v>
      </c>
      <c r="W49" t="str">
        <f t="shared" si="7"/>
        <v/>
      </c>
      <c r="X49" t="str">
        <f t="shared" si="8"/>
        <v>popneed_luxury_clothing = 5962</v>
      </c>
      <c r="Y49" t="str">
        <f t="shared" si="9"/>
        <v/>
      </c>
      <c r="Z49" t="str">
        <f t="shared" si="10"/>
        <v>popneed_luxury_items = 5962</v>
      </c>
      <c r="AA49" t="str">
        <f t="shared" si="11"/>
        <v>popneed_health = 3577</v>
      </c>
      <c r="AB49" t="str">
        <f t="shared" si="12"/>
        <v>popneed_services = 5962</v>
      </c>
      <c r="AC49" t="str">
        <f t="shared" si="13"/>
        <v>popneed_intoxicants = 11924</v>
      </c>
      <c r="AD49" t="str">
        <f t="shared" si="14"/>
        <v>popneed_art = 28616</v>
      </c>
      <c r="AE49" t="s">
        <v>30</v>
      </c>
      <c r="AF49" t="s">
        <v>30</v>
      </c>
    </row>
    <row r="50" spans="3:32" x14ac:dyDescent="0.35">
      <c r="C50">
        <v>49</v>
      </c>
      <c r="D50">
        <v>511</v>
      </c>
      <c r="E50">
        <v>0</v>
      </c>
      <c r="F50">
        <v>5105</v>
      </c>
      <c r="G50">
        <v>0</v>
      </c>
      <c r="H50">
        <v>6806</v>
      </c>
      <c r="I50">
        <v>0</v>
      </c>
      <c r="J50">
        <v>6806</v>
      </c>
      <c r="K50">
        <v>4084</v>
      </c>
      <c r="L50">
        <v>6806</v>
      </c>
      <c r="M50">
        <v>13612</v>
      </c>
      <c r="N50">
        <v>34030</v>
      </c>
      <c r="O50">
        <v>20419</v>
      </c>
      <c r="P50" s="2" t="s">
        <v>79</v>
      </c>
      <c r="Q50" s="2" t="s">
        <v>130</v>
      </c>
      <c r="R50" s="4">
        <v>43.6798</v>
      </c>
      <c r="S50" s="2" t="s">
        <v>29</v>
      </c>
      <c r="T50" t="str">
        <f t="shared" si="4"/>
        <v>popneed_heating = 511</v>
      </c>
      <c r="U50" t="str">
        <f t="shared" si="5"/>
        <v/>
      </c>
      <c r="V50" t="str">
        <f t="shared" si="6"/>
        <v>popneed_luxury_food = 5105</v>
      </c>
      <c r="W50" t="str">
        <f t="shared" si="7"/>
        <v/>
      </c>
      <c r="X50" t="str">
        <f t="shared" si="8"/>
        <v>popneed_luxury_clothing = 6806</v>
      </c>
      <c r="Y50" t="str">
        <f t="shared" si="9"/>
        <v/>
      </c>
      <c r="Z50" t="str">
        <f t="shared" si="10"/>
        <v>popneed_luxury_items = 6806</v>
      </c>
      <c r="AA50" t="str">
        <f t="shared" si="11"/>
        <v>popneed_health = 4084</v>
      </c>
      <c r="AB50" t="str">
        <f t="shared" si="12"/>
        <v>popneed_services = 6806</v>
      </c>
      <c r="AC50" t="str">
        <f t="shared" si="13"/>
        <v>popneed_intoxicants = 13612</v>
      </c>
      <c r="AD50" t="str">
        <f t="shared" si="14"/>
        <v>popneed_art = 34030</v>
      </c>
      <c r="AE50" t="s">
        <v>30</v>
      </c>
      <c r="AF50" t="s">
        <v>30</v>
      </c>
    </row>
    <row r="51" spans="3:32" x14ac:dyDescent="0.35">
      <c r="C51">
        <v>50</v>
      </c>
      <c r="D51">
        <v>583</v>
      </c>
      <c r="E51">
        <v>0</v>
      </c>
      <c r="F51">
        <v>5830</v>
      </c>
      <c r="G51">
        <v>0</v>
      </c>
      <c r="H51">
        <v>7773</v>
      </c>
      <c r="I51">
        <v>0</v>
      </c>
      <c r="J51">
        <v>7773</v>
      </c>
      <c r="K51">
        <v>4664</v>
      </c>
      <c r="L51">
        <v>7773</v>
      </c>
      <c r="M51">
        <v>15545</v>
      </c>
      <c r="N51">
        <v>40415</v>
      </c>
      <c r="O51">
        <v>24250</v>
      </c>
      <c r="P51" s="2" t="s">
        <v>80</v>
      </c>
      <c r="Q51" s="2" t="s">
        <v>130</v>
      </c>
      <c r="R51" s="4">
        <v>53.881100000000004</v>
      </c>
      <c r="S51" s="2" t="s">
        <v>29</v>
      </c>
      <c r="T51" t="str">
        <f t="shared" si="4"/>
        <v>popneed_heating = 583</v>
      </c>
      <c r="U51" t="str">
        <f t="shared" si="5"/>
        <v/>
      </c>
      <c r="V51" t="str">
        <f t="shared" si="6"/>
        <v>popneed_luxury_food = 5830</v>
      </c>
      <c r="W51" t="str">
        <f t="shared" si="7"/>
        <v/>
      </c>
      <c r="X51" t="str">
        <f t="shared" si="8"/>
        <v>popneed_luxury_clothing = 7773</v>
      </c>
      <c r="Y51" t="str">
        <f t="shared" si="9"/>
        <v/>
      </c>
      <c r="Z51" t="str">
        <f t="shared" si="10"/>
        <v>popneed_luxury_items = 7773</v>
      </c>
      <c r="AA51" t="str">
        <f t="shared" si="11"/>
        <v>popneed_health = 4664</v>
      </c>
      <c r="AB51" t="str">
        <f t="shared" si="12"/>
        <v>popneed_services = 7773</v>
      </c>
      <c r="AC51" t="str">
        <f t="shared" si="13"/>
        <v>popneed_intoxicants = 15545</v>
      </c>
      <c r="AD51" t="str">
        <f t="shared" si="14"/>
        <v>popneed_art = 40415</v>
      </c>
      <c r="AE51" t="s">
        <v>30</v>
      </c>
      <c r="AF51" t="s">
        <v>30</v>
      </c>
    </row>
    <row r="52" spans="3:32" x14ac:dyDescent="0.35">
      <c r="C52">
        <v>51</v>
      </c>
      <c r="D52">
        <v>666</v>
      </c>
      <c r="E52">
        <v>0</v>
      </c>
      <c r="F52">
        <v>6659</v>
      </c>
      <c r="G52">
        <v>0</v>
      </c>
      <c r="H52">
        <v>8878</v>
      </c>
      <c r="I52">
        <v>0</v>
      </c>
      <c r="J52">
        <v>8878</v>
      </c>
      <c r="K52">
        <v>5327</v>
      </c>
      <c r="L52">
        <v>8878</v>
      </c>
      <c r="M52">
        <v>17756</v>
      </c>
      <c r="N52">
        <v>47941</v>
      </c>
      <c r="O52">
        <v>28765</v>
      </c>
      <c r="P52" s="2" t="s">
        <v>81</v>
      </c>
      <c r="Q52" s="2" t="s">
        <v>130</v>
      </c>
      <c r="R52" s="4">
        <v>66.1661</v>
      </c>
      <c r="S52" s="2" t="s">
        <v>29</v>
      </c>
      <c r="T52" t="str">
        <f t="shared" si="4"/>
        <v>popneed_heating = 666</v>
      </c>
      <c r="U52" t="str">
        <f t="shared" si="5"/>
        <v/>
      </c>
      <c r="V52" t="str">
        <f t="shared" si="6"/>
        <v>popneed_luxury_food = 6659</v>
      </c>
      <c r="W52" t="str">
        <f t="shared" si="7"/>
        <v/>
      </c>
      <c r="X52" t="str">
        <f t="shared" si="8"/>
        <v>popneed_luxury_clothing = 8878</v>
      </c>
      <c r="Y52" t="str">
        <f t="shared" si="9"/>
        <v/>
      </c>
      <c r="Z52" t="str">
        <f t="shared" si="10"/>
        <v>popneed_luxury_items = 8878</v>
      </c>
      <c r="AA52" t="str">
        <f t="shared" si="11"/>
        <v>popneed_health = 5327</v>
      </c>
      <c r="AB52" t="str">
        <f t="shared" si="12"/>
        <v>popneed_services = 8878</v>
      </c>
      <c r="AC52" t="str">
        <f t="shared" si="13"/>
        <v>popneed_intoxicants = 17756</v>
      </c>
      <c r="AD52" t="str">
        <f t="shared" si="14"/>
        <v>popneed_art = 47941</v>
      </c>
      <c r="AE52" t="s">
        <v>30</v>
      </c>
      <c r="AF52" t="s">
        <v>30</v>
      </c>
    </row>
    <row r="53" spans="3:32" x14ac:dyDescent="0.35">
      <c r="C53">
        <v>52</v>
      </c>
      <c r="D53">
        <v>761</v>
      </c>
      <c r="E53">
        <v>0</v>
      </c>
      <c r="F53">
        <v>7608</v>
      </c>
      <c r="G53">
        <v>0</v>
      </c>
      <c r="H53">
        <v>10144</v>
      </c>
      <c r="I53">
        <v>0</v>
      </c>
      <c r="J53">
        <v>10144</v>
      </c>
      <c r="K53">
        <v>6087</v>
      </c>
      <c r="L53">
        <v>10144</v>
      </c>
      <c r="M53">
        <v>20288</v>
      </c>
      <c r="N53">
        <v>56805</v>
      </c>
      <c r="O53">
        <v>34084</v>
      </c>
      <c r="P53" s="2" t="s">
        <v>82</v>
      </c>
      <c r="Q53" s="2" t="s">
        <v>130</v>
      </c>
      <c r="R53" s="4">
        <v>80.905900000000003</v>
      </c>
      <c r="S53" s="2" t="s">
        <v>29</v>
      </c>
      <c r="T53" t="str">
        <f t="shared" si="4"/>
        <v>popneed_heating = 761</v>
      </c>
      <c r="U53" t="str">
        <f t="shared" si="5"/>
        <v/>
      </c>
      <c r="V53" t="str">
        <f t="shared" si="6"/>
        <v>popneed_luxury_food = 7608</v>
      </c>
      <c r="W53" t="str">
        <f t="shared" si="7"/>
        <v/>
      </c>
      <c r="X53" t="str">
        <f t="shared" si="8"/>
        <v>popneed_luxury_clothing = 10144</v>
      </c>
      <c r="Y53" t="str">
        <f t="shared" si="9"/>
        <v/>
      </c>
      <c r="Z53" t="str">
        <f t="shared" si="10"/>
        <v>popneed_luxury_items = 10144</v>
      </c>
      <c r="AA53" t="str">
        <f t="shared" si="11"/>
        <v>popneed_health = 6087</v>
      </c>
      <c r="AB53" t="str">
        <f t="shared" si="12"/>
        <v>popneed_services = 10144</v>
      </c>
      <c r="AC53" t="str">
        <f t="shared" si="13"/>
        <v>popneed_intoxicants = 20288</v>
      </c>
      <c r="AD53" t="str">
        <f t="shared" si="14"/>
        <v>popneed_art = 56805</v>
      </c>
      <c r="AE53" t="s">
        <v>30</v>
      </c>
      <c r="AF53" t="s">
        <v>30</v>
      </c>
    </row>
    <row r="54" spans="3:32" x14ac:dyDescent="0.35">
      <c r="C54">
        <v>53</v>
      </c>
      <c r="D54">
        <v>870</v>
      </c>
      <c r="E54">
        <v>0</v>
      </c>
      <c r="F54">
        <v>8695</v>
      </c>
      <c r="G54">
        <v>0</v>
      </c>
      <c r="H54">
        <v>11594</v>
      </c>
      <c r="I54">
        <v>0</v>
      </c>
      <c r="J54">
        <v>11594</v>
      </c>
      <c r="K54">
        <v>6956</v>
      </c>
      <c r="L54">
        <v>11594</v>
      </c>
      <c r="M54">
        <v>23187</v>
      </c>
      <c r="N54">
        <v>67241</v>
      </c>
      <c r="O54">
        <v>40345</v>
      </c>
      <c r="P54" s="2" t="s">
        <v>83</v>
      </c>
      <c r="Q54" s="2" t="s">
        <v>130</v>
      </c>
      <c r="R54" s="4">
        <v>98.519700000000014</v>
      </c>
      <c r="S54" s="2" t="s">
        <v>29</v>
      </c>
      <c r="T54" t="str">
        <f t="shared" si="4"/>
        <v>popneed_heating = 870</v>
      </c>
      <c r="U54" t="str">
        <f t="shared" si="5"/>
        <v/>
      </c>
      <c r="V54" t="str">
        <f t="shared" si="6"/>
        <v>popneed_luxury_food = 8695</v>
      </c>
      <c r="W54" t="str">
        <f t="shared" si="7"/>
        <v/>
      </c>
      <c r="X54" t="str">
        <f t="shared" si="8"/>
        <v>popneed_luxury_clothing = 11594</v>
      </c>
      <c r="Y54" t="str">
        <f t="shared" si="9"/>
        <v/>
      </c>
      <c r="Z54" t="str">
        <f t="shared" si="10"/>
        <v>popneed_luxury_items = 11594</v>
      </c>
      <c r="AA54" t="str">
        <f t="shared" si="11"/>
        <v>popneed_health = 6956</v>
      </c>
      <c r="AB54" t="str">
        <f t="shared" si="12"/>
        <v>popneed_services = 11594</v>
      </c>
      <c r="AC54" t="str">
        <f t="shared" si="13"/>
        <v>popneed_intoxicants = 23187</v>
      </c>
      <c r="AD54" t="str">
        <f t="shared" si="14"/>
        <v>popneed_art = 67241</v>
      </c>
      <c r="AE54" t="s">
        <v>30</v>
      </c>
      <c r="AF54" t="s">
        <v>30</v>
      </c>
    </row>
    <row r="55" spans="3:32" x14ac:dyDescent="0.35">
      <c r="C55">
        <v>54</v>
      </c>
      <c r="D55">
        <v>994</v>
      </c>
      <c r="E55">
        <v>0</v>
      </c>
      <c r="F55">
        <v>9940</v>
      </c>
      <c r="G55">
        <v>0</v>
      </c>
      <c r="H55">
        <v>13254</v>
      </c>
      <c r="I55">
        <v>0</v>
      </c>
      <c r="J55">
        <v>13254</v>
      </c>
      <c r="K55">
        <v>7952</v>
      </c>
      <c r="L55">
        <v>13254</v>
      </c>
      <c r="M55">
        <v>26507</v>
      </c>
      <c r="N55">
        <v>79520</v>
      </c>
      <c r="O55">
        <v>47713</v>
      </c>
      <c r="P55" s="2" t="s">
        <v>84</v>
      </c>
      <c r="Q55" s="2" t="s">
        <v>130</v>
      </c>
      <c r="R55" s="4">
        <v>119.50620000000001</v>
      </c>
      <c r="S55" s="2" t="s">
        <v>29</v>
      </c>
      <c r="T55" t="str">
        <f t="shared" si="4"/>
        <v>popneed_heating = 994</v>
      </c>
      <c r="U55" t="str">
        <f t="shared" si="5"/>
        <v/>
      </c>
      <c r="V55" t="str">
        <f t="shared" si="6"/>
        <v>popneed_luxury_food = 9940</v>
      </c>
      <c r="W55" t="str">
        <f t="shared" si="7"/>
        <v/>
      </c>
      <c r="X55" t="str">
        <f t="shared" si="8"/>
        <v>popneed_luxury_clothing = 13254</v>
      </c>
      <c r="Y55" t="str">
        <f t="shared" si="9"/>
        <v/>
      </c>
      <c r="Z55" t="str">
        <f t="shared" si="10"/>
        <v>popneed_luxury_items = 13254</v>
      </c>
      <c r="AA55" t="str">
        <f t="shared" si="11"/>
        <v>popneed_health = 7952</v>
      </c>
      <c r="AB55" t="str">
        <f t="shared" si="12"/>
        <v>popneed_services = 13254</v>
      </c>
      <c r="AC55" t="str">
        <f t="shared" si="13"/>
        <v>popneed_intoxicants = 26507</v>
      </c>
      <c r="AD55" t="str">
        <f t="shared" si="14"/>
        <v>popneed_art = 79520</v>
      </c>
      <c r="AE55" t="s">
        <v>30</v>
      </c>
      <c r="AF55" t="s">
        <v>30</v>
      </c>
    </row>
    <row r="56" spans="3:32" x14ac:dyDescent="0.35">
      <c r="C56">
        <v>55</v>
      </c>
      <c r="D56">
        <v>1137</v>
      </c>
      <c r="E56">
        <v>0</v>
      </c>
      <c r="F56">
        <v>11367</v>
      </c>
      <c r="G56">
        <v>0</v>
      </c>
      <c r="H56">
        <v>15155</v>
      </c>
      <c r="I56">
        <v>0</v>
      </c>
      <c r="J56">
        <v>15155</v>
      </c>
      <c r="K56">
        <v>9093</v>
      </c>
      <c r="L56">
        <v>15155</v>
      </c>
      <c r="M56">
        <v>30310</v>
      </c>
      <c r="N56">
        <v>93960</v>
      </c>
      <c r="O56">
        <v>56377</v>
      </c>
      <c r="P56" s="2" t="s">
        <v>85</v>
      </c>
      <c r="Q56" s="2" t="s">
        <v>130</v>
      </c>
      <c r="R56" s="4">
        <v>144.43600000000001</v>
      </c>
      <c r="S56" s="2" t="s">
        <v>29</v>
      </c>
      <c r="T56" t="str">
        <f t="shared" si="4"/>
        <v>popneed_heating = 1137</v>
      </c>
      <c r="U56" t="str">
        <f t="shared" si="5"/>
        <v/>
      </c>
      <c r="V56" t="str">
        <f t="shared" si="6"/>
        <v>popneed_luxury_food = 11367</v>
      </c>
      <c r="W56" t="str">
        <f t="shared" si="7"/>
        <v/>
      </c>
      <c r="X56" t="str">
        <f t="shared" si="8"/>
        <v>popneed_luxury_clothing = 15155</v>
      </c>
      <c r="Y56" t="str">
        <f t="shared" si="9"/>
        <v/>
      </c>
      <c r="Z56" t="str">
        <f t="shared" si="10"/>
        <v>popneed_luxury_items = 15155</v>
      </c>
      <c r="AA56" t="str">
        <f t="shared" si="11"/>
        <v>popneed_health = 9093</v>
      </c>
      <c r="AB56" t="str">
        <f t="shared" si="12"/>
        <v>popneed_services = 15155</v>
      </c>
      <c r="AC56" t="str">
        <f t="shared" si="13"/>
        <v>popneed_intoxicants = 30310</v>
      </c>
      <c r="AD56" t="str">
        <f t="shared" si="14"/>
        <v>popneed_art = 93960</v>
      </c>
      <c r="AE56" t="s">
        <v>30</v>
      </c>
      <c r="AF56" t="s">
        <v>30</v>
      </c>
    </row>
    <row r="57" spans="3:32" x14ac:dyDescent="0.35">
      <c r="C57">
        <v>56</v>
      </c>
      <c r="D57">
        <v>1301</v>
      </c>
      <c r="E57">
        <v>0</v>
      </c>
      <c r="F57">
        <v>13001</v>
      </c>
      <c r="G57">
        <v>0</v>
      </c>
      <c r="H57">
        <v>17334</v>
      </c>
      <c r="I57">
        <v>0</v>
      </c>
      <c r="J57">
        <v>17334</v>
      </c>
      <c r="K57">
        <v>10401</v>
      </c>
      <c r="L57">
        <v>17334</v>
      </c>
      <c r="M57">
        <v>34667</v>
      </c>
      <c r="N57">
        <v>110935</v>
      </c>
      <c r="O57">
        <v>66561</v>
      </c>
      <c r="P57" s="2" t="s">
        <v>86</v>
      </c>
      <c r="Q57" s="2" t="s">
        <v>130</v>
      </c>
      <c r="R57" s="4">
        <v>173.9742</v>
      </c>
      <c r="S57" s="2" t="s">
        <v>29</v>
      </c>
      <c r="T57" t="str">
        <f t="shared" si="4"/>
        <v>popneed_heating = 1301</v>
      </c>
      <c r="U57" t="str">
        <f t="shared" si="5"/>
        <v/>
      </c>
      <c r="V57" t="str">
        <f t="shared" si="6"/>
        <v>popneed_luxury_food = 13001</v>
      </c>
      <c r="W57" t="str">
        <f t="shared" si="7"/>
        <v/>
      </c>
      <c r="X57" t="str">
        <f t="shared" si="8"/>
        <v>popneed_luxury_clothing = 17334</v>
      </c>
      <c r="Y57" t="str">
        <f t="shared" si="9"/>
        <v/>
      </c>
      <c r="Z57" t="str">
        <f t="shared" si="10"/>
        <v>popneed_luxury_items = 17334</v>
      </c>
      <c r="AA57" t="str">
        <f t="shared" si="11"/>
        <v>popneed_health = 10401</v>
      </c>
      <c r="AB57" t="str">
        <f t="shared" si="12"/>
        <v>popneed_services = 17334</v>
      </c>
      <c r="AC57" t="str">
        <f t="shared" si="13"/>
        <v>popneed_intoxicants = 34667</v>
      </c>
      <c r="AD57" t="str">
        <f t="shared" si="14"/>
        <v>popneed_art = 110935</v>
      </c>
      <c r="AE57" t="s">
        <v>30</v>
      </c>
      <c r="AF57" t="s">
        <v>30</v>
      </c>
    </row>
    <row r="58" spans="3:32" x14ac:dyDescent="0.35">
      <c r="C58">
        <v>57</v>
      </c>
      <c r="D58">
        <v>1488</v>
      </c>
      <c r="E58">
        <v>0</v>
      </c>
      <c r="F58">
        <v>14873</v>
      </c>
      <c r="G58">
        <v>0</v>
      </c>
      <c r="H58">
        <v>19830</v>
      </c>
      <c r="I58">
        <v>0</v>
      </c>
      <c r="J58">
        <v>19830</v>
      </c>
      <c r="K58">
        <v>11898</v>
      </c>
      <c r="L58">
        <v>19830</v>
      </c>
      <c r="M58">
        <v>39660</v>
      </c>
      <c r="N58">
        <v>130878</v>
      </c>
      <c r="O58">
        <v>78528</v>
      </c>
      <c r="P58" s="2" t="s">
        <v>87</v>
      </c>
      <c r="Q58" s="2" t="s">
        <v>130</v>
      </c>
      <c r="R58" s="4">
        <v>208.89060000000001</v>
      </c>
      <c r="S58" s="2" t="s">
        <v>29</v>
      </c>
      <c r="T58" t="str">
        <f t="shared" si="4"/>
        <v>popneed_heating = 1488</v>
      </c>
      <c r="U58" t="str">
        <f t="shared" si="5"/>
        <v/>
      </c>
      <c r="V58" t="str">
        <f t="shared" si="6"/>
        <v>popneed_luxury_food = 14873</v>
      </c>
      <c r="W58" t="str">
        <f t="shared" si="7"/>
        <v/>
      </c>
      <c r="X58" t="str">
        <f t="shared" si="8"/>
        <v>popneed_luxury_clothing = 19830</v>
      </c>
      <c r="Y58" t="str">
        <f t="shared" si="9"/>
        <v/>
      </c>
      <c r="Z58" t="str">
        <f t="shared" si="10"/>
        <v>popneed_luxury_items = 19830</v>
      </c>
      <c r="AA58" t="str">
        <f t="shared" si="11"/>
        <v>popneed_health = 11898</v>
      </c>
      <c r="AB58" t="str">
        <f t="shared" si="12"/>
        <v>popneed_services = 19830</v>
      </c>
      <c r="AC58" t="str">
        <f t="shared" si="13"/>
        <v>popneed_intoxicants = 39660</v>
      </c>
      <c r="AD58" t="str">
        <f t="shared" si="14"/>
        <v>popneed_art = 130878</v>
      </c>
      <c r="AE58" t="s">
        <v>30</v>
      </c>
      <c r="AF58" t="s">
        <v>30</v>
      </c>
    </row>
    <row r="59" spans="3:32" x14ac:dyDescent="0.35">
      <c r="C59">
        <v>58</v>
      </c>
      <c r="D59">
        <v>1702</v>
      </c>
      <c r="E59">
        <v>0</v>
      </c>
      <c r="F59">
        <v>17019</v>
      </c>
      <c r="G59">
        <v>0</v>
      </c>
      <c r="H59">
        <v>22692</v>
      </c>
      <c r="I59">
        <v>0</v>
      </c>
      <c r="J59">
        <v>22692</v>
      </c>
      <c r="K59">
        <v>13615</v>
      </c>
      <c r="L59">
        <v>22692</v>
      </c>
      <c r="M59">
        <v>45383</v>
      </c>
      <c r="N59">
        <v>154302</v>
      </c>
      <c r="O59">
        <v>92582</v>
      </c>
      <c r="P59" s="2" t="s">
        <v>88</v>
      </c>
      <c r="Q59" s="2" t="s">
        <v>130</v>
      </c>
      <c r="R59" s="4">
        <v>250.08340000000001</v>
      </c>
      <c r="S59" s="2" t="s">
        <v>29</v>
      </c>
      <c r="T59" t="str">
        <f t="shared" si="4"/>
        <v>popneed_heating = 1702</v>
      </c>
      <c r="U59" t="str">
        <f t="shared" si="5"/>
        <v/>
      </c>
      <c r="V59" t="str">
        <f t="shared" si="6"/>
        <v>popneed_luxury_food = 17019</v>
      </c>
      <c r="W59" t="str">
        <f t="shared" si="7"/>
        <v/>
      </c>
      <c r="X59" t="str">
        <f t="shared" si="8"/>
        <v>popneed_luxury_clothing = 22692</v>
      </c>
      <c r="Y59" t="str">
        <f t="shared" si="9"/>
        <v/>
      </c>
      <c r="Z59" t="str">
        <f t="shared" si="10"/>
        <v>popneed_luxury_items = 22692</v>
      </c>
      <c r="AA59" t="str">
        <f t="shared" si="11"/>
        <v>popneed_health = 13615</v>
      </c>
      <c r="AB59" t="str">
        <f t="shared" si="12"/>
        <v>popneed_services = 22692</v>
      </c>
      <c r="AC59" t="str">
        <f t="shared" si="13"/>
        <v>popneed_intoxicants = 45383</v>
      </c>
      <c r="AD59" t="str">
        <f t="shared" si="14"/>
        <v>popneed_art = 154302</v>
      </c>
      <c r="AE59" t="s">
        <v>30</v>
      </c>
      <c r="AF59" t="s">
        <v>30</v>
      </c>
    </row>
    <row r="60" spans="3:32" x14ac:dyDescent="0.35">
      <c r="C60">
        <v>59</v>
      </c>
      <c r="D60">
        <v>1948</v>
      </c>
      <c r="E60">
        <v>0</v>
      </c>
      <c r="F60">
        <v>19479</v>
      </c>
      <c r="G60">
        <v>0</v>
      </c>
      <c r="H60">
        <v>25972</v>
      </c>
      <c r="I60">
        <v>0</v>
      </c>
      <c r="J60">
        <v>25972</v>
      </c>
      <c r="K60">
        <v>15583</v>
      </c>
      <c r="L60">
        <v>25972</v>
      </c>
      <c r="M60">
        <v>51944</v>
      </c>
      <c r="N60">
        <v>181801</v>
      </c>
      <c r="O60">
        <v>109081</v>
      </c>
      <c r="P60" s="2" t="s">
        <v>89</v>
      </c>
      <c r="Q60" s="2" t="s">
        <v>130</v>
      </c>
      <c r="R60" s="4">
        <v>298.58879999999999</v>
      </c>
      <c r="S60" s="2" t="s">
        <v>29</v>
      </c>
      <c r="T60" t="str">
        <f t="shared" si="4"/>
        <v>popneed_heating = 1948</v>
      </c>
      <c r="U60" t="str">
        <f t="shared" si="5"/>
        <v/>
      </c>
      <c r="V60" t="str">
        <f t="shared" si="6"/>
        <v>popneed_luxury_food = 19479</v>
      </c>
      <c r="W60" t="str">
        <f t="shared" si="7"/>
        <v/>
      </c>
      <c r="X60" t="str">
        <f t="shared" si="8"/>
        <v>popneed_luxury_clothing = 25972</v>
      </c>
      <c r="Y60" t="str">
        <f t="shared" si="9"/>
        <v/>
      </c>
      <c r="Z60" t="str">
        <f t="shared" si="10"/>
        <v>popneed_luxury_items = 25972</v>
      </c>
      <c r="AA60" t="str">
        <f t="shared" si="11"/>
        <v>popneed_health = 15583</v>
      </c>
      <c r="AB60" t="str">
        <f t="shared" si="12"/>
        <v>popneed_services = 25972</v>
      </c>
      <c r="AC60" t="str">
        <f t="shared" si="13"/>
        <v>popneed_intoxicants = 51944</v>
      </c>
      <c r="AD60" t="str">
        <f t="shared" si="14"/>
        <v>popneed_art = 181801</v>
      </c>
      <c r="AE60" t="s">
        <v>30</v>
      </c>
      <c r="AF60" t="s">
        <v>30</v>
      </c>
    </row>
    <row r="61" spans="3:32" x14ac:dyDescent="0.35">
      <c r="C61">
        <v>60</v>
      </c>
      <c r="D61">
        <v>2230</v>
      </c>
      <c r="E61">
        <v>0</v>
      </c>
      <c r="F61">
        <v>22300</v>
      </c>
      <c r="G61">
        <v>0</v>
      </c>
      <c r="H61">
        <v>29733</v>
      </c>
      <c r="I61">
        <v>0</v>
      </c>
      <c r="J61">
        <v>29733</v>
      </c>
      <c r="K61">
        <v>17840</v>
      </c>
      <c r="L61">
        <v>29733</v>
      </c>
      <c r="M61">
        <v>59465</v>
      </c>
      <c r="N61">
        <v>214073</v>
      </c>
      <c r="O61">
        <v>128445</v>
      </c>
      <c r="P61" s="2" t="s">
        <v>90</v>
      </c>
      <c r="Q61" s="2" t="s">
        <v>130</v>
      </c>
      <c r="R61" s="4">
        <v>355.61429999999996</v>
      </c>
      <c r="S61" s="2" t="s">
        <v>29</v>
      </c>
      <c r="T61" t="str">
        <f t="shared" si="4"/>
        <v>popneed_heating = 2230</v>
      </c>
      <c r="U61" t="str">
        <f t="shared" si="5"/>
        <v/>
      </c>
      <c r="V61" t="str">
        <f t="shared" si="6"/>
        <v>popneed_luxury_food = 22300</v>
      </c>
      <c r="W61" t="str">
        <f t="shared" si="7"/>
        <v/>
      </c>
      <c r="X61" t="str">
        <f t="shared" si="8"/>
        <v>popneed_luxury_clothing = 29733</v>
      </c>
      <c r="Y61" t="str">
        <f t="shared" si="9"/>
        <v/>
      </c>
      <c r="Z61" t="str">
        <f t="shared" si="10"/>
        <v>popneed_luxury_items = 29733</v>
      </c>
      <c r="AA61" t="str">
        <f t="shared" si="11"/>
        <v>popneed_health = 17840</v>
      </c>
      <c r="AB61" t="str">
        <f t="shared" si="12"/>
        <v>popneed_services = 29733</v>
      </c>
      <c r="AC61" t="str">
        <f t="shared" si="13"/>
        <v>popneed_intoxicants = 59465</v>
      </c>
      <c r="AD61" t="str">
        <f t="shared" si="14"/>
        <v>popneed_art = 214073</v>
      </c>
      <c r="AE61" t="s">
        <v>30</v>
      </c>
      <c r="AF61" t="s">
        <v>30</v>
      </c>
    </row>
    <row r="62" spans="3:32" x14ac:dyDescent="0.35">
      <c r="C62">
        <v>61</v>
      </c>
      <c r="D62">
        <v>2554</v>
      </c>
      <c r="E62">
        <v>0</v>
      </c>
      <c r="F62">
        <v>25534</v>
      </c>
      <c r="G62">
        <v>0</v>
      </c>
      <c r="H62">
        <v>34045</v>
      </c>
      <c r="I62">
        <v>0</v>
      </c>
      <c r="J62">
        <v>34045</v>
      </c>
      <c r="K62">
        <v>20427</v>
      </c>
      <c r="L62">
        <v>34045</v>
      </c>
      <c r="M62">
        <v>68090</v>
      </c>
      <c r="N62">
        <v>251932</v>
      </c>
      <c r="O62">
        <v>151160</v>
      </c>
      <c r="P62" s="2" t="s">
        <v>91</v>
      </c>
      <c r="Q62" s="2" t="s">
        <v>130</v>
      </c>
      <c r="R62" s="4">
        <v>422.56509999999997</v>
      </c>
      <c r="S62" s="2" t="s">
        <v>29</v>
      </c>
      <c r="T62" t="str">
        <f t="shared" si="4"/>
        <v>popneed_heating = 2554</v>
      </c>
      <c r="U62" t="str">
        <f t="shared" si="5"/>
        <v/>
      </c>
      <c r="V62" t="str">
        <f t="shared" si="6"/>
        <v>popneed_luxury_food = 25534</v>
      </c>
      <c r="W62" t="str">
        <f t="shared" si="7"/>
        <v/>
      </c>
      <c r="X62" t="str">
        <f t="shared" si="8"/>
        <v>popneed_luxury_clothing = 34045</v>
      </c>
      <c r="Y62" t="str">
        <f t="shared" si="9"/>
        <v/>
      </c>
      <c r="Z62" t="str">
        <f t="shared" si="10"/>
        <v>popneed_luxury_items = 34045</v>
      </c>
      <c r="AA62" t="str">
        <f t="shared" si="11"/>
        <v>popneed_health = 20427</v>
      </c>
      <c r="AB62" t="str">
        <f t="shared" si="12"/>
        <v>popneed_services = 34045</v>
      </c>
      <c r="AC62" t="str">
        <f t="shared" si="13"/>
        <v>popneed_intoxicants = 68090</v>
      </c>
      <c r="AD62" t="str">
        <f t="shared" si="14"/>
        <v>popneed_art = 251932</v>
      </c>
      <c r="AE62" t="s">
        <v>30</v>
      </c>
      <c r="AF62" t="s">
        <v>30</v>
      </c>
    </row>
    <row r="63" spans="3:32" x14ac:dyDescent="0.35">
      <c r="C63">
        <v>62</v>
      </c>
      <c r="D63">
        <v>2925</v>
      </c>
      <c r="E63">
        <v>0</v>
      </c>
      <c r="F63">
        <v>29244</v>
      </c>
      <c r="G63">
        <v>0</v>
      </c>
      <c r="H63">
        <v>38992</v>
      </c>
      <c r="I63">
        <v>0</v>
      </c>
      <c r="J63">
        <v>38992</v>
      </c>
      <c r="K63">
        <v>23395</v>
      </c>
      <c r="L63">
        <v>38992</v>
      </c>
      <c r="M63">
        <v>77983</v>
      </c>
      <c r="N63">
        <v>296332</v>
      </c>
      <c r="O63">
        <v>177800</v>
      </c>
      <c r="P63" s="2" t="s">
        <v>92</v>
      </c>
      <c r="Q63" s="2" t="s">
        <v>130</v>
      </c>
      <c r="R63" s="4">
        <v>501.06390000000005</v>
      </c>
      <c r="S63" s="2" t="s">
        <v>29</v>
      </c>
      <c r="T63" t="str">
        <f t="shared" si="4"/>
        <v>popneed_heating = 2925</v>
      </c>
      <c r="U63" t="str">
        <f t="shared" si="5"/>
        <v/>
      </c>
      <c r="V63" t="str">
        <f t="shared" si="6"/>
        <v>popneed_luxury_food = 29244</v>
      </c>
      <c r="W63" t="str">
        <f t="shared" si="7"/>
        <v/>
      </c>
      <c r="X63" t="str">
        <f t="shared" si="8"/>
        <v>popneed_luxury_clothing = 38992</v>
      </c>
      <c r="Y63" t="str">
        <f t="shared" si="9"/>
        <v/>
      </c>
      <c r="Z63" t="str">
        <f t="shared" si="10"/>
        <v>popneed_luxury_items = 38992</v>
      </c>
      <c r="AA63" t="str">
        <f t="shared" si="11"/>
        <v>popneed_health = 23395</v>
      </c>
      <c r="AB63" t="str">
        <f t="shared" si="12"/>
        <v>popneed_services = 38992</v>
      </c>
      <c r="AC63" t="str">
        <f t="shared" si="13"/>
        <v>popneed_intoxicants = 77983</v>
      </c>
      <c r="AD63" t="str">
        <f t="shared" si="14"/>
        <v>popneed_art = 296332</v>
      </c>
      <c r="AE63" t="s">
        <v>30</v>
      </c>
      <c r="AF63" t="s">
        <v>30</v>
      </c>
    </row>
    <row r="64" spans="3:32" x14ac:dyDescent="0.35">
      <c r="C64">
        <v>63</v>
      </c>
      <c r="D64">
        <v>3350</v>
      </c>
      <c r="E64">
        <v>0</v>
      </c>
      <c r="F64">
        <v>33499</v>
      </c>
      <c r="G64">
        <v>0</v>
      </c>
      <c r="H64">
        <v>44665</v>
      </c>
      <c r="I64">
        <v>0</v>
      </c>
      <c r="J64">
        <v>44665</v>
      </c>
      <c r="K64">
        <v>26799</v>
      </c>
      <c r="L64">
        <v>44665</v>
      </c>
      <c r="M64">
        <v>89330</v>
      </c>
      <c r="N64">
        <v>348386</v>
      </c>
      <c r="O64">
        <v>209032</v>
      </c>
      <c r="P64" s="2" t="s">
        <v>93</v>
      </c>
      <c r="Q64" s="2" t="s">
        <v>130</v>
      </c>
      <c r="R64" s="4">
        <v>593.00670000000002</v>
      </c>
      <c r="S64" s="2" t="s">
        <v>29</v>
      </c>
      <c r="T64" t="str">
        <f t="shared" si="4"/>
        <v>popneed_heating = 3350</v>
      </c>
      <c r="U64" t="str">
        <f t="shared" si="5"/>
        <v/>
      </c>
      <c r="V64" t="str">
        <f t="shared" si="6"/>
        <v>popneed_luxury_food = 33499</v>
      </c>
      <c r="W64" t="str">
        <f t="shared" si="7"/>
        <v/>
      </c>
      <c r="X64" t="str">
        <f t="shared" si="8"/>
        <v>popneed_luxury_clothing = 44665</v>
      </c>
      <c r="Y64" t="str">
        <f t="shared" si="9"/>
        <v/>
      </c>
      <c r="Z64" t="str">
        <f t="shared" si="10"/>
        <v>popneed_luxury_items = 44665</v>
      </c>
      <c r="AA64" t="str">
        <f t="shared" si="11"/>
        <v>popneed_health = 26799</v>
      </c>
      <c r="AB64" t="str">
        <f t="shared" si="12"/>
        <v>popneed_services = 44665</v>
      </c>
      <c r="AC64" t="str">
        <f t="shared" si="13"/>
        <v>popneed_intoxicants = 89330</v>
      </c>
      <c r="AD64" t="str">
        <f t="shared" si="14"/>
        <v>popneed_art = 348386</v>
      </c>
      <c r="AE64" t="s">
        <v>30</v>
      </c>
      <c r="AF64" t="s">
        <v>30</v>
      </c>
    </row>
    <row r="65" spans="3:32" x14ac:dyDescent="0.35">
      <c r="C65">
        <v>64</v>
      </c>
      <c r="D65">
        <v>3839</v>
      </c>
      <c r="E65">
        <v>0</v>
      </c>
      <c r="F65">
        <v>38381</v>
      </c>
      <c r="G65">
        <v>0</v>
      </c>
      <c r="H65">
        <v>51175</v>
      </c>
      <c r="I65">
        <v>0</v>
      </c>
      <c r="J65">
        <v>51175</v>
      </c>
      <c r="K65">
        <v>30705</v>
      </c>
      <c r="L65">
        <v>51175</v>
      </c>
      <c r="M65">
        <v>102349</v>
      </c>
      <c r="N65">
        <v>409394</v>
      </c>
      <c r="O65">
        <v>245637</v>
      </c>
      <c r="P65" s="2" t="s">
        <v>94</v>
      </c>
      <c r="Q65" s="2" t="s">
        <v>130</v>
      </c>
      <c r="R65" s="4">
        <v>700.58479999999997</v>
      </c>
      <c r="S65" s="2" t="s">
        <v>29</v>
      </c>
      <c r="T65" t="str">
        <f t="shared" si="4"/>
        <v>popneed_heating = 3839</v>
      </c>
      <c r="U65" t="str">
        <f t="shared" si="5"/>
        <v/>
      </c>
      <c r="V65" t="str">
        <f t="shared" si="6"/>
        <v>popneed_luxury_food = 38381</v>
      </c>
      <c r="W65" t="str">
        <f t="shared" si="7"/>
        <v/>
      </c>
      <c r="X65" t="str">
        <f t="shared" si="8"/>
        <v>popneed_luxury_clothing = 51175</v>
      </c>
      <c r="Y65" t="str">
        <f t="shared" si="9"/>
        <v/>
      </c>
      <c r="Z65" t="str">
        <f t="shared" si="10"/>
        <v>popneed_luxury_items = 51175</v>
      </c>
      <c r="AA65" t="str">
        <f t="shared" si="11"/>
        <v>popneed_health = 30705</v>
      </c>
      <c r="AB65" t="str">
        <f t="shared" si="12"/>
        <v>popneed_services = 51175</v>
      </c>
      <c r="AC65" t="str">
        <f t="shared" si="13"/>
        <v>popneed_intoxicants = 102349</v>
      </c>
      <c r="AD65" t="str">
        <f t="shared" si="14"/>
        <v>popneed_art = 409394</v>
      </c>
      <c r="AE65" t="s">
        <v>30</v>
      </c>
      <c r="AF65" t="s">
        <v>30</v>
      </c>
    </row>
    <row r="66" spans="3:32" x14ac:dyDescent="0.35">
      <c r="C66">
        <v>65</v>
      </c>
      <c r="D66">
        <v>4399</v>
      </c>
      <c r="E66">
        <v>0</v>
      </c>
      <c r="F66">
        <v>43983</v>
      </c>
      <c r="G66">
        <v>0</v>
      </c>
      <c r="H66">
        <v>58644</v>
      </c>
      <c r="I66">
        <v>0</v>
      </c>
      <c r="J66">
        <v>58644</v>
      </c>
      <c r="K66">
        <v>35187</v>
      </c>
      <c r="L66">
        <v>58644</v>
      </c>
      <c r="M66">
        <v>117287</v>
      </c>
      <c r="N66">
        <v>480876</v>
      </c>
      <c r="O66">
        <v>288527</v>
      </c>
      <c r="P66" s="2" t="s">
        <v>95</v>
      </c>
      <c r="Q66" s="2" t="s">
        <v>130</v>
      </c>
      <c r="R66" s="4">
        <v>826.35199999999998</v>
      </c>
      <c r="S66" s="2" t="s">
        <v>29</v>
      </c>
      <c r="T66" t="str">
        <f t="shared" si="4"/>
        <v>popneed_heating = 4399</v>
      </c>
      <c r="U66" t="str">
        <f t="shared" si="5"/>
        <v/>
      </c>
      <c r="V66" t="str">
        <f t="shared" si="6"/>
        <v>popneed_luxury_food = 43983</v>
      </c>
      <c r="W66" t="str">
        <f t="shared" si="7"/>
        <v/>
      </c>
      <c r="X66" t="str">
        <f t="shared" si="8"/>
        <v>popneed_luxury_clothing = 58644</v>
      </c>
      <c r="Y66" t="str">
        <f t="shared" si="9"/>
        <v/>
      </c>
      <c r="Z66" t="str">
        <f t="shared" si="10"/>
        <v>popneed_luxury_items = 58644</v>
      </c>
      <c r="AA66" t="str">
        <f t="shared" si="11"/>
        <v>popneed_health = 35187</v>
      </c>
      <c r="AB66" t="str">
        <f t="shared" si="12"/>
        <v>popneed_services = 58644</v>
      </c>
      <c r="AC66" t="str">
        <f t="shared" si="13"/>
        <v>popneed_intoxicants = 117287</v>
      </c>
      <c r="AD66" t="str">
        <f t="shared" si="14"/>
        <v>popneed_art = 480876</v>
      </c>
      <c r="AE66" t="s">
        <v>30</v>
      </c>
      <c r="AF66" t="s">
        <v>30</v>
      </c>
    </row>
    <row r="67" spans="3:32" x14ac:dyDescent="0.35">
      <c r="C67">
        <v>66</v>
      </c>
      <c r="D67">
        <v>5042</v>
      </c>
      <c r="E67">
        <v>0</v>
      </c>
      <c r="F67">
        <v>50412</v>
      </c>
      <c r="G67">
        <v>0</v>
      </c>
      <c r="H67">
        <v>67216</v>
      </c>
      <c r="I67">
        <v>0</v>
      </c>
      <c r="J67">
        <v>67216</v>
      </c>
      <c r="K67">
        <v>40330</v>
      </c>
      <c r="L67">
        <v>67216</v>
      </c>
      <c r="M67">
        <v>134431</v>
      </c>
      <c r="N67">
        <v>564609</v>
      </c>
      <c r="O67">
        <v>338766</v>
      </c>
      <c r="P67" s="2" t="s">
        <v>96</v>
      </c>
      <c r="Q67" s="2" t="s">
        <v>130</v>
      </c>
      <c r="R67" s="4">
        <v>973.27070000000003</v>
      </c>
      <c r="S67" s="2" t="s">
        <v>29</v>
      </c>
      <c r="T67" t="str">
        <f t="shared" ref="T67:T100" si="15">IF(D67&gt;0,CONCATENATE("popneed_",D$1," = ",D67),"")</f>
        <v>popneed_heating = 5042</v>
      </c>
      <c r="U67" t="str">
        <f t="shared" ref="U67:U100" si="16">IF(E67&gt;0,CONCATENATE("popneed_",E$1," = ",E67),"")</f>
        <v/>
      </c>
      <c r="V67" t="str">
        <f t="shared" ref="V67:V100" si="17">IF(F67&gt;0,CONCATENATE("popneed_",F$1," = ",F67),"")</f>
        <v>popneed_luxury_food = 50412</v>
      </c>
      <c r="W67" t="str">
        <f t="shared" ref="W67:W100" si="18">IF(G67&gt;0,CONCATENATE("popneed_",G$1," = ",G67),"")</f>
        <v/>
      </c>
      <c r="X67" t="str">
        <f t="shared" ref="X67:X100" si="19">IF(H67&gt;0,CONCATENATE("popneed_",H$1," = ",H67),"")</f>
        <v>popneed_luxury_clothing = 67216</v>
      </c>
      <c r="Y67" t="str">
        <f t="shared" ref="Y67:Y100" si="20">IF(I67&gt;0,CONCATENATE("popneed_",I$1," = ",I67),"")</f>
        <v/>
      </c>
      <c r="Z67" t="str">
        <f t="shared" ref="Z67:Z100" si="21">IF(J67&gt;0,CONCATENATE("popneed_",J$1," = ",J67),"")</f>
        <v>popneed_luxury_items = 67216</v>
      </c>
      <c r="AA67" t="str">
        <f t="shared" ref="AA67:AA100" si="22">IF(K67&gt;0,CONCATENATE("popneed_",K$1," = ",K67),"")</f>
        <v>popneed_health = 40330</v>
      </c>
      <c r="AB67" t="str">
        <f t="shared" ref="AB67:AB100" si="23">IF(L67&gt;0,CONCATENATE("popneed_",L$1," = ",L67),"")</f>
        <v>popneed_services = 67216</v>
      </c>
      <c r="AC67" t="str">
        <f t="shared" ref="AC67:AC100" si="24">IF(M67&gt;0,CONCATENATE("popneed_",M$1," = ",M67),"")</f>
        <v>popneed_intoxicants = 134431</v>
      </c>
      <c r="AD67" t="str">
        <f t="shared" ref="AD67:AD100" si="25">IF(N67&gt;0,CONCATENATE("popneed_",N$1," = ",N67),"")</f>
        <v>popneed_art = 564609</v>
      </c>
      <c r="AE67" t="s">
        <v>30</v>
      </c>
      <c r="AF67" t="s">
        <v>30</v>
      </c>
    </row>
    <row r="68" spans="3:32" x14ac:dyDescent="0.35">
      <c r="C68">
        <v>67</v>
      </c>
      <c r="D68">
        <v>5780</v>
      </c>
      <c r="E68">
        <v>0</v>
      </c>
      <c r="F68">
        <v>57791</v>
      </c>
      <c r="G68">
        <v>0</v>
      </c>
      <c r="H68">
        <v>77055</v>
      </c>
      <c r="I68">
        <v>0</v>
      </c>
      <c r="J68">
        <v>77055</v>
      </c>
      <c r="K68">
        <v>46233</v>
      </c>
      <c r="L68">
        <v>77055</v>
      </c>
      <c r="M68">
        <v>154109</v>
      </c>
      <c r="N68">
        <v>662665</v>
      </c>
      <c r="O68">
        <v>397600</v>
      </c>
      <c r="P68" s="2" t="s">
        <v>97</v>
      </c>
      <c r="Q68" s="2" t="s">
        <v>130</v>
      </c>
      <c r="R68" s="4">
        <v>1144.7847999999999</v>
      </c>
      <c r="S68" s="2" t="s">
        <v>29</v>
      </c>
      <c r="T68" t="str">
        <f t="shared" si="15"/>
        <v>popneed_heating = 5780</v>
      </c>
      <c r="U68" t="str">
        <f t="shared" si="16"/>
        <v/>
      </c>
      <c r="V68" t="str">
        <f t="shared" si="17"/>
        <v>popneed_luxury_food = 57791</v>
      </c>
      <c r="W68" t="str">
        <f t="shared" si="18"/>
        <v/>
      </c>
      <c r="X68" t="str">
        <f t="shared" si="19"/>
        <v>popneed_luxury_clothing = 77055</v>
      </c>
      <c r="Y68" t="str">
        <f t="shared" si="20"/>
        <v/>
      </c>
      <c r="Z68" t="str">
        <f t="shared" si="21"/>
        <v>popneed_luxury_items = 77055</v>
      </c>
      <c r="AA68" t="str">
        <f t="shared" si="22"/>
        <v>popneed_health = 46233</v>
      </c>
      <c r="AB68" t="str">
        <f t="shared" si="23"/>
        <v>popneed_services = 77055</v>
      </c>
      <c r="AC68" t="str">
        <f t="shared" si="24"/>
        <v>popneed_intoxicants = 154109</v>
      </c>
      <c r="AD68" t="str">
        <f t="shared" si="25"/>
        <v>popneed_art = 662665</v>
      </c>
      <c r="AE68" t="s">
        <v>30</v>
      </c>
      <c r="AF68" t="s">
        <v>30</v>
      </c>
    </row>
    <row r="69" spans="3:32" x14ac:dyDescent="0.35">
      <c r="C69">
        <v>68</v>
      </c>
      <c r="D69">
        <v>6627</v>
      </c>
      <c r="E69">
        <v>0</v>
      </c>
      <c r="F69">
        <v>66262</v>
      </c>
      <c r="G69">
        <v>0</v>
      </c>
      <c r="H69">
        <v>88349</v>
      </c>
      <c r="I69">
        <v>0</v>
      </c>
      <c r="J69">
        <v>88349</v>
      </c>
      <c r="K69">
        <v>53010</v>
      </c>
      <c r="L69">
        <v>88349</v>
      </c>
      <c r="M69">
        <v>176698</v>
      </c>
      <c r="N69">
        <v>777468</v>
      </c>
      <c r="O69">
        <v>466482</v>
      </c>
      <c r="P69" s="2" t="s">
        <v>98</v>
      </c>
      <c r="Q69" s="2" t="s">
        <v>130</v>
      </c>
      <c r="R69" s="4">
        <v>1344.8928000000001</v>
      </c>
      <c r="S69" s="2" t="s">
        <v>29</v>
      </c>
      <c r="T69" t="str">
        <f t="shared" si="15"/>
        <v>popneed_heating = 6627</v>
      </c>
      <c r="U69" t="str">
        <f t="shared" si="16"/>
        <v/>
      </c>
      <c r="V69" t="str">
        <f t="shared" si="17"/>
        <v>popneed_luxury_food = 66262</v>
      </c>
      <c r="W69" t="str">
        <f t="shared" si="18"/>
        <v/>
      </c>
      <c r="X69" t="str">
        <f t="shared" si="19"/>
        <v>popneed_luxury_clothing = 88349</v>
      </c>
      <c r="Y69" t="str">
        <f t="shared" si="20"/>
        <v/>
      </c>
      <c r="Z69" t="str">
        <f t="shared" si="21"/>
        <v>popneed_luxury_items = 88349</v>
      </c>
      <c r="AA69" t="str">
        <f t="shared" si="22"/>
        <v>popneed_health = 53010</v>
      </c>
      <c r="AB69" t="str">
        <f t="shared" si="23"/>
        <v>popneed_services = 88349</v>
      </c>
      <c r="AC69" t="str">
        <f t="shared" si="24"/>
        <v>popneed_intoxicants = 176698</v>
      </c>
      <c r="AD69" t="str">
        <f t="shared" si="25"/>
        <v>popneed_art = 777468</v>
      </c>
      <c r="AE69" t="s">
        <v>30</v>
      </c>
      <c r="AF69" t="s">
        <v>30</v>
      </c>
    </row>
    <row r="70" spans="3:32" x14ac:dyDescent="0.35">
      <c r="C70">
        <v>69</v>
      </c>
      <c r="D70">
        <v>7599</v>
      </c>
      <c r="E70">
        <v>0</v>
      </c>
      <c r="F70">
        <v>75988</v>
      </c>
      <c r="G70">
        <v>0</v>
      </c>
      <c r="H70">
        <v>101317</v>
      </c>
      <c r="I70">
        <v>0</v>
      </c>
      <c r="J70">
        <v>101317</v>
      </c>
      <c r="K70">
        <v>60790</v>
      </c>
      <c r="L70">
        <v>101317</v>
      </c>
      <c r="M70">
        <v>202633</v>
      </c>
      <c r="N70">
        <v>911845</v>
      </c>
      <c r="O70">
        <v>547108</v>
      </c>
      <c r="P70" s="2" t="s">
        <v>99</v>
      </c>
      <c r="Q70" s="2" t="s">
        <v>130</v>
      </c>
      <c r="R70" s="4">
        <v>1578.2391</v>
      </c>
      <c r="S70" s="2" t="s">
        <v>29</v>
      </c>
      <c r="T70" t="str">
        <f t="shared" si="15"/>
        <v>popneed_heating = 7599</v>
      </c>
      <c r="U70" t="str">
        <f t="shared" si="16"/>
        <v/>
      </c>
      <c r="V70" t="str">
        <f t="shared" si="17"/>
        <v>popneed_luxury_food = 75988</v>
      </c>
      <c r="W70" t="str">
        <f t="shared" si="18"/>
        <v/>
      </c>
      <c r="X70" t="str">
        <f t="shared" si="19"/>
        <v>popneed_luxury_clothing = 101317</v>
      </c>
      <c r="Y70" t="str">
        <f t="shared" si="20"/>
        <v/>
      </c>
      <c r="Z70" t="str">
        <f t="shared" si="21"/>
        <v>popneed_luxury_items = 101317</v>
      </c>
      <c r="AA70" t="str">
        <f t="shared" si="22"/>
        <v>popneed_health = 60790</v>
      </c>
      <c r="AB70" t="str">
        <f t="shared" si="23"/>
        <v>popneed_services = 101317</v>
      </c>
      <c r="AC70" t="str">
        <f t="shared" si="24"/>
        <v>popneed_intoxicants = 202633</v>
      </c>
      <c r="AD70" t="str">
        <f t="shared" si="25"/>
        <v>popneed_art = 911845</v>
      </c>
      <c r="AE70" t="s">
        <v>30</v>
      </c>
      <c r="AF70" t="s">
        <v>30</v>
      </c>
    </row>
    <row r="71" spans="3:32" x14ac:dyDescent="0.35">
      <c r="C71">
        <v>70</v>
      </c>
      <c r="D71">
        <v>8716</v>
      </c>
      <c r="E71">
        <v>0</v>
      </c>
      <c r="F71">
        <v>87155</v>
      </c>
      <c r="G71">
        <v>0</v>
      </c>
      <c r="H71">
        <v>116207</v>
      </c>
      <c r="I71">
        <v>0</v>
      </c>
      <c r="J71">
        <v>116207</v>
      </c>
      <c r="K71">
        <v>69724</v>
      </c>
      <c r="L71">
        <v>116207</v>
      </c>
      <c r="M71">
        <v>232413</v>
      </c>
      <c r="N71">
        <v>1069098</v>
      </c>
      <c r="O71">
        <v>641460</v>
      </c>
      <c r="P71" s="2" t="s">
        <v>100</v>
      </c>
      <c r="Q71" s="2" t="s">
        <v>130</v>
      </c>
      <c r="R71" s="4">
        <v>1850.2254</v>
      </c>
      <c r="S71" s="2" t="s">
        <v>29</v>
      </c>
      <c r="T71" t="str">
        <f t="shared" si="15"/>
        <v>popneed_heating = 8716</v>
      </c>
      <c r="U71" t="str">
        <f t="shared" si="16"/>
        <v/>
      </c>
      <c r="V71" t="str">
        <f t="shared" si="17"/>
        <v>popneed_luxury_food = 87155</v>
      </c>
      <c r="W71" t="str">
        <f t="shared" si="18"/>
        <v/>
      </c>
      <c r="X71" t="str">
        <f t="shared" si="19"/>
        <v>popneed_luxury_clothing = 116207</v>
      </c>
      <c r="Y71" t="str">
        <f t="shared" si="20"/>
        <v/>
      </c>
      <c r="Z71" t="str">
        <f t="shared" si="21"/>
        <v>popneed_luxury_items = 116207</v>
      </c>
      <c r="AA71" t="str">
        <f t="shared" si="22"/>
        <v>popneed_health = 69724</v>
      </c>
      <c r="AB71" t="str">
        <f t="shared" si="23"/>
        <v>popneed_services = 116207</v>
      </c>
      <c r="AC71" t="str">
        <f t="shared" si="24"/>
        <v>popneed_intoxicants = 232413</v>
      </c>
      <c r="AD71" t="str">
        <f t="shared" si="25"/>
        <v>popneed_art = 1069098</v>
      </c>
      <c r="AE71" t="s">
        <v>30</v>
      </c>
      <c r="AF71" t="s">
        <v>30</v>
      </c>
    </row>
    <row r="72" spans="3:32" x14ac:dyDescent="0.35">
      <c r="C72">
        <v>71</v>
      </c>
      <c r="D72">
        <v>9998</v>
      </c>
      <c r="E72">
        <v>0</v>
      </c>
      <c r="F72">
        <v>99980</v>
      </c>
      <c r="G72">
        <v>0</v>
      </c>
      <c r="H72">
        <v>133307</v>
      </c>
      <c r="I72">
        <v>0</v>
      </c>
      <c r="J72">
        <v>133307</v>
      </c>
      <c r="K72">
        <v>79984</v>
      </c>
      <c r="L72">
        <v>133307</v>
      </c>
      <c r="M72">
        <v>266614</v>
      </c>
      <c r="N72">
        <v>1253083</v>
      </c>
      <c r="O72">
        <v>751851</v>
      </c>
      <c r="P72" s="2" t="s">
        <v>101</v>
      </c>
      <c r="Q72" s="2" t="s">
        <v>130</v>
      </c>
      <c r="R72" s="4">
        <v>2167.1217999999999</v>
      </c>
      <c r="S72" s="2" t="s">
        <v>29</v>
      </c>
      <c r="T72" t="str">
        <f t="shared" si="15"/>
        <v>popneed_heating = 9998</v>
      </c>
      <c r="U72" t="str">
        <f t="shared" si="16"/>
        <v/>
      </c>
      <c r="V72" t="str">
        <f t="shared" si="17"/>
        <v>popneed_luxury_food = 99980</v>
      </c>
      <c r="W72" t="str">
        <f t="shared" si="18"/>
        <v/>
      </c>
      <c r="X72" t="str">
        <f t="shared" si="19"/>
        <v>popneed_luxury_clothing = 133307</v>
      </c>
      <c r="Y72" t="str">
        <f t="shared" si="20"/>
        <v/>
      </c>
      <c r="Z72" t="str">
        <f t="shared" si="21"/>
        <v>popneed_luxury_items = 133307</v>
      </c>
      <c r="AA72" t="str">
        <f t="shared" si="22"/>
        <v>popneed_health = 79984</v>
      </c>
      <c r="AB72" t="str">
        <f t="shared" si="23"/>
        <v>popneed_services = 133307</v>
      </c>
      <c r="AC72" t="str">
        <f t="shared" si="24"/>
        <v>popneed_intoxicants = 266614</v>
      </c>
      <c r="AD72" t="str">
        <f t="shared" si="25"/>
        <v>popneed_art = 1253083</v>
      </c>
      <c r="AE72" t="s">
        <v>30</v>
      </c>
      <c r="AF72" t="s">
        <v>30</v>
      </c>
    </row>
    <row r="73" spans="3:32" x14ac:dyDescent="0.35">
      <c r="C73">
        <v>72</v>
      </c>
      <c r="D73">
        <v>11472</v>
      </c>
      <c r="E73">
        <v>0</v>
      </c>
      <c r="F73">
        <v>114711</v>
      </c>
      <c r="G73">
        <v>0</v>
      </c>
      <c r="H73">
        <v>152948</v>
      </c>
      <c r="I73">
        <v>0</v>
      </c>
      <c r="J73">
        <v>152948</v>
      </c>
      <c r="K73">
        <v>91769</v>
      </c>
      <c r="L73">
        <v>152948</v>
      </c>
      <c r="M73">
        <v>305896</v>
      </c>
      <c r="N73">
        <v>1468299</v>
      </c>
      <c r="O73">
        <v>880980</v>
      </c>
      <c r="P73" s="2" t="s">
        <v>102</v>
      </c>
      <c r="Q73" s="2" t="s">
        <v>130</v>
      </c>
      <c r="R73" s="4">
        <v>2536.2148999999999</v>
      </c>
      <c r="S73" s="2" t="s">
        <v>29</v>
      </c>
      <c r="T73" t="str">
        <f t="shared" si="15"/>
        <v>popneed_heating = 11472</v>
      </c>
      <c r="U73" t="str">
        <f t="shared" si="16"/>
        <v/>
      </c>
      <c r="V73" t="str">
        <f t="shared" si="17"/>
        <v>popneed_luxury_food = 114711</v>
      </c>
      <c r="W73" t="str">
        <f t="shared" si="18"/>
        <v/>
      </c>
      <c r="X73" t="str">
        <f t="shared" si="19"/>
        <v>popneed_luxury_clothing = 152948</v>
      </c>
      <c r="Y73" t="str">
        <f t="shared" si="20"/>
        <v/>
      </c>
      <c r="Z73" t="str">
        <f t="shared" si="21"/>
        <v>popneed_luxury_items = 152948</v>
      </c>
      <c r="AA73" t="str">
        <f t="shared" si="22"/>
        <v>popneed_health = 91769</v>
      </c>
      <c r="AB73" t="str">
        <f t="shared" si="23"/>
        <v>popneed_services = 152948</v>
      </c>
      <c r="AC73" t="str">
        <f t="shared" si="24"/>
        <v>popneed_intoxicants = 305896</v>
      </c>
      <c r="AD73" t="str">
        <f t="shared" si="25"/>
        <v>popneed_art = 1468299</v>
      </c>
      <c r="AE73" t="s">
        <v>30</v>
      </c>
      <c r="AF73" t="s">
        <v>30</v>
      </c>
    </row>
    <row r="74" spans="3:32" x14ac:dyDescent="0.35">
      <c r="C74">
        <v>73</v>
      </c>
      <c r="D74">
        <v>13164</v>
      </c>
      <c r="E74">
        <v>0</v>
      </c>
      <c r="F74">
        <v>131633</v>
      </c>
      <c r="G74">
        <v>0</v>
      </c>
      <c r="H74">
        <v>175511</v>
      </c>
      <c r="I74">
        <v>0</v>
      </c>
      <c r="J74">
        <v>175511</v>
      </c>
      <c r="K74">
        <v>105307</v>
      </c>
      <c r="L74">
        <v>175511</v>
      </c>
      <c r="M74">
        <v>351021</v>
      </c>
      <c r="N74">
        <v>1719999</v>
      </c>
      <c r="O74">
        <v>1032000</v>
      </c>
      <c r="P74" s="2" t="s">
        <v>103</v>
      </c>
      <c r="Q74" s="2" t="s">
        <v>130</v>
      </c>
      <c r="R74" s="4">
        <v>2965.9711000000002</v>
      </c>
      <c r="S74" s="2" t="s">
        <v>29</v>
      </c>
      <c r="T74" t="str">
        <f t="shared" si="15"/>
        <v>popneed_heating = 13164</v>
      </c>
      <c r="U74" t="str">
        <f t="shared" si="16"/>
        <v/>
      </c>
      <c r="V74" t="str">
        <f t="shared" si="17"/>
        <v>popneed_luxury_food = 131633</v>
      </c>
      <c r="W74" t="str">
        <f t="shared" si="18"/>
        <v/>
      </c>
      <c r="X74" t="str">
        <f t="shared" si="19"/>
        <v>popneed_luxury_clothing = 175511</v>
      </c>
      <c r="Y74" t="str">
        <f t="shared" si="20"/>
        <v/>
      </c>
      <c r="Z74" t="str">
        <f t="shared" si="21"/>
        <v>popneed_luxury_items = 175511</v>
      </c>
      <c r="AA74" t="str">
        <f t="shared" si="22"/>
        <v>popneed_health = 105307</v>
      </c>
      <c r="AB74" t="str">
        <f t="shared" si="23"/>
        <v>popneed_services = 175511</v>
      </c>
      <c r="AC74" t="str">
        <f t="shared" si="24"/>
        <v>popneed_intoxicants = 351021</v>
      </c>
      <c r="AD74" t="str">
        <f t="shared" si="25"/>
        <v>popneed_art = 1719999</v>
      </c>
      <c r="AE74" t="s">
        <v>30</v>
      </c>
      <c r="AF74" t="s">
        <v>30</v>
      </c>
    </row>
    <row r="75" spans="3:32" x14ac:dyDescent="0.35">
      <c r="C75">
        <v>74</v>
      </c>
      <c r="D75">
        <v>15108</v>
      </c>
      <c r="E75">
        <v>0</v>
      </c>
      <c r="F75">
        <v>151074</v>
      </c>
      <c r="G75">
        <v>0</v>
      </c>
      <c r="H75">
        <v>201432</v>
      </c>
      <c r="I75">
        <v>0</v>
      </c>
      <c r="J75">
        <v>201432</v>
      </c>
      <c r="K75">
        <v>120859</v>
      </c>
      <c r="L75">
        <v>201432</v>
      </c>
      <c r="M75">
        <v>402863</v>
      </c>
      <c r="N75">
        <v>2014312</v>
      </c>
      <c r="O75">
        <v>1208588</v>
      </c>
      <c r="P75" s="2" t="s">
        <v>104</v>
      </c>
      <c r="Q75" s="2" t="s">
        <v>130</v>
      </c>
      <c r="R75" s="4">
        <v>3466.2226999999998</v>
      </c>
      <c r="S75" s="2" t="s">
        <v>29</v>
      </c>
      <c r="T75" t="str">
        <f t="shared" si="15"/>
        <v>popneed_heating = 15108</v>
      </c>
      <c r="U75" t="str">
        <f t="shared" si="16"/>
        <v/>
      </c>
      <c r="V75" t="str">
        <f t="shared" si="17"/>
        <v>popneed_luxury_food = 151074</v>
      </c>
      <c r="W75" t="str">
        <f t="shared" si="18"/>
        <v/>
      </c>
      <c r="X75" t="str">
        <f t="shared" si="19"/>
        <v>popneed_luxury_clothing = 201432</v>
      </c>
      <c r="Y75" t="str">
        <f t="shared" si="20"/>
        <v/>
      </c>
      <c r="Z75" t="str">
        <f t="shared" si="21"/>
        <v>popneed_luxury_items = 201432</v>
      </c>
      <c r="AA75" t="str">
        <f t="shared" si="22"/>
        <v>popneed_health = 120859</v>
      </c>
      <c r="AB75" t="str">
        <f t="shared" si="23"/>
        <v>popneed_services = 201432</v>
      </c>
      <c r="AC75" t="str">
        <f t="shared" si="24"/>
        <v>popneed_intoxicants = 402863</v>
      </c>
      <c r="AD75" t="str">
        <f t="shared" si="25"/>
        <v>popneed_art = 2014312</v>
      </c>
      <c r="AE75" t="s">
        <v>30</v>
      </c>
      <c r="AF75" t="s">
        <v>30</v>
      </c>
    </row>
    <row r="76" spans="3:32" x14ac:dyDescent="0.35">
      <c r="C76">
        <v>75</v>
      </c>
      <c r="D76">
        <v>17342</v>
      </c>
      <c r="E76">
        <v>0</v>
      </c>
      <c r="F76">
        <v>173412</v>
      </c>
      <c r="G76">
        <v>0</v>
      </c>
      <c r="H76">
        <v>231215</v>
      </c>
      <c r="I76">
        <v>0</v>
      </c>
      <c r="J76">
        <v>231215</v>
      </c>
      <c r="K76">
        <v>138729</v>
      </c>
      <c r="L76">
        <v>231215</v>
      </c>
      <c r="M76">
        <v>462430</v>
      </c>
      <c r="N76">
        <v>2358390</v>
      </c>
      <c r="O76">
        <v>1415035</v>
      </c>
      <c r="P76" s="2" t="s">
        <v>105</v>
      </c>
      <c r="Q76" s="2" t="s">
        <v>130</v>
      </c>
      <c r="R76" s="4">
        <v>4048.4004</v>
      </c>
      <c r="S76" s="2" t="s">
        <v>29</v>
      </c>
      <c r="T76" t="str">
        <f t="shared" si="15"/>
        <v>popneed_heating = 17342</v>
      </c>
      <c r="U76" t="str">
        <f t="shared" si="16"/>
        <v/>
      </c>
      <c r="V76" t="str">
        <f t="shared" si="17"/>
        <v>popneed_luxury_food = 173412</v>
      </c>
      <c r="W76" t="str">
        <f t="shared" si="18"/>
        <v/>
      </c>
      <c r="X76" t="str">
        <f t="shared" si="19"/>
        <v>popneed_luxury_clothing = 231215</v>
      </c>
      <c r="Y76" t="str">
        <f t="shared" si="20"/>
        <v/>
      </c>
      <c r="Z76" t="str">
        <f t="shared" si="21"/>
        <v>popneed_luxury_items = 231215</v>
      </c>
      <c r="AA76" t="str">
        <f t="shared" si="22"/>
        <v>popneed_health = 138729</v>
      </c>
      <c r="AB76" t="str">
        <f t="shared" si="23"/>
        <v>popneed_services = 231215</v>
      </c>
      <c r="AC76" t="str">
        <f t="shared" si="24"/>
        <v>popneed_intoxicants = 462430</v>
      </c>
      <c r="AD76" t="str">
        <f t="shared" si="25"/>
        <v>popneed_art = 2358390</v>
      </c>
      <c r="AE76" t="s">
        <v>30</v>
      </c>
      <c r="AF76" t="s">
        <v>30</v>
      </c>
    </row>
    <row r="77" spans="3:32" x14ac:dyDescent="0.35">
      <c r="C77">
        <v>76</v>
      </c>
      <c r="D77">
        <v>19909</v>
      </c>
      <c r="E77">
        <v>0</v>
      </c>
      <c r="F77">
        <v>199081</v>
      </c>
      <c r="G77">
        <v>0</v>
      </c>
      <c r="H77">
        <v>265441</v>
      </c>
      <c r="I77">
        <v>0</v>
      </c>
      <c r="J77">
        <v>265441</v>
      </c>
      <c r="K77">
        <v>159265</v>
      </c>
      <c r="L77">
        <v>265441</v>
      </c>
      <c r="M77">
        <v>530881</v>
      </c>
      <c r="N77">
        <v>2760580</v>
      </c>
      <c r="O77">
        <v>1656349</v>
      </c>
      <c r="P77" s="2" t="s">
        <v>106</v>
      </c>
      <c r="Q77" s="2" t="s">
        <v>130</v>
      </c>
      <c r="R77" s="4">
        <v>4725.7815000000001</v>
      </c>
      <c r="S77" s="2" t="s">
        <v>29</v>
      </c>
      <c r="T77" t="str">
        <f t="shared" si="15"/>
        <v>popneed_heating = 19909</v>
      </c>
      <c r="U77" t="str">
        <f t="shared" si="16"/>
        <v/>
      </c>
      <c r="V77" t="str">
        <f t="shared" si="17"/>
        <v>popneed_luxury_food = 199081</v>
      </c>
      <c r="W77" t="str">
        <f t="shared" si="18"/>
        <v/>
      </c>
      <c r="X77" t="str">
        <f t="shared" si="19"/>
        <v>popneed_luxury_clothing = 265441</v>
      </c>
      <c r="Y77" t="str">
        <f t="shared" si="20"/>
        <v/>
      </c>
      <c r="Z77" t="str">
        <f t="shared" si="21"/>
        <v>popneed_luxury_items = 265441</v>
      </c>
      <c r="AA77" t="str">
        <f t="shared" si="22"/>
        <v>popneed_health = 159265</v>
      </c>
      <c r="AB77" t="str">
        <f t="shared" si="23"/>
        <v>popneed_services = 265441</v>
      </c>
      <c r="AC77" t="str">
        <f t="shared" si="24"/>
        <v>popneed_intoxicants = 530881</v>
      </c>
      <c r="AD77" t="str">
        <f t="shared" si="25"/>
        <v>popneed_art = 2760580</v>
      </c>
      <c r="AE77" t="s">
        <v>30</v>
      </c>
      <c r="AF77" t="s">
        <v>30</v>
      </c>
    </row>
    <row r="78" spans="3:32" x14ac:dyDescent="0.35">
      <c r="C78">
        <v>77</v>
      </c>
      <c r="D78">
        <v>22859</v>
      </c>
      <c r="E78">
        <v>0</v>
      </c>
      <c r="F78">
        <v>228582</v>
      </c>
      <c r="G78">
        <v>0</v>
      </c>
      <c r="H78">
        <v>304776</v>
      </c>
      <c r="I78">
        <v>0</v>
      </c>
      <c r="J78">
        <v>304776</v>
      </c>
      <c r="K78">
        <v>182866</v>
      </c>
      <c r="L78">
        <v>304776</v>
      </c>
      <c r="M78">
        <v>609551</v>
      </c>
      <c r="N78">
        <v>3230619</v>
      </c>
      <c r="O78">
        <v>1938372</v>
      </c>
      <c r="P78" s="2" t="s">
        <v>107</v>
      </c>
      <c r="Q78" s="2" t="s">
        <v>130</v>
      </c>
      <c r="R78" s="4">
        <v>5513.7880000000005</v>
      </c>
      <c r="S78" s="2" t="s">
        <v>29</v>
      </c>
      <c r="T78" t="str">
        <f t="shared" si="15"/>
        <v>popneed_heating = 22859</v>
      </c>
      <c r="U78" t="str">
        <f t="shared" si="16"/>
        <v/>
      </c>
      <c r="V78" t="str">
        <f t="shared" si="17"/>
        <v>popneed_luxury_food = 228582</v>
      </c>
      <c r="W78" t="str">
        <f t="shared" si="18"/>
        <v/>
      </c>
      <c r="X78" t="str">
        <f t="shared" si="19"/>
        <v>popneed_luxury_clothing = 304776</v>
      </c>
      <c r="Y78" t="str">
        <f t="shared" si="20"/>
        <v/>
      </c>
      <c r="Z78" t="str">
        <f t="shared" si="21"/>
        <v>popneed_luxury_items = 304776</v>
      </c>
      <c r="AA78" t="str">
        <f t="shared" si="22"/>
        <v>popneed_health = 182866</v>
      </c>
      <c r="AB78" t="str">
        <f t="shared" si="23"/>
        <v>popneed_services = 304776</v>
      </c>
      <c r="AC78" t="str">
        <f t="shared" si="24"/>
        <v>popneed_intoxicants = 609551</v>
      </c>
      <c r="AD78" t="str">
        <f t="shared" si="25"/>
        <v>popneed_art = 3230619</v>
      </c>
      <c r="AE78" t="s">
        <v>30</v>
      </c>
      <c r="AF78" t="s">
        <v>30</v>
      </c>
    </row>
    <row r="79" spans="3:32" x14ac:dyDescent="0.35">
      <c r="C79">
        <v>78</v>
      </c>
      <c r="D79">
        <v>26250</v>
      </c>
      <c r="E79">
        <v>0</v>
      </c>
      <c r="F79">
        <v>262491</v>
      </c>
      <c r="G79">
        <v>0</v>
      </c>
      <c r="H79">
        <v>349988</v>
      </c>
      <c r="I79">
        <v>0</v>
      </c>
      <c r="J79">
        <v>349988</v>
      </c>
      <c r="K79">
        <v>209993</v>
      </c>
      <c r="L79">
        <v>349988</v>
      </c>
      <c r="M79">
        <v>699975</v>
      </c>
      <c r="N79">
        <v>3779865</v>
      </c>
      <c r="O79">
        <v>2267920</v>
      </c>
      <c r="P79" s="2" t="s">
        <v>108</v>
      </c>
      <c r="Q79" s="2" t="s">
        <v>130</v>
      </c>
      <c r="R79" s="4">
        <v>6430.3454000000002</v>
      </c>
      <c r="S79" s="2" t="s">
        <v>29</v>
      </c>
      <c r="T79" t="str">
        <f t="shared" si="15"/>
        <v>popneed_heating = 26250</v>
      </c>
      <c r="U79" t="str">
        <f t="shared" si="16"/>
        <v/>
      </c>
      <c r="V79" t="str">
        <f t="shared" si="17"/>
        <v>popneed_luxury_food = 262491</v>
      </c>
      <c r="W79" t="str">
        <f t="shared" si="18"/>
        <v/>
      </c>
      <c r="X79" t="str">
        <f t="shared" si="19"/>
        <v>popneed_luxury_clothing = 349988</v>
      </c>
      <c r="Y79" t="str">
        <f t="shared" si="20"/>
        <v/>
      </c>
      <c r="Z79" t="str">
        <f t="shared" si="21"/>
        <v>popneed_luxury_items = 349988</v>
      </c>
      <c r="AA79" t="str">
        <f t="shared" si="22"/>
        <v>popneed_health = 209993</v>
      </c>
      <c r="AB79" t="str">
        <f t="shared" si="23"/>
        <v>popneed_services = 349988</v>
      </c>
      <c r="AC79" t="str">
        <f t="shared" si="24"/>
        <v>popneed_intoxicants = 699975</v>
      </c>
      <c r="AD79" t="str">
        <f t="shared" si="25"/>
        <v>popneed_art = 3779865</v>
      </c>
      <c r="AE79" t="s">
        <v>30</v>
      </c>
      <c r="AF79" t="s">
        <v>30</v>
      </c>
    </row>
    <row r="80" spans="3:32" x14ac:dyDescent="0.35">
      <c r="C80">
        <v>79</v>
      </c>
      <c r="D80">
        <v>30148</v>
      </c>
      <c r="E80">
        <v>0</v>
      </c>
      <c r="F80">
        <v>301471</v>
      </c>
      <c r="G80">
        <v>0</v>
      </c>
      <c r="H80">
        <v>401961</v>
      </c>
      <c r="I80">
        <v>0</v>
      </c>
      <c r="J80">
        <v>401961</v>
      </c>
      <c r="K80">
        <v>241177</v>
      </c>
      <c r="L80">
        <v>401961</v>
      </c>
      <c r="M80">
        <v>803922</v>
      </c>
      <c r="N80">
        <v>4421568</v>
      </c>
      <c r="O80">
        <v>2652942</v>
      </c>
      <c r="P80" s="2" t="s">
        <v>109</v>
      </c>
      <c r="Q80" s="2" t="s">
        <v>130</v>
      </c>
      <c r="R80" s="4">
        <v>7496.2736000000004</v>
      </c>
      <c r="S80" s="2" t="s">
        <v>29</v>
      </c>
      <c r="T80" t="str">
        <f t="shared" si="15"/>
        <v>popneed_heating = 30148</v>
      </c>
      <c r="U80" t="str">
        <f t="shared" si="16"/>
        <v/>
      </c>
      <c r="V80" t="str">
        <f t="shared" si="17"/>
        <v>popneed_luxury_food = 301471</v>
      </c>
      <c r="W80" t="str">
        <f t="shared" si="18"/>
        <v/>
      </c>
      <c r="X80" t="str">
        <f t="shared" si="19"/>
        <v>popneed_luxury_clothing = 401961</v>
      </c>
      <c r="Y80" t="str">
        <f t="shared" si="20"/>
        <v/>
      </c>
      <c r="Z80" t="str">
        <f t="shared" si="21"/>
        <v>popneed_luxury_items = 401961</v>
      </c>
      <c r="AA80" t="str">
        <f t="shared" si="22"/>
        <v>popneed_health = 241177</v>
      </c>
      <c r="AB80" t="str">
        <f t="shared" si="23"/>
        <v>popneed_services = 401961</v>
      </c>
      <c r="AC80" t="str">
        <f t="shared" si="24"/>
        <v>popneed_intoxicants = 803922</v>
      </c>
      <c r="AD80" t="str">
        <f t="shared" si="25"/>
        <v>popneed_art = 4421568</v>
      </c>
      <c r="AE80" t="s">
        <v>30</v>
      </c>
      <c r="AF80" t="s">
        <v>30</v>
      </c>
    </row>
    <row r="81" spans="3:32" x14ac:dyDescent="0.35">
      <c r="C81">
        <v>80</v>
      </c>
      <c r="D81">
        <v>34629</v>
      </c>
      <c r="E81">
        <v>0</v>
      </c>
      <c r="F81">
        <v>346285</v>
      </c>
      <c r="G81">
        <v>0</v>
      </c>
      <c r="H81">
        <v>461713</v>
      </c>
      <c r="I81">
        <v>0</v>
      </c>
      <c r="J81">
        <v>461713</v>
      </c>
      <c r="K81">
        <v>277028</v>
      </c>
      <c r="L81">
        <v>461713</v>
      </c>
      <c r="M81">
        <v>923426</v>
      </c>
      <c r="N81">
        <v>5171184</v>
      </c>
      <c r="O81">
        <v>3102711</v>
      </c>
      <c r="P81" s="2" t="s">
        <v>110</v>
      </c>
      <c r="Q81" s="2" t="s">
        <v>130</v>
      </c>
      <c r="R81" s="4">
        <v>8735.7608</v>
      </c>
      <c r="S81" s="2" t="s">
        <v>29</v>
      </c>
      <c r="T81" t="str">
        <f t="shared" si="15"/>
        <v>popneed_heating = 34629</v>
      </c>
      <c r="U81" t="str">
        <f t="shared" si="16"/>
        <v/>
      </c>
      <c r="V81" t="str">
        <f t="shared" si="17"/>
        <v>popneed_luxury_food = 346285</v>
      </c>
      <c r="W81" t="str">
        <f t="shared" si="18"/>
        <v/>
      </c>
      <c r="X81" t="str">
        <f t="shared" si="19"/>
        <v>popneed_luxury_clothing = 461713</v>
      </c>
      <c r="Y81" t="str">
        <f t="shared" si="20"/>
        <v/>
      </c>
      <c r="Z81" t="str">
        <f t="shared" si="21"/>
        <v>popneed_luxury_items = 461713</v>
      </c>
      <c r="AA81" t="str">
        <f t="shared" si="22"/>
        <v>popneed_health = 277028</v>
      </c>
      <c r="AB81" t="str">
        <f t="shared" si="23"/>
        <v>popneed_services = 461713</v>
      </c>
      <c r="AC81" t="str">
        <f t="shared" si="24"/>
        <v>popneed_intoxicants = 923426</v>
      </c>
      <c r="AD81" t="str">
        <f t="shared" si="25"/>
        <v>popneed_art = 5171184</v>
      </c>
      <c r="AE81" t="s">
        <v>30</v>
      </c>
      <c r="AF81" t="s">
        <v>30</v>
      </c>
    </row>
    <row r="82" spans="3:32" x14ac:dyDescent="0.35">
      <c r="C82">
        <v>81</v>
      </c>
      <c r="D82">
        <v>39782</v>
      </c>
      <c r="E82">
        <v>0</v>
      </c>
      <c r="F82">
        <v>397812</v>
      </c>
      <c r="G82">
        <v>0</v>
      </c>
      <c r="H82">
        <v>530416</v>
      </c>
      <c r="I82">
        <v>0</v>
      </c>
      <c r="J82">
        <v>530416</v>
      </c>
      <c r="K82">
        <v>318250</v>
      </c>
      <c r="L82">
        <v>530416</v>
      </c>
      <c r="M82">
        <v>1060831</v>
      </c>
      <c r="N82">
        <v>6046735</v>
      </c>
      <c r="O82">
        <v>3628042</v>
      </c>
      <c r="P82" s="2" t="s">
        <v>111</v>
      </c>
      <c r="Q82" s="2" t="s">
        <v>130</v>
      </c>
      <c r="R82" s="4">
        <v>10176.9203</v>
      </c>
      <c r="S82" s="2" t="s">
        <v>29</v>
      </c>
      <c r="T82" t="str">
        <f t="shared" si="15"/>
        <v>popneed_heating = 39782</v>
      </c>
      <c r="U82" t="str">
        <f t="shared" si="16"/>
        <v/>
      </c>
      <c r="V82" t="str">
        <f t="shared" si="17"/>
        <v>popneed_luxury_food = 397812</v>
      </c>
      <c r="W82" t="str">
        <f t="shared" si="18"/>
        <v/>
      </c>
      <c r="X82" t="str">
        <f t="shared" si="19"/>
        <v>popneed_luxury_clothing = 530416</v>
      </c>
      <c r="Y82" t="str">
        <f t="shared" si="20"/>
        <v/>
      </c>
      <c r="Z82" t="str">
        <f t="shared" si="21"/>
        <v>popneed_luxury_items = 530416</v>
      </c>
      <c r="AA82" t="str">
        <f t="shared" si="22"/>
        <v>popneed_health = 318250</v>
      </c>
      <c r="AB82" t="str">
        <f t="shared" si="23"/>
        <v>popneed_services = 530416</v>
      </c>
      <c r="AC82" t="str">
        <f t="shared" si="24"/>
        <v>popneed_intoxicants = 1060831</v>
      </c>
      <c r="AD82" t="str">
        <f t="shared" si="25"/>
        <v>popneed_art = 6046735</v>
      </c>
      <c r="AE82" t="s">
        <v>30</v>
      </c>
      <c r="AF82" t="s">
        <v>30</v>
      </c>
    </row>
    <row r="83" spans="3:32" x14ac:dyDescent="0.35">
      <c r="C83">
        <v>82</v>
      </c>
      <c r="D83">
        <v>45707</v>
      </c>
      <c r="E83">
        <v>0</v>
      </c>
      <c r="F83">
        <v>457064</v>
      </c>
      <c r="G83">
        <v>0</v>
      </c>
      <c r="H83">
        <v>609418</v>
      </c>
      <c r="I83">
        <v>0</v>
      </c>
      <c r="J83">
        <v>609418</v>
      </c>
      <c r="K83">
        <v>365651</v>
      </c>
      <c r="L83">
        <v>609418</v>
      </c>
      <c r="M83">
        <v>1218835</v>
      </c>
      <c r="N83">
        <v>7069242</v>
      </c>
      <c r="O83">
        <v>4241546</v>
      </c>
      <c r="P83" s="2" t="s">
        <v>112</v>
      </c>
      <c r="Q83" s="2" t="s">
        <v>130</v>
      </c>
      <c r="R83" s="4">
        <v>11852.4038</v>
      </c>
      <c r="S83" s="2" t="s">
        <v>29</v>
      </c>
      <c r="T83" t="str">
        <f t="shared" si="15"/>
        <v>popneed_heating = 45707</v>
      </c>
      <c r="U83" t="str">
        <f t="shared" si="16"/>
        <v/>
      </c>
      <c r="V83" t="str">
        <f t="shared" si="17"/>
        <v>popneed_luxury_food = 457064</v>
      </c>
      <c r="W83" t="str">
        <f t="shared" si="18"/>
        <v/>
      </c>
      <c r="X83" t="str">
        <f t="shared" si="19"/>
        <v>popneed_luxury_clothing = 609418</v>
      </c>
      <c r="Y83" t="str">
        <f t="shared" si="20"/>
        <v/>
      </c>
      <c r="Z83" t="str">
        <f t="shared" si="21"/>
        <v>popneed_luxury_items = 609418</v>
      </c>
      <c r="AA83" t="str">
        <f t="shared" si="22"/>
        <v>popneed_health = 365651</v>
      </c>
      <c r="AB83" t="str">
        <f t="shared" si="23"/>
        <v>popneed_services = 609418</v>
      </c>
      <c r="AC83" t="str">
        <f t="shared" si="24"/>
        <v>popneed_intoxicants = 1218835</v>
      </c>
      <c r="AD83" t="str">
        <f t="shared" si="25"/>
        <v>popneed_art = 7069242</v>
      </c>
      <c r="AE83" t="s">
        <v>30</v>
      </c>
      <c r="AF83" t="s">
        <v>30</v>
      </c>
    </row>
    <row r="84" spans="3:32" x14ac:dyDescent="0.35">
      <c r="C84">
        <v>83</v>
      </c>
      <c r="D84">
        <v>52521</v>
      </c>
      <c r="E84">
        <v>0</v>
      </c>
      <c r="F84">
        <v>525205</v>
      </c>
      <c r="G84">
        <v>0</v>
      </c>
      <c r="H84">
        <v>700273</v>
      </c>
      <c r="I84">
        <v>0</v>
      </c>
      <c r="J84">
        <v>700273</v>
      </c>
      <c r="K84">
        <v>420164</v>
      </c>
      <c r="L84">
        <v>700273</v>
      </c>
      <c r="M84">
        <v>1400545</v>
      </c>
      <c r="N84">
        <v>8263215</v>
      </c>
      <c r="O84">
        <v>4957930</v>
      </c>
      <c r="P84" s="2" t="s">
        <v>113</v>
      </c>
      <c r="Q84" s="2" t="s">
        <v>130</v>
      </c>
      <c r="R84" s="4">
        <v>13800.1515</v>
      </c>
      <c r="S84" s="2" t="s">
        <v>29</v>
      </c>
      <c r="T84" t="str">
        <f t="shared" si="15"/>
        <v>popneed_heating = 52521</v>
      </c>
      <c r="U84" t="str">
        <f t="shared" si="16"/>
        <v/>
      </c>
      <c r="V84" t="str">
        <f t="shared" si="17"/>
        <v>popneed_luxury_food = 525205</v>
      </c>
      <c r="W84" t="str">
        <f t="shared" si="18"/>
        <v/>
      </c>
      <c r="X84" t="str">
        <f t="shared" si="19"/>
        <v>popneed_luxury_clothing = 700273</v>
      </c>
      <c r="Y84" t="str">
        <f t="shared" si="20"/>
        <v/>
      </c>
      <c r="Z84" t="str">
        <f t="shared" si="21"/>
        <v>popneed_luxury_items = 700273</v>
      </c>
      <c r="AA84" t="str">
        <f t="shared" si="22"/>
        <v>popneed_health = 420164</v>
      </c>
      <c r="AB84" t="str">
        <f t="shared" si="23"/>
        <v>popneed_services = 700273</v>
      </c>
      <c r="AC84" t="str">
        <f t="shared" si="24"/>
        <v>popneed_intoxicants = 1400545</v>
      </c>
      <c r="AD84" t="str">
        <f t="shared" si="25"/>
        <v>popneed_art = 8263215</v>
      </c>
      <c r="AE84" t="s">
        <v>30</v>
      </c>
      <c r="AF84" t="s">
        <v>30</v>
      </c>
    </row>
    <row r="85" spans="3:32" x14ac:dyDescent="0.35">
      <c r="C85">
        <v>84</v>
      </c>
      <c r="D85">
        <v>60358</v>
      </c>
      <c r="E85">
        <v>0</v>
      </c>
      <c r="F85">
        <v>603578</v>
      </c>
      <c r="G85">
        <v>0</v>
      </c>
      <c r="H85">
        <v>804770</v>
      </c>
      <c r="I85">
        <v>0</v>
      </c>
      <c r="J85">
        <v>804770</v>
      </c>
      <c r="K85">
        <v>482862</v>
      </c>
      <c r="L85">
        <v>804770</v>
      </c>
      <c r="M85">
        <v>1609539</v>
      </c>
      <c r="N85">
        <v>9657233</v>
      </c>
      <c r="O85">
        <v>5794341</v>
      </c>
      <c r="P85" s="2" t="s">
        <v>114</v>
      </c>
      <c r="Q85" s="2" t="s">
        <v>130</v>
      </c>
      <c r="R85" s="4">
        <v>16064.245700000001</v>
      </c>
      <c r="S85" s="2" t="s">
        <v>29</v>
      </c>
      <c r="T85" t="str">
        <f t="shared" si="15"/>
        <v>popneed_heating = 60358</v>
      </c>
      <c r="U85" t="str">
        <f t="shared" si="16"/>
        <v/>
      </c>
      <c r="V85" t="str">
        <f t="shared" si="17"/>
        <v>popneed_luxury_food = 603578</v>
      </c>
      <c r="W85" t="str">
        <f t="shared" si="18"/>
        <v/>
      </c>
      <c r="X85" t="str">
        <f t="shared" si="19"/>
        <v>popneed_luxury_clothing = 804770</v>
      </c>
      <c r="Y85" t="str">
        <f t="shared" si="20"/>
        <v/>
      </c>
      <c r="Z85" t="str">
        <f t="shared" si="21"/>
        <v>popneed_luxury_items = 804770</v>
      </c>
      <c r="AA85" t="str">
        <f t="shared" si="22"/>
        <v>popneed_health = 482862</v>
      </c>
      <c r="AB85" t="str">
        <f t="shared" si="23"/>
        <v>popneed_services = 804770</v>
      </c>
      <c r="AC85" t="str">
        <f t="shared" si="24"/>
        <v>popneed_intoxicants = 1609539</v>
      </c>
      <c r="AD85" t="str">
        <f t="shared" si="25"/>
        <v>popneed_art = 9657233</v>
      </c>
      <c r="AE85" t="s">
        <v>30</v>
      </c>
      <c r="AF85" t="s">
        <v>30</v>
      </c>
    </row>
    <row r="86" spans="3:32" x14ac:dyDescent="0.35">
      <c r="C86">
        <v>85</v>
      </c>
      <c r="D86">
        <v>69373</v>
      </c>
      <c r="E86">
        <v>0</v>
      </c>
      <c r="F86">
        <v>693727</v>
      </c>
      <c r="G86">
        <v>0</v>
      </c>
      <c r="H86">
        <v>924969</v>
      </c>
      <c r="I86">
        <v>0</v>
      </c>
      <c r="J86">
        <v>924969</v>
      </c>
      <c r="K86">
        <v>554982</v>
      </c>
      <c r="L86">
        <v>924969</v>
      </c>
      <c r="M86">
        <v>1849938</v>
      </c>
      <c r="N86">
        <v>11284619</v>
      </c>
      <c r="O86">
        <v>6770772</v>
      </c>
      <c r="P86" s="2" t="s">
        <v>115</v>
      </c>
      <c r="Q86" s="2" t="s">
        <v>130</v>
      </c>
      <c r="R86" s="4">
        <v>18695.900300000001</v>
      </c>
      <c r="S86" s="2" t="s">
        <v>29</v>
      </c>
      <c r="T86" t="str">
        <f t="shared" si="15"/>
        <v>popneed_heating = 69373</v>
      </c>
      <c r="U86" t="str">
        <f t="shared" si="16"/>
        <v/>
      </c>
      <c r="V86" t="str">
        <f t="shared" si="17"/>
        <v>popneed_luxury_food = 693727</v>
      </c>
      <c r="W86" t="str">
        <f t="shared" si="18"/>
        <v/>
      </c>
      <c r="X86" t="str">
        <f t="shared" si="19"/>
        <v>popneed_luxury_clothing = 924969</v>
      </c>
      <c r="Y86" t="str">
        <f t="shared" si="20"/>
        <v/>
      </c>
      <c r="Z86" t="str">
        <f t="shared" si="21"/>
        <v>popneed_luxury_items = 924969</v>
      </c>
      <c r="AA86" t="str">
        <f t="shared" si="22"/>
        <v>popneed_health = 554982</v>
      </c>
      <c r="AB86" t="str">
        <f t="shared" si="23"/>
        <v>popneed_services = 924969</v>
      </c>
      <c r="AC86" t="str">
        <f t="shared" si="24"/>
        <v>popneed_intoxicants = 1849938</v>
      </c>
      <c r="AD86" t="str">
        <f t="shared" si="25"/>
        <v>popneed_art = 11284619</v>
      </c>
      <c r="AE86" t="s">
        <v>30</v>
      </c>
      <c r="AF86" t="s">
        <v>30</v>
      </c>
    </row>
    <row r="87" spans="3:32" x14ac:dyDescent="0.35">
      <c r="C87">
        <v>86</v>
      </c>
      <c r="D87">
        <v>79744</v>
      </c>
      <c r="E87">
        <v>0</v>
      </c>
      <c r="F87">
        <v>797433</v>
      </c>
      <c r="G87">
        <v>0</v>
      </c>
      <c r="H87">
        <v>1063244</v>
      </c>
      <c r="I87">
        <v>0</v>
      </c>
      <c r="J87">
        <v>1063244</v>
      </c>
      <c r="K87">
        <v>637947</v>
      </c>
      <c r="L87">
        <v>1063244</v>
      </c>
      <c r="M87">
        <v>2126487</v>
      </c>
      <c r="N87">
        <v>13184219</v>
      </c>
      <c r="O87">
        <v>7910532</v>
      </c>
      <c r="P87" s="2" t="s">
        <v>116</v>
      </c>
      <c r="Q87" s="2" t="s">
        <v>130</v>
      </c>
      <c r="R87" s="4">
        <v>21754.6178</v>
      </c>
      <c r="S87" s="2" t="s">
        <v>29</v>
      </c>
      <c r="T87" t="str">
        <f t="shared" si="15"/>
        <v>popneed_heating = 79744</v>
      </c>
      <c r="U87" t="str">
        <f t="shared" si="16"/>
        <v/>
      </c>
      <c r="V87" t="str">
        <f t="shared" si="17"/>
        <v>popneed_luxury_food = 797433</v>
      </c>
      <c r="W87" t="str">
        <f t="shared" si="18"/>
        <v/>
      </c>
      <c r="X87" t="str">
        <f t="shared" si="19"/>
        <v>popneed_luxury_clothing = 1063244</v>
      </c>
      <c r="Y87" t="str">
        <f t="shared" si="20"/>
        <v/>
      </c>
      <c r="Z87" t="str">
        <f t="shared" si="21"/>
        <v>popneed_luxury_items = 1063244</v>
      </c>
      <c r="AA87" t="str">
        <f t="shared" si="22"/>
        <v>popneed_health = 637947</v>
      </c>
      <c r="AB87" t="str">
        <f t="shared" si="23"/>
        <v>popneed_services = 1063244</v>
      </c>
      <c r="AC87" t="str">
        <f t="shared" si="24"/>
        <v>popneed_intoxicants = 2126487</v>
      </c>
      <c r="AD87" t="str">
        <f t="shared" si="25"/>
        <v>popneed_art = 13184219</v>
      </c>
      <c r="AE87" t="s">
        <v>30</v>
      </c>
      <c r="AF87" t="s">
        <v>30</v>
      </c>
    </row>
    <row r="88" spans="3:32" x14ac:dyDescent="0.35">
      <c r="C88">
        <v>87</v>
      </c>
      <c r="D88">
        <v>91675</v>
      </c>
      <c r="E88">
        <v>0</v>
      </c>
      <c r="F88">
        <v>916746</v>
      </c>
      <c r="G88">
        <v>0</v>
      </c>
      <c r="H88">
        <v>1222327</v>
      </c>
      <c r="I88">
        <v>0</v>
      </c>
      <c r="J88">
        <v>1222327</v>
      </c>
      <c r="K88">
        <v>733397</v>
      </c>
      <c r="L88">
        <v>1222327</v>
      </c>
      <c r="M88">
        <v>2444654</v>
      </c>
      <c r="N88">
        <v>15401319</v>
      </c>
      <c r="O88">
        <v>9240792</v>
      </c>
      <c r="P88" s="2" t="s">
        <v>117</v>
      </c>
      <c r="Q88" s="2" t="s">
        <v>130</v>
      </c>
      <c r="R88" s="4">
        <v>25309.531900000002</v>
      </c>
      <c r="S88" s="2" t="s">
        <v>29</v>
      </c>
      <c r="T88" t="str">
        <f t="shared" si="15"/>
        <v>popneed_heating = 91675</v>
      </c>
      <c r="U88" t="str">
        <f t="shared" si="16"/>
        <v/>
      </c>
      <c r="V88" t="str">
        <f t="shared" si="17"/>
        <v>popneed_luxury_food = 916746</v>
      </c>
      <c r="W88" t="str">
        <f t="shared" si="18"/>
        <v/>
      </c>
      <c r="X88" t="str">
        <f t="shared" si="19"/>
        <v>popneed_luxury_clothing = 1222327</v>
      </c>
      <c r="Y88" t="str">
        <f t="shared" si="20"/>
        <v/>
      </c>
      <c r="Z88" t="str">
        <f t="shared" si="21"/>
        <v>popneed_luxury_items = 1222327</v>
      </c>
      <c r="AA88" t="str">
        <f t="shared" si="22"/>
        <v>popneed_health = 733397</v>
      </c>
      <c r="AB88" t="str">
        <f t="shared" si="23"/>
        <v>popneed_services = 1222327</v>
      </c>
      <c r="AC88" t="str">
        <f t="shared" si="24"/>
        <v>popneed_intoxicants = 2444654</v>
      </c>
      <c r="AD88" t="str">
        <f t="shared" si="25"/>
        <v>popneed_art = 15401319</v>
      </c>
      <c r="AE88" t="s">
        <v>30</v>
      </c>
      <c r="AF88" t="s">
        <v>30</v>
      </c>
    </row>
    <row r="89" spans="3:32" x14ac:dyDescent="0.35">
      <c r="C89">
        <v>88</v>
      </c>
      <c r="D89">
        <v>105403</v>
      </c>
      <c r="E89">
        <v>0</v>
      </c>
      <c r="F89">
        <v>1054026</v>
      </c>
      <c r="G89">
        <v>0</v>
      </c>
      <c r="H89">
        <v>1405368</v>
      </c>
      <c r="I89">
        <v>0</v>
      </c>
      <c r="J89">
        <v>1405368</v>
      </c>
      <c r="K89">
        <v>843221</v>
      </c>
      <c r="L89">
        <v>1405368</v>
      </c>
      <c r="M89">
        <v>2810736</v>
      </c>
      <c r="N89">
        <v>17988708</v>
      </c>
      <c r="O89">
        <v>10793226</v>
      </c>
      <c r="P89" s="2" t="s">
        <v>118</v>
      </c>
      <c r="Q89" s="2" t="s">
        <v>130</v>
      </c>
      <c r="R89" s="4">
        <v>29440.960500000001</v>
      </c>
      <c r="S89" s="2" t="s">
        <v>29</v>
      </c>
      <c r="T89" t="str">
        <f t="shared" si="15"/>
        <v>popneed_heating = 105403</v>
      </c>
      <c r="U89" t="str">
        <f t="shared" si="16"/>
        <v/>
      </c>
      <c r="V89" t="str">
        <f t="shared" si="17"/>
        <v>popneed_luxury_food = 1054026</v>
      </c>
      <c r="W89" t="str">
        <f t="shared" si="18"/>
        <v/>
      </c>
      <c r="X89" t="str">
        <f t="shared" si="19"/>
        <v>popneed_luxury_clothing = 1405368</v>
      </c>
      <c r="Y89" t="str">
        <f t="shared" si="20"/>
        <v/>
      </c>
      <c r="Z89" t="str">
        <f t="shared" si="21"/>
        <v>popneed_luxury_items = 1405368</v>
      </c>
      <c r="AA89" t="str">
        <f t="shared" si="22"/>
        <v>popneed_health = 843221</v>
      </c>
      <c r="AB89" t="str">
        <f t="shared" si="23"/>
        <v>popneed_services = 1405368</v>
      </c>
      <c r="AC89" t="str">
        <f t="shared" si="24"/>
        <v>popneed_intoxicants = 2810736</v>
      </c>
      <c r="AD89" t="str">
        <f t="shared" si="25"/>
        <v>popneed_art = 17988708</v>
      </c>
      <c r="AE89" t="s">
        <v>30</v>
      </c>
      <c r="AF89" t="s">
        <v>30</v>
      </c>
    </row>
    <row r="90" spans="3:32" x14ac:dyDescent="0.35">
      <c r="C90">
        <v>89</v>
      </c>
      <c r="D90">
        <v>121200</v>
      </c>
      <c r="E90">
        <v>0</v>
      </c>
      <c r="F90">
        <v>1211996</v>
      </c>
      <c r="G90">
        <v>0</v>
      </c>
      <c r="H90">
        <v>1615994</v>
      </c>
      <c r="I90">
        <v>0</v>
      </c>
      <c r="J90">
        <v>1615994</v>
      </c>
      <c r="K90">
        <v>969597</v>
      </c>
      <c r="L90">
        <v>1615994</v>
      </c>
      <c r="M90">
        <v>3231987</v>
      </c>
      <c r="N90">
        <v>21007915</v>
      </c>
      <c r="O90">
        <v>12604750</v>
      </c>
      <c r="P90" s="2" t="s">
        <v>119</v>
      </c>
      <c r="Q90" s="2" t="s">
        <v>130</v>
      </c>
      <c r="R90" s="4">
        <v>34242.226300000002</v>
      </c>
      <c r="S90" s="2" t="s">
        <v>29</v>
      </c>
      <c r="T90" t="str">
        <f t="shared" si="15"/>
        <v>popneed_heating = 121200</v>
      </c>
      <c r="U90" t="str">
        <f t="shared" si="16"/>
        <v/>
      </c>
      <c r="V90" t="str">
        <f t="shared" si="17"/>
        <v>popneed_luxury_food = 1211996</v>
      </c>
      <c r="W90" t="str">
        <f t="shared" si="18"/>
        <v/>
      </c>
      <c r="X90" t="str">
        <f t="shared" si="19"/>
        <v>popneed_luxury_clothing = 1615994</v>
      </c>
      <c r="Y90" t="str">
        <f t="shared" si="20"/>
        <v/>
      </c>
      <c r="Z90" t="str">
        <f t="shared" si="21"/>
        <v>popneed_luxury_items = 1615994</v>
      </c>
      <c r="AA90" t="str">
        <f t="shared" si="22"/>
        <v>popneed_health = 969597</v>
      </c>
      <c r="AB90" t="str">
        <f t="shared" si="23"/>
        <v>popneed_services = 1615994</v>
      </c>
      <c r="AC90" t="str">
        <f t="shared" si="24"/>
        <v>popneed_intoxicants = 3231987</v>
      </c>
      <c r="AD90" t="str">
        <f t="shared" si="25"/>
        <v>popneed_art = 21007915</v>
      </c>
      <c r="AE90" t="s">
        <v>30</v>
      </c>
      <c r="AF90" t="s">
        <v>30</v>
      </c>
    </row>
    <row r="91" spans="3:32" x14ac:dyDescent="0.35">
      <c r="C91">
        <v>90</v>
      </c>
      <c r="D91">
        <v>139379</v>
      </c>
      <c r="E91">
        <v>0</v>
      </c>
      <c r="F91">
        <v>1393788</v>
      </c>
      <c r="G91">
        <v>0</v>
      </c>
      <c r="H91">
        <v>1858384</v>
      </c>
      <c r="I91">
        <v>0</v>
      </c>
      <c r="J91">
        <v>1858384</v>
      </c>
      <c r="K91">
        <v>1115030</v>
      </c>
      <c r="L91">
        <v>1858384</v>
      </c>
      <c r="M91">
        <v>3716767</v>
      </c>
      <c r="N91">
        <v>24530656</v>
      </c>
      <c r="O91">
        <v>14718395</v>
      </c>
      <c r="P91" s="2" t="s">
        <v>120</v>
      </c>
      <c r="Q91" s="2" t="s">
        <v>130</v>
      </c>
      <c r="R91" s="4">
        <v>39821.746699999996</v>
      </c>
      <c r="S91" s="2" t="s">
        <v>29</v>
      </c>
      <c r="T91" t="str">
        <f t="shared" si="15"/>
        <v>popneed_heating = 139379</v>
      </c>
      <c r="U91" t="str">
        <f t="shared" si="16"/>
        <v/>
      </c>
      <c r="V91" t="str">
        <f t="shared" si="17"/>
        <v>popneed_luxury_food = 1393788</v>
      </c>
      <c r="W91" t="str">
        <f t="shared" si="18"/>
        <v/>
      </c>
      <c r="X91" t="str">
        <f t="shared" si="19"/>
        <v>popneed_luxury_clothing = 1858384</v>
      </c>
      <c r="Y91" t="str">
        <f t="shared" si="20"/>
        <v/>
      </c>
      <c r="Z91" t="str">
        <f t="shared" si="21"/>
        <v>popneed_luxury_items = 1858384</v>
      </c>
      <c r="AA91" t="str">
        <f t="shared" si="22"/>
        <v>popneed_health = 1115030</v>
      </c>
      <c r="AB91" t="str">
        <f t="shared" si="23"/>
        <v>popneed_services = 1858384</v>
      </c>
      <c r="AC91" t="str">
        <f t="shared" si="24"/>
        <v>popneed_intoxicants = 3716767</v>
      </c>
      <c r="AD91" t="str">
        <f t="shared" si="25"/>
        <v>popneed_art = 24530656</v>
      </c>
      <c r="AE91" t="s">
        <v>30</v>
      </c>
      <c r="AF91" t="s">
        <v>30</v>
      </c>
    </row>
    <row r="92" spans="3:32" x14ac:dyDescent="0.35">
      <c r="C92">
        <v>91</v>
      </c>
      <c r="D92">
        <v>160302</v>
      </c>
      <c r="E92">
        <v>0</v>
      </c>
      <c r="F92">
        <v>1603014</v>
      </c>
      <c r="G92">
        <v>0</v>
      </c>
      <c r="H92">
        <v>2137352</v>
      </c>
      <c r="I92">
        <v>0</v>
      </c>
      <c r="J92">
        <v>2137352</v>
      </c>
      <c r="K92">
        <v>1282411</v>
      </c>
      <c r="L92">
        <v>2137352</v>
      </c>
      <c r="M92">
        <v>4274704</v>
      </c>
      <c r="N92">
        <v>28640511</v>
      </c>
      <c r="O92">
        <v>17184307</v>
      </c>
      <c r="P92" s="2" t="s">
        <v>121</v>
      </c>
      <c r="Q92" s="2" t="s">
        <v>130</v>
      </c>
      <c r="R92" s="4">
        <v>46305.491399999999</v>
      </c>
      <c r="S92" s="2" t="s">
        <v>29</v>
      </c>
      <c r="T92" t="str">
        <f t="shared" si="15"/>
        <v>popneed_heating = 160302</v>
      </c>
      <c r="U92" t="str">
        <f t="shared" si="16"/>
        <v/>
      </c>
      <c r="V92" t="str">
        <f t="shared" si="17"/>
        <v>popneed_luxury_food = 1603014</v>
      </c>
      <c r="W92" t="str">
        <f t="shared" si="18"/>
        <v/>
      </c>
      <c r="X92" t="str">
        <f t="shared" si="19"/>
        <v>popneed_luxury_clothing = 2137352</v>
      </c>
      <c r="Y92" t="str">
        <f t="shared" si="20"/>
        <v/>
      </c>
      <c r="Z92" t="str">
        <f t="shared" si="21"/>
        <v>popneed_luxury_items = 2137352</v>
      </c>
      <c r="AA92" t="str">
        <f t="shared" si="22"/>
        <v>popneed_health = 1282411</v>
      </c>
      <c r="AB92" t="str">
        <f t="shared" si="23"/>
        <v>popneed_services = 2137352</v>
      </c>
      <c r="AC92" t="str">
        <f t="shared" si="24"/>
        <v>popneed_intoxicants = 4274704</v>
      </c>
      <c r="AD92" t="str">
        <f t="shared" si="25"/>
        <v>popneed_art = 28640511</v>
      </c>
      <c r="AE92" t="s">
        <v>30</v>
      </c>
      <c r="AF92" t="s">
        <v>30</v>
      </c>
    </row>
    <row r="93" spans="3:32" x14ac:dyDescent="0.35">
      <c r="C93">
        <v>92</v>
      </c>
      <c r="D93">
        <v>184384</v>
      </c>
      <c r="E93">
        <v>0</v>
      </c>
      <c r="F93">
        <v>1843836</v>
      </c>
      <c r="G93">
        <v>0</v>
      </c>
      <c r="H93">
        <v>2458448</v>
      </c>
      <c r="I93">
        <v>0</v>
      </c>
      <c r="J93">
        <v>2458448</v>
      </c>
      <c r="K93">
        <v>1475069</v>
      </c>
      <c r="L93">
        <v>2458448</v>
      </c>
      <c r="M93">
        <v>4916895</v>
      </c>
      <c r="N93">
        <v>33434881</v>
      </c>
      <c r="O93">
        <v>20060930</v>
      </c>
      <c r="P93" s="2" t="s">
        <v>122</v>
      </c>
      <c r="Q93" s="2" t="s">
        <v>130</v>
      </c>
      <c r="R93" s="4">
        <v>53839.815399999999</v>
      </c>
      <c r="S93" s="2" t="s">
        <v>29</v>
      </c>
      <c r="T93" t="str">
        <f t="shared" si="15"/>
        <v>popneed_heating = 184384</v>
      </c>
      <c r="U93" t="str">
        <f t="shared" si="16"/>
        <v/>
      </c>
      <c r="V93" t="str">
        <f t="shared" si="17"/>
        <v>popneed_luxury_food = 1843836</v>
      </c>
      <c r="W93" t="str">
        <f t="shared" si="18"/>
        <v/>
      </c>
      <c r="X93" t="str">
        <f t="shared" si="19"/>
        <v>popneed_luxury_clothing = 2458448</v>
      </c>
      <c r="Y93" t="str">
        <f t="shared" si="20"/>
        <v/>
      </c>
      <c r="Z93" t="str">
        <f t="shared" si="21"/>
        <v>popneed_luxury_items = 2458448</v>
      </c>
      <c r="AA93" t="str">
        <f t="shared" si="22"/>
        <v>popneed_health = 1475069</v>
      </c>
      <c r="AB93" t="str">
        <f t="shared" si="23"/>
        <v>popneed_services = 2458448</v>
      </c>
      <c r="AC93" t="str">
        <f t="shared" si="24"/>
        <v>popneed_intoxicants = 4916895</v>
      </c>
      <c r="AD93" t="str">
        <f t="shared" si="25"/>
        <v>popneed_art = 33434881</v>
      </c>
      <c r="AE93" t="s">
        <v>30</v>
      </c>
      <c r="AF93" t="s">
        <v>30</v>
      </c>
    </row>
    <row r="94" spans="3:32" x14ac:dyDescent="0.35">
      <c r="C94">
        <v>93</v>
      </c>
      <c r="D94">
        <v>212105</v>
      </c>
      <c r="E94">
        <v>0</v>
      </c>
      <c r="F94">
        <v>2121048</v>
      </c>
      <c r="G94">
        <v>0</v>
      </c>
      <c r="H94">
        <v>2828064</v>
      </c>
      <c r="I94">
        <v>0</v>
      </c>
      <c r="J94">
        <v>2828064</v>
      </c>
      <c r="K94">
        <v>1696838</v>
      </c>
      <c r="L94">
        <v>2828064</v>
      </c>
      <c r="M94">
        <v>5656127</v>
      </c>
      <c r="N94">
        <v>39027272</v>
      </c>
      <c r="O94">
        <v>23416364</v>
      </c>
      <c r="P94" s="2" t="s">
        <v>123</v>
      </c>
      <c r="Q94" s="2" t="s">
        <v>130</v>
      </c>
      <c r="R94" s="4">
        <v>62594.757799999999</v>
      </c>
      <c r="S94" s="2" t="s">
        <v>29</v>
      </c>
      <c r="T94" t="str">
        <f t="shared" si="15"/>
        <v>popneed_heating = 212105</v>
      </c>
      <c r="U94" t="str">
        <f t="shared" si="16"/>
        <v/>
      </c>
      <c r="V94" t="str">
        <f t="shared" si="17"/>
        <v>popneed_luxury_food = 2121048</v>
      </c>
      <c r="W94" t="str">
        <f t="shared" si="18"/>
        <v/>
      </c>
      <c r="X94" t="str">
        <f t="shared" si="19"/>
        <v>popneed_luxury_clothing = 2828064</v>
      </c>
      <c r="Y94" t="str">
        <f t="shared" si="20"/>
        <v/>
      </c>
      <c r="Z94" t="str">
        <f t="shared" si="21"/>
        <v>popneed_luxury_items = 2828064</v>
      </c>
      <c r="AA94" t="str">
        <f t="shared" si="22"/>
        <v>popneed_health = 1696838</v>
      </c>
      <c r="AB94" t="str">
        <f t="shared" si="23"/>
        <v>popneed_services = 2828064</v>
      </c>
      <c r="AC94" t="str">
        <f t="shared" si="24"/>
        <v>popneed_intoxicants = 5656127</v>
      </c>
      <c r="AD94" t="str">
        <f t="shared" si="25"/>
        <v>popneed_art = 39027272</v>
      </c>
      <c r="AE94" t="s">
        <v>30</v>
      </c>
      <c r="AF94" t="s">
        <v>30</v>
      </c>
    </row>
    <row r="95" spans="3:32" x14ac:dyDescent="0.35">
      <c r="C95">
        <v>94</v>
      </c>
      <c r="D95">
        <v>244018</v>
      </c>
      <c r="E95">
        <v>0</v>
      </c>
      <c r="F95">
        <v>2440176</v>
      </c>
      <c r="G95">
        <v>0</v>
      </c>
      <c r="H95">
        <v>3253568</v>
      </c>
      <c r="I95">
        <v>0</v>
      </c>
      <c r="J95">
        <v>3253568</v>
      </c>
      <c r="K95">
        <v>1952141</v>
      </c>
      <c r="L95">
        <v>3253568</v>
      </c>
      <c r="M95">
        <v>6507135</v>
      </c>
      <c r="N95">
        <v>45549943</v>
      </c>
      <c r="O95">
        <v>27329967</v>
      </c>
      <c r="P95" s="2" t="s">
        <v>124</v>
      </c>
      <c r="Q95" s="2" t="s">
        <v>130</v>
      </c>
      <c r="R95" s="4">
        <v>72767.87430000001</v>
      </c>
      <c r="S95" s="2" t="s">
        <v>29</v>
      </c>
      <c r="T95" t="str">
        <f t="shared" si="15"/>
        <v>popneed_heating = 244018</v>
      </c>
      <c r="U95" t="str">
        <f t="shared" si="16"/>
        <v/>
      </c>
      <c r="V95" t="str">
        <f t="shared" si="17"/>
        <v>popneed_luxury_food = 2440176</v>
      </c>
      <c r="W95" t="str">
        <f t="shared" si="18"/>
        <v/>
      </c>
      <c r="X95" t="str">
        <f t="shared" si="19"/>
        <v>popneed_luxury_clothing = 3253568</v>
      </c>
      <c r="Y95" t="str">
        <f t="shared" si="20"/>
        <v/>
      </c>
      <c r="Z95" t="str">
        <f t="shared" si="21"/>
        <v>popneed_luxury_items = 3253568</v>
      </c>
      <c r="AA95" t="str">
        <f t="shared" si="22"/>
        <v>popneed_health = 1952141</v>
      </c>
      <c r="AB95" t="str">
        <f t="shared" si="23"/>
        <v>popneed_services = 3253568</v>
      </c>
      <c r="AC95" t="str">
        <f t="shared" si="24"/>
        <v>popneed_intoxicants = 6507135</v>
      </c>
      <c r="AD95" t="str">
        <f t="shared" si="25"/>
        <v>popneed_art = 45549943</v>
      </c>
      <c r="AE95" t="s">
        <v>30</v>
      </c>
      <c r="AF95" t="s">
        <v>30</v>
      </c>
    </row>
    <row r="96" spans="3:32" x14ac:dyDescent="0.35">
      <c r="C96">
        <v>95</v>
      </c>
      <c r="D96">
        <v>280759</v>
      </c>
      <c r="E96">
        <v>0</v>
      </c>
      <c r="F96">
        <v>2807589</v>
      </c>
      <c r="G96">
        <v>0</v>
      </c>
      <c r="H96">
        <v>3743451</v>
      </c>
      <c r="I96">
        <v>0</v>
      </c>
      <c r="J96">
        <v>3743451</v>
      </c>
      <c r="K96">
        <v>2246071</v>
      </c>
      <c r="L96">
        <v>3743451</v>
      </c>
      <c r="M96">
        <v>7486902</v>
      </c>
      <c r="N96">
        <v>53157001</v>
      </c>
      <c r="O96">
        <v>31894202</v>
      </c>
      <c r="P96" s="2" t="s">
        <v>125</v>
      </c>
      <c r="Q96" s="2" t="s">
        <v>130</v>
      </c>
      <c r="R96" s="4">
        <v>84588.694199999998</v>
      </c>
      <c r="S96" s="2" t="s">
        <v>29</v>
      </c>
      <c r="T96" t="str">
        <f t="shared" si="15"/>
        <v>popneed_heating = 280759</v>
      </c>
      <c r="U96" t="str">
        <f t="shared" si="16"/>
        <v/>
      </c>
      <c r="V96" t="str">
        <f t="shared" si="17"/>
        <v>popneed_luxury_food = 2807589</v>
      </c>
      <c r="W96" t="str">
        <f t="shared" si="18"/>
        <v/>
      </c>
      <c r="X96" t="str">
        <f t="shared" si="19"/>
        <v>popneed_luxury_clothing = 3743451</v>
      </c>
      <c r="Y96" t="str">
        <f t="shared" si="20"/>
        <v/>
      </c>
      <c r="Z96" t="str">
        <f t="shared" si="21"/>
        <v>popneed_luxury_items = 3743451</v>
      </c>
      <c r="AA96" t="str">
        <f t="shared" si="22"/>
        <v>popneed_health = 2246071</v>
      </c>
      <c r="AB96" t="str">
        <f t="shared" si="23"/>
        <v>popneed_services = 3743451</v>
      </c>
      <c r="AC96" t="str">
        <f t="shared" si="24"/>
        <v>popneed_intoxicants = 7486902</v>
      </c>
      <c r="AD96" t="str">
        <f t="shared" si="25"/>
        <v>popneed_art = 53157001</v>
      </c>
      <c r="AE96" t="s">
        <v>30</v>
      </c>
      <c r="AF96" t="s">
        <v>30</v>
      </c>
    </row>
    <row r="97" spans="3:32" x14ac:dyDescent="0.35">
      <c r="C97">
        <v>96</v>
      </c>
      <c r="D97">
        <v>323063</v>
      </c>
      <c r="E97">
        <v>0</v>
      </c>
      <c r="F97">
        <v>3230625</v>
      </c>
      <c r="G97">
        <v>0</v>
      </c>
      <c r="H97">
        <v>4307500</v>
      </c>
      <c r="I97">
        <v>0</v>
      </c>
      <c r="J97">
        <v>4307500</v>
      </c>
      <c r="K97">
        <v>2584500</v>
      </c>
      <c r="L97">
        <v>4307500</v>
      </c>
      <c r="M97">
        <v>8615000</v>
      </c>
      <c r="N97">
        <v>62028000</v>
      </c>
      <c r="O97">
        <v>37216801</v>
      </c>
      <c r="P97" s="2" t="s">
        <v>126</v>
      </c>
      <c r="Q97" s="2" t="s">
        <v>130</v>
      </c>
      <c r="R97" s="4">
        <v>98323.889700000014</v>
      </c>
      <c r="S97" s="2" t="s">
        <v>29</v>
      </c>
      <c r="T97" t="str">
        <f t="shared" si="15"/>
        <v>popneed_heating = 323063</v>
      </c>
      <c r="U97" t="str">
        <f t="shared" si="16"/>
        <v/>
      </c>
      <c r="V97" t="str">
        <f t="shared" si="17"/>
        <v>popneed_luxury_food = 3230625</v>
      </c>
      <c r="W97" t="str">
        <f t="shared" si="18"/>
        <v/>
      </c>
      <c r="X97" t="str">
        <f t="shared" si="19"/>
        <v>popneed_luxury_clothing = 4307500</v>
      </c>
      <c r="Y97" t="str">
        <f t="shared" si="20"/>
        <v/>
      </c>
      <c r="Z97" t="str">
        <f t="shared" si="21"/>
        <v>popneed_luxury_items = 4307500</v>
      </c>
      <c r="AA97" t="str">
        <f t="shared" si="22"/>
        <v>popneed_health = 2584500</v>
      </c>
      <c r="AB97" t="str">
        <f t="shared" si="23"/>
        <v>popneed_services = 4307500</v>
      </c>
      <c r="AC97" t="str">
        <f t="shared" si="24"/>
        <v>popneed_intoxicants = 8615000</v>
      </c>
      <c r="AD97" t="str">
        <f t="shared" si="25"/>
        <v>popneed_art = 62028000</v>
      </c>
      <c r="AE97" t="s">
        <v>30</v>
      </c>
      <c r="AF97" t="s">
        <v>30</v>
      </c>
    </row>
    <row r="98" spans="3:32" x14ac:dyDescent="0.35">
      <c r="C98">
        <v>97</v>
      </c>
      <c r="D98">
        <v>371775</v>
      </c>
      <c r="E98">
        <v>0</v>
      </c>
      <c r="F98">
        <v>3717747</v>
      </c>
      <c r="G98">
        <v>0</v>
      </c>
      <c r="H98">
        <v>4956996</v>
      </c>
      <c r="I98">
        <v>0</v>
      </c>
      <c r="J98">
        <v>4956996</v>
      </c>
      <c r="K98">
        <v>2974198</v>
      </c>
      <c r="L98">
        <v>4956996</v>
      </c>
      <c r="M98">
        <v>9913991</v>
      </c>
      <c r="N98">
        <v>72372130</v>
      </c>
      <c r="O98">
        <v>43423279</v>
      </c>
      <c r="P98" s="2" t="s">
        <v>127</v>
      </c>
      <c r="Q98" s="2" t="s">
        <v>130</v>
      </c>
      <c r="R98" s="4">
        <v>114283.2994</v>
      </c>
      <c r="S98" s="2" t="s">
        <v>29</v>
      </c>
      <c r="T98" t="str">
        <f t="shared" si="15"/>
        <v>popneed_heating = 371775</v>
      </c>
      <c r="U98" t="str">
        <f t="shared" si="16"/>
        <v/>
      </c>
      <c r="V98" t="str">
        <f t="shared" si="17"/>
        <v>popneed_luxury_food = 3717747</v>
      </c>
      <c r="W98" t="str">
        <f t="shared" si="18"/>
        <v/>
      </c>
      <c r="X98" t="str">
        <f t="shared" si="19"/>
        <v>popneed_luxury_clothing = 4956996</v>
      </c>
      <c r="Y98" t="str">
        <f t="shared" si="20"/>
        <v/>
      </c>
      <c r="Z98" t="str">
        <f t="shared" si="21"/>
        <v>popneed_luxury_items = 4956996</v>
      </c>
      <c r="AA98" t="str">
        <f t="shared" si="22"/>
        <v>popneed_health = 2974198</v>
      </c>
      <c r="AB98" t="str">
        <f t="shared" si="23"/>
        <v>popneed_services = 4956996</v>
      </c>
      <c r="AC98" t="str">
        <f t="shared" si="24"/>
        <v>popneed_intoxicants = 9913991</v>
      </c>
      <c r="AD98" t="str">
        <f t="shared" si="25"/>
        <v>popneed_art = 72372130</v>
      </c>
      <c r="AE98" t="s">
        <v>30</v>
      </c>
      <c r="AF98" t="s">
        <v>30</v>
      </c>
    </row>
    <row r="99" spans="3:32" x14ac:dyDescent="0.35">
      <c r="C99">
        <v>98</v>
      </c>
      <c r="D99">
        <v>427871</v>
      </c>
      <c r="E99">
        <v>0</v>
      </c>
      <c r="F99">
        <v>4278705</v>
      </c>
      <c r="G99">
        <v>0</v>
      </c>
      <c r="H99">
        <v>5704939</v>
      </c>
      <c r="I99">
        <v>0</v>
      </c>
      <c r="J99">
        <v>5704939</v>
      </c>
      <c r="K99">
        <v>3422964</v>
      </c>
      <c r="L99">
        <v>5704939</v>
      </c>
      <c r="M99">
        <v>11409878</v>
      </c>
      <c r="N99">
        <v>84433097</v>
      </c>
      <c r="O99">
        <v>50659859</v>
      </c>
      <c r="P99" s="2" t="s">
        <v>128</v>
      </c>
      <c r="Q99" s="2" t="s">
        <v>130</v>
      </c>
      <c r="R99" s="4">
        <v>132826.89000000001</v>
      </c>
      <c r="S99" s="2" t="s">
        <v>29</v>
      </c>
      <c r="T99" t="str">
        <f t="shared" si="15"/>
        <v>popneed_heating = 427871</v>
      </c>
      <c r="U99" t="str">
        <f t="shared" si="16"/>
        <v/>
      </c>
      <c r="V99" t="str">
        <f t="shared" si="17"/>
        <v>popneed_luxury_food = 4278705</v>
      </c>
      <c r="W99" t="str">
        <f t="shared" si="18"/>
        <v/>
      </c>
      <c r="X99" t="str">
        <f t="shared" si="19"/>
        <v>popneed_luxury_clothing = 5704939</v>
      </c>
      <c r="Y99" t="str">
        <f t="shared" si="20"/>
        <v/>
      </c>
      <c r="Z99" t="str">
        <f t="shared" si="21"/>
        <v>popneed_luxury_items = 5704939</v>
      </c>
      <c r="AA99" t="str">
        <f t="shared" si="22"/>
        <v>popneed_health = 3422964</v>
      </c>
      <c r="AB99" t="str">
        <f t="shared" si="23"/>
        <v>popneed_services = 5704939</v>
      </c>
      <c r="AC99" t="str">
        <f t="shared" si="24"/>
        <v>popneed_intoxicants = 11409878</v>
      </c>
      <c r="AD99" t="str">
        <f t="shared" si="25"/>
        <v>popneed_art = 84433097</v>
      </c>
      <c r="AE99" t="s">
        <v>30</v>
      </c>
      <c r="AF99" t="s">
        <v>30</v>
      </c>
    </row>
    <row r="100" spans="3:32" x14ac:dyDescent="0.35">
      <c r="C100">
        <v>99</v>
      </c>
      <c r="D100">
        <v>492475</v>
      </c>
      <c r="E100">
        <v>0</v>
      </c>
      <c r="F100">
        <v>4924741</v>
      </c>
      <c r="G100">
        <v>0</v>
      </c>
      <c r="H100">
        <v>6566321</v>
      </c>
      <c r="I100">
        <v>0</v>
      </c>
      <c r="J100">
        <v>6566321</v>
      </c>
      <c r="K100">
        <v>3939793</v>
      </c>
      <c r="L100">
        <v>6566321</v>
      </c>
      <c r="M100">
        <v>13132641</v>
      </c>
      <c r="N100">
        <v>98494806</v>
      </c>
      <c r="O100">
        <v>59096885</v>
      </c>
      <c r="P100" s="2" t="s">
        <v>129</v>
      </c>
      <c r="Q100" s="2" t="s">
        <v>130</v>
      </c>
      <c r="R100" s="4">
        <v>154372.89250000002</v>
      </c>
      <c r="S100" s="2" t="s">
        <v>29</v>
      </c>
      <c r="T100" t="str">
        <f t="shared" si="15"/>
        <v>popneed_heating = 492475</v>
      </c>
      <c r="U100" t="str">
        <f t="shared" si="16"/>
        <v/>
      </c>
      <c r="V100" t="str">
        <f t="shared" si="17"/>
        <v>popneed_luxury_food = 4924741</v>
      </c>
      <c r="W100" t="str">
        <f t="shared" si="18"/>
        <v/>
      </c>
      <c r="X100" t="str">
        <f t="shared" si="19"/>
        <v>popneed_luxury_clothing = 6566321</v>
      </c>
      <c r="Y100" t="str">
        <f t="shared" si="20"/>
        <v/>
      </c>
      <c r="Z100" t="str">
        <f t="shared" si="21"/>
        <v>popneed_luxury_items = 6566321</v>
      </c>
      <c r="AA100" t="str">
        <f t="shared" si="22"/>
        <v>popneed_health = 3939793</v>
      </c>
      <c r="AB100" t="str">
        <f t="shared" si="23"/>
        <v>popneed_services = 6566321</v>
      </c>
      <c r="AC100" t="str">
        <f t="shared" si="24"/>
        <v>popneed_intoxicants = 13132641</v>
      </c>
      <c r="AD100" t="str">
        <f t="shared" si="25"/>
        <v>popneed_art = 98494806</v>
      </c>
      <c r="AE100" t="s">
        <v>30</v>
      </c>
      <c r="AF100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大秦东出pop需求</vt:lpstr>
      <vt:lpstr>数据生成逻辑</vt:lpstr>
      <vt:lpstr>代码化</vt:lpstr>
      <vt:lpstr>新方案</vt:lpstr>
      <vt:lpstr>新方案需求表</vt:lpstr>
      <vt:lpstr>代码化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咸宁</dc:creator>
  <cp:lastModifiedBy>陈知行</cp:lastModifiedBy>
  <dcterms:created xsi:type="dcterms:W3CDTF">2015-06-05T18:19:34Z</dcterms:created>
  <dcterms:modified xsi:type="dcterms:W3CDTF">2023-03-23T04:50:38Z</dcterms:modified>
</cp:coreProperties>
</file>